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hidePivotFieldList="1" autoCompressPictures="0"/>
  <mc:AlternateContent xmlns:mc="http://schemas.openxmlformats.org/markup-compatibility/2006">
    <mc:Choice Requires="x15">
      <x15ac:absPath xmlns:x15ac="http://schemas.microsoft.com/office/spreadsheetml/2010/11/ac" url="/Users/luccabazzo/Documents/"/>
    </mc:Choice>
  </mc:AlternateContent>
  <xr:revisionPtr revIDLastSave="0" documentId="13_ncr:1_{C1E9E356-A191-2346-BFF2-F5B32FD917A2}" xr6:coauthVersionLast="36" xr6:coauthVersionMax="36" xr10:uidLastSave="{00000000-0000-0000-0000-000000000000}"/>
  <bookViews>
    <workbookView xWindow="2160" yWindow="460" windowWidth="33600" windowHeight="19300" tabRatio="500" activeTab="10" xr2:uid="{00000000-000D-0000-FFFF-FFFF00000000}"/>
  </bookViews>
  <sheets>
    <sheet name="Copyright" sheetId="14" r:id="rId1"/>
    <sheet name="Survey Data" sheetId="4" r:id="rId2"/>
    <sheet name="Sheet1" sheetId="15" r:id="rId3"/>
    <sheet name="Attributes as numbers" sheetId="19" r:id="rId4"/>
    <sheet name="Question 3" sheetId="7" r:id="rId5"/>
    <sheet name="Question 4" sheetId="5" r:id="rId6"/>
    <sheet name="Question 5" sheetId="10" r:id="rId7"/>
    <sheet name="Question 6" sheetId="11" r:id="rId8"/>
    <sheet name="Question 7" sheetId="12" r:id="rId9"/>
    <sheet name="Question 8" sheetId="8" r:id="rId10"/>
    <sheet name="Question 9" sheetId="13" r:id="rId11"/>
  </sheets>
  <definedNames>
    <definedName name="_xlnm._FilterDatabase" localSheetId="4" hidden="1">'Question 3'!$A$22:$A$85</definedName>
    <definedName name="_xlnm._FilterDatabase" localSheetId="2" hidden="1">Sheet1!$P$3:$P$1002</definedName>
    <definedName name="_xlnm._FilterDatabase" localSheetId="1" hidden="1">'Survey Data'!$C$1:$C$1003</definedName>
    <definedName name="_xlnm.Extract" localSheetId="4">'Question 3'!$A$22:$A$288</definedName>
    <definedName name="_xlnm.Extract" localSheetId="2">Sheet1!$AI$3</definedName>
  </definedNames>
  <calcPr calcId="179021"/>
  <pivotCaches>
    <pivotCache cacheId="7" r:id="rId12"/>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 i="11" l="1"/>
  <c r="B5" i="11"/>
  <c r="C20" i="12"/>
  <c r="B20" i="12"/>
  <c r="C15" i="12"/>
  <c r="B15" i="12"/>
  <c r="C10" i="12"/>
  <c r="B10" i="12"/>
  <c r="C5" i="12"/>
  <c r="B5" i="12"/>
  <c r="C4" i="10"/>
  <c r="B4" i="10"/>
  <c r="C20" i="8"/>
  <c r="E20" i="8"/>
  <c r="B42" i="8"/>
  <c r="B41" i="8"/>
  <c r="B40" i="8"/>
  <c r="B39" i="8"/>
  <c r="B38" i="8"/>
  <c r="B31" i="8"/>
  <c r="C42" i="8"/>
  <c r="C41" i="8"/>
  <c r="C40" i="8"/>
  <c r="C39" i="8"/>
  <c r="C38" i="8"/>
  <c r="C31" i="8"/>
  <c r="E42" i="8"/>
  <c r="E41" i="8"/>
  <c r="E40" i="8"/>
  <c r="E39" i="8"/>
  <c r="E38" i="8"/>
  <c r="E35" i="8"/>
  <c r="E34" i="8"/>
  <c r="E33" i="8"/>
  <c r="E32" i="8"/>
  <c r="E31" i="8"/>
  <c r="D42" i="8"/>
  <c r="D41" i="8"/>
  <c r="D40" i="8"/>
  <c r="D39" i="8"/>
  <c r="D38" i="8"/>
  <c r="D35" i="8"/>
  <c r="D34" i="8"/>
  <c r="D33" i="8"/>
  <c r="D32" i="8"/>
  <c r="D31" i="8"/>
  <c r="D20" i="8"/>
  <c r="C35" i="8"/>
  <c r="C34" i="8"/>
  <c r="C33" i="8"/>
  <c r="C32" i="8"/>
  <c r="B35" i="8"/>
  <c r="B34" i="8"/>
  <c r="B33" i="8"/>
  <c r="B32" i="8"/>
  <c r="B25" i="8"/>
  <c r="B21" i="8"/>
  <c r="B20" i="8"/>
  <c r="C25" i="8"/>
  <c r="C21" i="8"/>
  <c r="E25" i="8"/>
  <c r="E21" i="8"/>
  <c r="D25" i="8"/>
  <c r="D21" i="8"/>
  <c r="G13" i="8"/>
  <c r="G11" i="8"/>
  <c r="L32" i="8"/>
  <c r="L31" i="8"/>
  <c r="L30" i="8"/>
  <c r="L29" i="8"/>
  <c r="L28" i="8"/>
  <c r="L20" i="8"/>
  <c r="L23" i="8"/>
  <c r="L22" i="8"/>
  <c r="L21" i="8"/>
  <c r="L19" i="8"/>
  <c r="G8" i="8"/>
  <c r="G7" i="8"/>
  <c r="F13" i="8"/>
  <c r="D13" i="8"/>
  <c r="C13" i="8"/>
  <c r="F11" i="8"/>
  <c r="D11" i="8"/>
  <c r="C11" i="8"/>
  <c r="K32" i="8"/>
  <c r="K31" i="8"/>
  <c r="K30" i="8"/>
  <c r="K29" i="8"/>
  <c r="K28" i="8"/>
  <c r="I32" i="8"/>
  <c r="I31" i="8"/>
  <c r="I30" i="8"/>
  <c r="I29" i="8"/>
  <c r="I28" i="8"/>
  <c r="H32" i="8"/>
  <c r="H31" i="8"/>
  <c r="H30" i="8"/>
  <c r="H29" i="8"/>
  <c r="H28" i="8"/>
  <c r="K23" i="8"/>
  <c r="K22" i="8"/>
  <c r="K21" i="8"/>
  <c r="K20" i="8"/>
  <c r="K19" i="8"/>
  <c r="I23" i="8"/>
  <c r="I22" i="8"/>
  <c r="I21" i="8"/>
  <c r="I20" i="8"/>
  <c r="I19" i="8"/>
  <c r="H23" i="8"/>
  <c r="H22" i="8"/>
  <c r="H21" i="8"/>
  <c r="H20" i="8"/>
  <c r="H19" i="8"/>
  <c r="F8" i="8"/>
  <c r="F7" i="8"/>
  <c r="D8" i="8"/>
  <c r="D7" i="8"/>
  <c r="C8" i="8"/>
  <c r="C7" i="8"/>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Y73" i="15"/>
  <c r="Y74" i="15"/>
  <c r="Y75" i="15"/>
  <c r="Y76" i="15"/>
  <c r="Y77" i="15"/>
  <c r="Y78" i="15"/>
  <c r="Y79" i="15"/>
  <c r="Y80" i="15"/>
  <c r="Y81" i="15"/>
  <c r="Y82" i="15"/>
  <c r="Y83" i="15"/>
  <c r="Y84" i="15"/>
  <c r="Y85" i="15"/>
  <c r="Y86" i="15"/>
  <c r="Y87" i="15"/>
  <c r="Y88" i="15"/>
  <c r="Y89" i="15"/>
  <c r="Y90" i="15"/>
  <c r="Y91" i="15"/>
  <c r="Y92" i="15"/>
  <c r="Y93" i="15"/>
  <c r="Y94" i="15"/>
  <c r="Y95" i="15"/>
  <c r="Y96" i="15"/>
  <c r="Y97" i="15"/>
  <c r="Y98" i="15"/>
  <c r="Y99" i="15"/>
  <c r="Y100" i="15"/>
  <c r="Y101" i="15"/>
  <c r="Y102" i="15"/>
  <c r="Y103" i="15"/>
  <c r="Y104" i="15"/>
  <c r="Y105" i="15"/>
  <c r="Y106" i="15"/>
  <c r="Y107" i="15"/>
  <c r="Y108" i="15"/>
  <c r="Y109" i="15"/>
  <c r="Y110" i="15"/>
  <c r="Y111" i="15"/>
  <c r="Y112" i="15"/>
  <c r="Y113" i="15"/>
  <c r="Y114" i="15"/>
  <c r="Y115" i="15"/>
  <c r="Y116" i="15"/>
  <c r="Y117" i="15"/>
  <c r="Y118" i="15"/>
  <c r="Y119" i="15"/>
  <c r="Y120" i="15"/>
  <c r="Y121" i="15"/>
  <c r="Y122" i="15"/>
  <c r="Y123" i="15"/>
  <c r="Y124" i="15"/>
  <c r="Y125" i="15"/>
  <c r="Y126" i="15"/>
  <c r="Y127" i="15"/>
  <c r="Y128" i="15"/>
  <c r="Y129" i="15"/>
  <c r="Y130" i="15"/>
  <c r="Y131" i="15"/>
  <c r="Y132" i="15"/>
  <c r="Y133" i="15"/>
  <c r="Y134" i="15"/>
  <c r="Y135" i="15"/>
  <c r="Y136" i="15"/>
  <c r="Y137" i="15"/>
  <c r="Y138" i="15"/>
  <c r="Y139" i="15"/>
  <c r="Y140" i="15"/>
  <c r="Y141" i="15"/>
  <c r="Y142" i="15"/>
  <c r="Y143" i="15"/>
  <c r="Y144" i="15"/>
  <c r="Y145" i="15"/>
  <c r="Y146" i="15"/>
  <c r="Y147" i="15"/>
  <c r="Y148" i="15"/>
  <c r="Y149" i="15"/>
  <c r="Y150" i="15"/>
  <c r="Y151" i="15"/>
  <c r="Y152" i="15"/>
  <c r="Y153" i="15"/>
  <c r="Y154" i="15"/>
  <c r="Y155" i="15"/>
  <c r="Y156" i="15"/>
  <c r="Y157" i="15"/>
  <c r="Y158" i="15"/>
  <c r="Y159" i="15"/>
  <c r="Y160" i="15"/>
  <c r="Y161" i="15"/>
  <c r="Y162" i="15"/>
  <c r="Y163" i="15"/>
  <c r="Y164" i="15"/>
  <c r="Y165" i="15"/>
  <c r="Y166" i="15"/>
  <c r="Y167" i="15"/>
  <c r="Y168" i="15"/>
  <c r="Y169" i="15"/>
  <c r="Y170" i="15"/>
  <c r="Y171" i="15"/>
  <c r="Y172" i="15"/>
  <c r="Y173" i="15"/>
  <c r="Y174" i="15"/>
  <c r="Y175" i="15"/>
  <c r="Y176" i="15"/>
  <c r="Y177" i="15"/>
  <c r="Y178" i="15"/>
  <c r="Y179" i="15"/>
  <c r="Y180" i="15"/>
  <c r="Y181" i="15"/>
  <c r="Y182" i="15"/>
  <c r="Y183" i="15"/>
  <c r="Y184" i="15"/>
  <c r="Y185" i="15"/>
  <c r="Y186" i="15"/>
  <c r="Y187" i="15"/>
  <c r="Y188" i="15"/>
  <c r="Y189" i="15"/>
  <c r="Y190" i="15"/>
  <c r="Y191" i="15"/>
  <c r="Y192" i="15"/>
  <c r="Y193" i="15"/>
  <c r="Y194" i="15"/>
  <c r="Y195" i="15"/>
  <c r="Y196" i="15"/>
  <c r="Y197" i="15"/>
  <c r="Y198" i="15"/>
  <c r="Y199" i="15"/>
  <c r="Y200" i="15"/>
  <c r="Y201" i="15"/>
  <c r="Y202" i="15"/>
  <c r="Y203" i="15"/>
  <c r="Y204" i="15"/>
  <c r="Y205" i="15"/>
  <c r="Y206" i="15"/>
  <c r="Y207" i="15"/>
  <c r="Y208" i="15"/>
  <c r="Y209" i="15"/>
  <c r="Y210" i="15"/>
  <c r="Y211" i="15"/>
  <c r="Y212" i="15"/>
  <c r="Y213" i="15"/>
  <c r="Y214" i="15"/>
  <c r="Y215" i="15"/>
  <c r="Y216" i="15"/>
  <c r="Y217" i="15"/>
  <c r="Y218" i="15"/>
  <c r="Y219" i="15"/>
  <c r="Y220" i="15"/>
  <c r="Y221" i="15"/>
  <c r="Y222" i="15"/>
  <c r="Y223" i="15"/>
  <c r="Y224" i="15"/>
  <c r="Y225" i="15"/>
  <c r="Y226" i="15"/>
  <c r="Y227" i="15"/>
  <c r="Y228" i="15"/>
  <c r="Y229" i="15"/>
  <c r="Y230" i="15"/>
  <c r="Y231" i="15"/>
  <c r="Y232" i="15"/>
  <c r="Y233" i="15"/>
  <c r="Y234" i="15"/>
  <c r="Y235" i="15"/>
  <c r="Y236" i="15"/>
  <c r="Y237" i="15"/>
  <c r="Y238" i="15"/>
  <c r="Y239" i="15"/>
  <c r="Y240" i="15"/>
  <c r="Y241" i="15"/>
  <c r="Y242" i="15"/>
  <c r="Y243" i="15"/>
  <c r="Y244" i="15"/>
  <c r="Y245" i="15"/>
  <c r="Y246" i="15"/>
  <c r="Y247" i="15"/>
  <c r="Y248" i="15"/>
  <c r="Y249" i="15"/>
  <c r="Y250" i="15"/>
  <c r="Y251" i="15"/>
  <c r="Y252" i="15"/>
  <c r="Y253" i="15"/>
  <c r="Y254" i="15"/>
  <c r="Y255" i="15"/>
  <c r="Y256" i="15"/>
  <c r="Y257" i="15"/>
  <c r="Y258" i="15"/>
  <c r="Y259" i="15"/>
  <c r="Y260" i="15"/>
  <c r="Y261" i="15"/>
  <c r="Y262" i="15"/>
  <c r="Y263" i="15"/>
  <c r="Y264" i="15"/>
  <c r="Y265" i="15"/>
  <c r="Y266" i="15"/>
  <c r="Y267" i="15"/>
  <c r="Y268" i="15"/>
  <c r="Y269" i="15"/>
  <c r="Y270" i="15"/>
  <c r="Y271" i="15"/>
  <c r="Y272" i="15"/>
  <c r="Y273" i="15"/>
  <c r="Y274" i="15"/>
  <c r="Y275" i="15"/>
  <c r="Y276" i="15"/>
  <c r="Y277" i="15"/>
  <c r="Y278" i="15"/>
  <c r="Y279" i="15"/>
  <c r="Y280" i="15"/>
  <c r="Y281" i="15"/>
  <c r="Y282" i="15"/>
  <c r="Y283" i="15"/>
  <c r="Y284" i="15"/>
  <c r="Y285" i="15"/>
  <c r="Y286" i="15"/>
  <c r="Y287" i="15"/>
  <c r="Y288" i="15"/>
  <c r="Y289" i="15"/>
  <c r="Y290" i="15"/>
  <c r="Y291" i="15"/>
  <c r="Y292" i="15"/>
  <c r="Y293" i="15"/>
  <c r="Y294" i="15"/>
  <c r="Y295" i="15"/>
  <c r="Y296" i="15"/>
  <c r="Y297" i="15"/>
  <c r="Y298" i="15"/>
  <c r="Y299" i="15"/>
  <c r="Y300" i="15"/>
  <c r="Y301" i="15"/>
  <c r="Y302" i="15"/>
  <c r="Y303" i="15"/>
  <c r="Y304" i="15"/>
  <c r="Y305" i="15"/>
  <c r="Y306" i="15"/>
  <c r="Y307" i="15"/>
  <c r="Y308" i="15"/>
  <c r="Y309" i="15"/>
  <c r="Y310" i="15"/>
  <c r="Y311" i="15"/>
  <c r="Y312" i="15"/>
  <c r="Y313" i="15"/>
  <c r="Y314" i="15"/>
  <c r="Y315" i="15"/>
  <c r="Y316" i="15"/>
  <c r="Y317" i="15"/>
  <c r="Y318" i="15"/>
  <c r="Y319" i="15"/>
  <c r="Y320" i="15"/>
  <c r="Y321" i="15"/>
  <c r="Y322" i="15"/>
  <c r="Y323" i="15"/>
  <c r="Y324" i="15"/>
  <c r="Y325" i="15"/>
  <c r="Y326" i="15"/>
  <c r="Y327" i="15"/>
  <c r="Y328" i="15"/>
  <c r="Y329" i="15"/>
  <c r="Y330" i="15"/>
  <c r="Y331" i="15"/>
  <c r="Y332" i="15"/>
  <c r="Y333" i="15"/>
  <c r="Y334" i="15"/>
  <c r="Y335" i="15"/>
  <c r="Y336" i="15"/>
  <c r="Y337" i="15"/>
  <c r="Y338" i="15"/>
  <c r="Y339" i="15"/>
  <c r="Y340" i="15"/>
  <c r="Y341" i="15"/>
  <c r="Y342" i="15"/>
  <c r="Y343" i="15"/>
  <c r="Y344" i="15"/>
  <c r="Y345" i="15"/>
  <c r="Y346" i="15"/>
  <c r="Y347" i="15"/>
  <c r="Y348" i="15"/>
  <c r="Y349" i="15"/>
  <c r="Y350" i="15"/>
  <c r="Y351" i="15"/>
  <c r="Y352" i="15"/>
  <c r="Y353" i="15"/>
  <c r="Y354" i="15"/>
  <c r="Y355" i="15"/>
  <c r="Y356" i="15"/>
  <c r="Y357" i="15"/>
  <c r="Y358" i="15"/>
  <c r="Y359" i="15"/>
  <c r="Y360" i="15"/>
  <c r="Y361" i="15"/>
  <c r="Y362" i="15"/>
  <c r="Y363" i="15"/>
  <c r="Y364" i="15"/>
  <c r="Y365" i="15"/>
  <c r="Y366" i="15"/>
  <c r="Y367" i="15"/>
  <c r="Y368" i="15"/>
  <c r="Y369" i="15"/>
  <c r="Y370" i="15"/>
  <c r="Y371" i="15"/>
  <c r="Y372" i="15"/>
  <c r="Y373" i="15"/>
  <c r="Y374" i="15"/>
  <c r="Y375" i="15"/>
  <c r="Y376" i="15"/>
  <c r="Y377" i="15"/>
  <c r="Y378" i="15"/>
  <c r="Y379" i="15"/>
  <c r="Y380" i="15"/>
  <c r="Y381" i="15"/>
  <c r="Y382" i="15"/>
  <c r="Y383" i="15"/>
  <c r="Y384" i="15"/>
  <c r="Y385" i="15"/>
  <c r="Y386" i="15"/>
  <c r="Y387" i="15"/>
  <c r="Y388" i="15"/>
  <c r="Y389" i="15"/>
  <c r="Y390" i="15"/>
  <c r="Y391" i="15"/>
  <c r="Y392" i="15"/>
  <c r="Y393" i="15"/>
  <c r="Y394" i="15"/>
  <c r="Y395" i="15"/>
  <c r="Y396" i="15"/>
  <c r="Y397" i="15"/>
  <c r="Y398" i="15"/>
  <c r="Y399" i="15"/>
  <c r="Y400" i="15"/>
  <c r="Y401" i="15"/>
  <c r="Y402" i="15"/>
  <c r="Y403" i="15"/>
  <c r="Y404" i="15"/>
  <c r="Y405" i="15"/>
  <c r="Y406" i="15"/>
  <c r="Y407" i="15"/>
  <c r="Y408" i="15"/>
  <c r="Y409" i="15"/>
  <c r="Y410" i="15"/>
  <c r="Y411" i="15"/>
  <c r="Y412" i="15"/>
  <c r="Y413" i="15"/>
  <c r="Y414" i="15"/>
  <c r="Y415" i="15"/>
  <c r="Y416" i="15"/>
  <c r="Y417" i="15"/>
  <c r="Y418" i="15"/>
  <c r="Y419" i="15"/>
  <c r="Y420" i="15"/>
  <c r="Y421" i="15"/>
  <c r="Y422" i="15"/>
  <c r="Y423" i="15"/>
  <c r="Y424" i="15"/>
  <c r="Y425" i="15"/>
  <c r="Y426" i="15"/>
  <c r="Y427" i="15"/>
  <c r="Y428" i="15"/>
  <c r="Y429" i="15"/>
  <c r="Y430" i="15"/>
  <c r="Y431" i="15"/>
  <c r="Y432" i="15"/>
  <c r="Y433" i="15"/>
  <c r="Y434" i="15"/>
  <c r="Y435" i="15"/>
  <c r="Y436" i="15"/>
  <c r="Y437" i="15"/>
  <c r="Y438" i="15"/>
  <c r="Y439" i="15"/>
  <c r="Y440" i="15"/>
  <c r="Y441" i="15"/>
  <c r="Y442" i="15"/>
  <c r="Y443" i="15"/>
  <c r="Y444" i="15"/>
  <c r="Y445" i="15"/>
  <c r="Y446" i="15"/>
  <c r="Y447" i="15"/>
  <c r="Y448" i="15"/>
  <c r="Y449" i="15"/>
  <c r="Y450" i="15"/>
  <c r="Y451" i="15"/>
  <c r="Y452" i="15"/>
  <c r="Y453" i="15"/>
  <c r="Y454" i="15"/>
  <c r="Y455" i="15"/>
  <c r="Y456" i="15"/>
  <c r="Y457" i="15"/>
  <c r="Y458" i="15"/>
  <c r="Y459" i="15"/>
  <c r="Y460" i="15"/>
  <c r="Y461" i="15"/>
  <c r="Y462" i="15"/>
  <c r="Y463" i="15"/>
  <c r="Y464" i="15"/>
  <c r="Y465" i="15"/>
  <c r="Y466" i="15"/>
  <c r="Y467" i="15"/>
  <c r="Y468" i="15"/>
  <c r="Y469" i="15"/>
  <c r="Y470" i="15"/>
  <c r="Y471" i="15"/>
  <c r="Y472" i="15"/>
  <c r="Y473" i="15"/>
  <c r="Y474" i="15"/>
  <c r="Y475" i="15"/>
  <c r="Y476" i="15"/>
  <c r="Y477" i="15"/>
  <c r="Y478" i="15"/>
  <c r="Y479" i="15"/>
  <c r="Y480" i="15"/>
  <c r="Y481" i="15"/>
  <c r="Y482" i="15"/>
  <c r="Y483" i="15"/>
  <c r="Y484" i="15"/>
  <c r="Y485" i="15"/>
  <c r="Y486" i="15"/>
  <c r="Y487" i="15"/>
  <c r="Y488" i="15"/>
  <c r="Y489" i="15"/>
  <c r="Y490" i="15"/>
  <c r="Y491" i="15"/>
  <c r="Y492" i="15"/>
  <c r="Y493" i="15"/>
  <c r="Y494" i="15"/>
  <c r="Y495" i="15"/>
  <c r="Y496" i="15"/>
  <c r="Y497" i="15"/>
  <c r="Y498" i="15"/>
  <c r="Y499" i="15"/>
  <c r="Y500" i="15"/>
  <c r="Y501" i="15"/>
  <c r="Y502" i="15"/>
  <c r="Y503" i="15"/>
  <c r="Y504" i="15"/>
  <c r="Y505" i="15"/>
  <c r="Y506" i="15"/>
  <c r="Y507" i="15"/>
  <c r="Y508" i="15"/>
  <c r="Y509" i="15"/>
  <c r="Y510" i="15"/>
  <c r="Y511" i="15"/>
  <c r="Y512" i="15"/>
  <c r="Y513" i="15"/>
  <c r="Y514" i="15"/>
  <c r="Y515" i="15"/>
  <c r="Y516" i="15"/>
  <c r="Y517" i="15"/>
  <c r="Y518" i="15"/>
  <c r="Y519" i="15"/>
  <c r="Y520" i="15"/>
  <c r="Y521" i="15"/>
  <c r="Y522" i="15"/>
  <c r="Y523" i="15"/>
  <c r="Y524" i="15"/>
  <c r="Y525" i="15"/>
  <c r="Y526" i="15"/>
  <c r="Y527" i="15"/>
  <c r="Y528" i="15"/>
  <c r="Y529" i="15"/>
  <c r="Y530" i="15"/>
  <c r="Y531" i="15"/>
  <c r="Y532" i="15"/>
  <c r="Y533" i="15"/>
  <c r="Y534" i="15"/>
  <c r="Y535" i="15"/>
  <c r="Y536" i="15"/>
  <c r="Y537" i="15"/>
  <c r="Y538" i="15"/>
  <c r="Y539" i="15"/>
  <c r="Y540" i="15"/>
  <c r="Y541" i="15"/>
  <c r="Y542" i="15"/>
  <c r="Y543" i="15"/>
  <c r="Y544" i="15"/>
  <c r="Y545" i="15"/>
  <c r="Y546" i="15"/>
  <c r="Y547" i="15"/>
  <c r="Y548" i="15"/>
  <c r="Y549" i="15"/>
  <c r="Y550" i="15"/>
  <c r="Y551" i="15"/>
  <c r="Y552" i="15"/>
  <c r="Y553" i="15"/>
  <c r="Y554" i="15"/>
  <c r="Y555" i="15"/>
  <c r="Y556" i="15"/>
  <c r="Y557" i="15"/>
  <c r="Y558" i="15"/>
  <c r="Y559" i="15"/>
  <c r="Y560" i="15"/>
  <c r="Y561" i="15"/>
  <c r="Y562" i="15"/>
  <c r="Y563" i="15"/>
  <c r="Y564" i="15"/>
  <c r="Y565" i="15"/>
  <c r="Y566" i="15"/>
  <c r="Y567" i="15"/>
  <c r="Y568" i="15"/>
  <c r="Y569" i="15"/>
  <c r="Y570" i="15"/>
  <c r="Y571" i="15"/>
  <c r="Y572" i="15"/>
  <c r="Y573" i="15"/>
  <c r="Y574" i="15"/>
  <c r="Y575" i="15"/>
  <c r="Y576" i="15"/>
  <c r="Y577" i="15"/>
  <c r="Y578" i="15"/>
  <c r="Y579" i="15"/>
  <c r="Y580" i="15"/>
  <c r="Y581" i="15"/>
  <c r="Y582" i="15"/>
  <c r="Y583" i="15"/>
  <c r="Y584" i="15"/>
  <c r="Y585" i="15"/>
  <c r="Y586" i="15"/>
  <c r="Y587" i="15"/>
  <c r="Y588" i="15"/>
  <c r="Y589" i="15"/>
  <c r="Y590" i="15"/>
  <c r="Y591" i="15"/>
  <c r="Y592" i="15"/>
  <c r="Y593" i="15"/>
  <c r="Y594" i="15"/>
  <c r="Y595" i="15"/>
  <c r="Y596" i="15"/>
  <c r="Y597" i="15"/>
  <c r="Y598" i="15"/>
  <c r="Y599" i="15"/>
  <c r="Y600" i="15"/>
  <c r="Y601" i="15"/>
  <c r="Y602" i="15"/>
  <c r="Y603" i="15"/>
  <c r="Y604" i="15"/>
  <c r="Y605" i="15"/>
  <c r="Y606" i="15"/>
  <c r="Y607" i="15"/>
  <c r="Y608" i="15"/>
  <c r="Y609" i="15"/>
  <c r="Y610" i="15"/>
  <c r="Y611" i="15"/>
  <c r="Y612" i="15"/>
  <c r="Y613" i="15"/>
  <c r="Y614" i="15"/>
  <c r="Y615" i="15"/>
  <c r="Y616" i="15"/>
  <c r="Y617" i="15"/>
  <c r="Y618" i="15"/>
  <c r="Y619" i="15"/>
  <c r="Y620" i="15"/>
  <c r="Y621" i="15"/>
  <c r="Y622" i="15"/>
  <c r="Y623" i="15"/>
  <c r="Y624" i="15"/>
  <c r="Y625" i="15"/>
  <c r="Y626" i="15"/>
  <c r="Y627" i="15"/>
  <c r="Y628" i="15"/>
  <c r="Y629" i="15"/>
  <c r="Y630" i="15"/>
  <c r="Y631" i="15"/>
  <c r="Y632" i="15"/>
  <c r="Y633" i="15"/>
  <c r="Y634" i="15"/>
  <c r="Y635" i="15"/>
  <c r="Y636" i="15"/>
  <c r="Y637" i="15"/>
  <c r="Y638" i="15"/>
  <c r="Y639" i="15"/>
  <c r="Y640" i="15"/>
  <c r="Y641" i="15"/>
  <c r="Y642" i="15"/>
  <c r="Y643" i="15"/>
  <c r="Y644" i="15"/>
  <c r="Y645" i="15"/>
  <c r="Y646" i="15"/>
  <c r="Y647" i="15"/>
  <c r="Y648" i="15"/>
  <c r="Y649" i="15"/>
  <c r="Y650" i="15"/>
  <c r="Y651" i="15"/>
  <c r="Y652" i="15"/>
  <c r="Y653" i="15"/>
  <c r="Y654" i="15"/>
  <c r="Y655" i="15"/>
  <c r="Y656" i="15"/>
  <c r="Y657" i="15"/>
  <c r="Y658" i="15"/>
  <c r="Y659" i="15"/>
  <c r="Y660" i="15"/>
  <c r="Y661" i="15"/>
  <c r="Y662" i="15"/>
  <c r="Y663" i="15"/>
  <c r="Y664" i="15"/>
  <c r="Y665" i="15"/>
  <c r="Y666" i="15"/>
  <c r="Y667" i="15"/>
  <c r="Y668" i="15"/>
  <c r="Y669" i="15"/>
  <c r="Y670" i="15"/>
  <c r="Y671" i="15"/>
  <c r="Y672" i="15"/>
  <c r="Y673" i="15"/>
  <c r="Y674" i="15"/>
  <c r="Y675" i="15"/>
  <c r="Y676" i="15"/>
  <c r="Y677" i="15"/>
  <c r="Y678" i="15"/>
  <c r="Y679" i="15"/>
  <c r="Y680" i="15"/>
  <c r="Y681" i="15"/>
  <c r="Y682" i="15"/>
  <c r="Y683" i="15"/>
  <c r="Y684" i="15"/>
  <c r="Y685" i="15"/>
  <c r="Y686" i="15"/>
  <c r="Y687" i="15"/>
  <c r="Y688" i="15"/>
  <c r="Y689" i="15"/>
  <c r="Y690" i="15"/>
  <c r="Y691" i="15"/>
  <c r="Y692" i="15"/>
  <c r="Y693" i="15"/>
  <c r="Y694" i="15"/>
  <c r="Y695" i="15"/>
  <c r="Y696" i="15"/>
  <c r="Y697" i="15"/>
  <c r="Y698" i="15"/>
  <c r="Y699" i="15"/>
  <c r="Y700" i="15"/>
  <c r="Y701" i="15"/>
  <c r="Y702" i="15"/>
  <c r="Y703" i="15"/>
  <c r="Y704" i="15"/>
  <c r="Y705" i="15"/>
  <c r="Y706" i="15"/>
  <c r="Y707" i="15"/>
  <c r="Y708" i="15"/>
  <c r="Y709" i="15"/>
  <c r="Y710" i="15"/>
  <c r="Y711" i="15"/>
  <c r="Y712" i="15"/>
  <c r="Y713" i="15"/>
  <c r="Y714" i="15"/>
  <c r="Y715" i="15"/>
  <c r="Y716" i="15"/>
  <c r="Y717" i="15"/>
  <c r="Y718" i="15"/>
  <c r="Y719" i="15"/>
  <c r="Y720" i="15"/>
  <c r="Y721" i="15"/>
  <c r="Y722" i="15"/>
  <c r="Y723" i="15"/>
  <c r="Y724" i="15"/>
  <c r="Y725" i="15"/>
  <c r="Y726" i="15"/>
  <c r="Y727" i="15"/>
  <c r="Y728" i="15"/>
  <c r="Y729" i="15"/>
  <c r="Y730" i="15"/>
  <c r="Y731" i="15"/>
  <c r="Y732" i="15"/>
  <c r="Y733" i="15"/>
  <c r="Y734" i="15"/>
  <c r="Y735" i="15"/>
  <c r="Y736" i="15"/>
  <c r="Y737" i="15"/>
  <c r="Y738" i="15"/>
  <c r="Y739" i="15"/>
  <c r="Y740" i="15"/>
  <c r="Y741" i="15"/>
  <c r="Y742" i="15"/>
  <c r="Y743" i="15"/>
  <c r="Y744" i="15"/>
  <c r="Y745" i="15"/>
  <c r="Y746" i="15"/>
  <c r="Y747" i="15"/>
  <c r="Y748" i="15"/>
  <c r="Y749" i="15"/>
  <c r="Y750" i="15"/>
  <c r="Y751" i="15"/>
  <c r="Y752" i="15"/>
  <c r="Y753" i="15"/>
  <c r="Y754" i="15"/>
  <c r="Y755" i="15"/>
  <c r="Y756" i="15"/>
  <c r="Y757" i="15"/>
  <c r="Y758" i="15"/>
  <c r="Y759" i="15"/>
  <c r="Y760" i="15"/>
  <c r="Y761" i="15"/>
  <c r="Y762" i="15"/>
  <c r="Y763" i="15"/>
  <c r="Y764" i="15"/>
  <c r="Y765" i="15"/>
  <c r="Y766" i="15"/>
  <c r="Y767" i="15"/>
  <c r="Y768" i="15"/>
  <c r="Y769" i="15"/>
  <c r="Y770" i="15"/>
  <c r="Y771" i="15"/>
  <c r="Y772" i="15"/>
  <c r="Y773" i="15"/>
  <c r="Y774" i="15"/>
  <c r="Y775" i="15"/>
  <c r="Y776" i="15"/>
  <c r="Y777" i="15"/>
  <c r="Y778" i="15"/>
  <c r="Y779" i="15"/>
  <c r="Y780" i="15"/>
  <c r="Y781" i="15"/>
  <c r="Y782" i="15"/>
  <c r="Y783" i="15"/>
  <c r="Y784" i="15"/>
  <c r="Y785" i="15"/>
  <c r="Y786" i="15"/>
  <c r="Y787" i="15"/>
  <c r="Y788" i="15"/>
  <c r="Y789" i="15"/>
  <c r="Y790" i="15"/>
  <c r="Y791" i="15"/>
  <c r="Y792" i="15"/>
  <c r="Y793" i="15"/>
  <c r="Y794" i="15"/>
  <c r="Y795" i="15"/>
  <c r="Y796" i="15"/>
  <c r="Y797" i="15"/>
  <c r="Y798" i="15"/>
  <c r="Y799" i="15"/>
  <c r="Y800" i="15"/>
  <c r="Y801" i="15"/>
  <c r="Y802" i="15"/>
  <c r="Y803" i="15"/>
  <c r="Y804" i="15"/>
  <c r="Y805" i="15"/>
  <c r="Y806" i="15"/>
  <c r="Y807" i="15"/>
  <c r="Y808" i="15"/>
  <c r="Y809" i="15"/>
  <c r="Y810" i="15"/>
  <c r="Y811" i="15"/>
  <c r="Y812" i="15"/>
  <c r="Y813" i="15"/>
  <c r="Y814" i="15"/>
  <c r="Y815" i="15"/>
  <c r="Y816" i="15"/>
  <c r="Y817" i="15"/>
  <c r="Y818" i="15"/>
  <c r="Y819" i="15"/>
  <c r="Y820" i="15"/>
  <c r="Y821" i="15"/>
  <c r="Y822" i="15"/>
  <c r="Y823" i="15"/>
  <c r="Y824" i="15"/>
  <c r="Y825" i="15"/>
  <c r="Y826" i="15"/>
  <c r="Y827" i="15"/>
  <c r="Y828" i="15"/>
  <c r="Y829" i="15"/>
  <c r="Y830" i="15"/>
  <c r="Y831" i="15"/>
  <c r="Y832" i="15"/>
  <c r="Y833" i="15"/>
  <c r="Y834" i="15"/>
  <c r="Y835" i="15"/>
  <c r="Y836" i="15"/>
  <c r="Y837" i="15"/>
  <c r="Y838" i="15"/>
  <c r="Y839" i="15"/>
  <c r="Y840" i="15"/>
  <c r="Y841" i="15"/>
  <c r="Y842" i="15"/>
  <c r="Y843" i="15"/>
  <c r="Y844" i="15"/>
  <c r="Y845" i="15"/>
  <c r="Y846" i="15"/>
  <c r="Y847" i="15"/>
  <c r="Y848" i="15"/>
  <c r="Y849" i="15"/>
  <c r="Y850" i="15"/>
  <c r="Y851" i="15"/>
  <c r="Y852" i="15"/>
  <c r="Y853" i="15"/>
  <c r="Y854" i="15"/>
  <c r="Y855" i="15"/>
  <c r="Y856" i="15"/>
  <c r="Y857" i="15"/>
  <c r="Y858" i="15"/>
  <c r="Y859" i="15"/>
  <c r="Y860" i="15"/>
  <c r="Y861" i="15"/>
  <c r="Y862" i="15"/>
  <c r="Y863" i="15"/>
  <c r="Y864" i="15"/>
  <c r="Y865" i="15"/>
  <c r="Y866" i="15"/>
  <c r="Y867" i="15"/>
  <c r="Y868" i="15"/>
  <c r="Y869" i="15"/>
  <c r="Y870" i="15"/>
  <c r="Y871" i="15"/>
  <c r="Y872" i="15"/>
  <c r="Y873" i="15"/>
  <c r="Y874" i="15"/>
  <c r="Y875" i="15"/>
  <c r="Y876" i="15"/>
  <c r="Y877" i="15"/>
  <c r="Y878" i="15"/>
  <c r="Y879" i="15"/>
  <c r="Y880" i="15"/>
  <c r="Y881" i="15"/>
  <c r="Y882" i="15"/>
  <c r="Y883" i="15"/>
  <c r="Y884" i="15"/>
  <c r="Y885" i="15"/>
  <c r="Y886" i="15"/>
  <c r="Y887" i="15"/>
  <c r="Y888" i="15"/>
  <c r="Y889" i="15"/>
  <c r="Y890" i="15"/>
  <c r="Y891" i="15"/>
  <c r="Y892" i="15"/>
  <c r="Y893" i="15"/>
  <c r="Y894" i="15"/>
  <c r="Y895" i="15"/>
  <c r="Y896" i="15"/>
  <c r="Y897" i="15"/>
  <c r="Y898" i="15"/>
  <c r="Y899" i="15"/>
  <c r="Y900" i="15"/>
  <c r="Y901" i="15"/>
  <c r="Y902" i="15"/>
  <c r="Y903" i="15"/>
  <c r="Y904" i="15"/>
  <c r="Y905" i="15"/>
  <c r="Y906" i="15"/>
  <c r="Y907" i="15"/>
  <c r="Y908" i="15"/>
  <c r="Y909" i="15"/>
  <c r="Y910" i="15"/>
  <c r="Y911" i="15"/>
  <c r="Y912" i="15"/>
  <c r="Y913" i="15"/>
  <c r="Y914" i="15"/>
  <c r="Y915" i="15"/>
  <c r="Y916" i="15"/>
  <c r="Y917" i="15"/>
  <c r="Y918" i="15"/>
  <c r="Y919" i="15"/>
  <c r="Y920" i="15"/>
  <c r="Y921" i="15"/>
  <c r="Y922" i="15"/>
  <c r="Y923" i="15"/>
  <c r="Y924" i="15"/>
  <c r="Y925" i="15"/>
  <c r="Y926" i="15"/>
  <c r="Y927" i="15"/>
  <c r="Y928" i="15"/>
  <c r="Y929" i="15"/>
  <c r="Y930" i="15"/>
  <c r="Y931" i="15"/>
  <c r="Y932" i="15"/>
  <c r="Y933" i="15"/>
  <c r="Y934" i="15"/>
  <c r="Y935" i="15"/>
  <c r="Y936" i="15"/>
  <c r="Y937" i="15"/>
  <c r="Y938" i="15"/>
  <c r="Y939" i="15"/>
  <c r="Y940" i="15"/>
  <c r="Y941" i="15"/>
  <c r="Y942" i="15"/>
  <c r="Y943" i="15"/>
  <c r="Y944" i="15"/>
  <c r="Y945" i="15"/>
  <c r="Y946" i="15"/>
  <c r="Y947" i="15"/>
  <c r="Y948" i="15"/>
  <c r="Y949" i="15"/>
  <c r="Y950" i="15"/>
  <c r="Y951" i="15"/>
  <c r="Y952" i="15"/>
  <c r="Y953" i="15"/>
  <c r="Y954" i="15"/>
  <c r="Y955" i="15"/>
  <c r="Y956" i="15"/>
  <c r="Y957" i="15"/>
  <c r="Y958" i="15"/>
  <c r="Y959" i="15"/>
  <c r="Y960" i="15"/>
  <c r="Y961" i="15"/>
  <c r="Y962" i="15"/>
  <c r="Y963" i="15"/>
  <c r="Y964" i="15"/>
  <c r="Y965" i="15"/>
  <c r="Y966" i="15"/>
  <c r="Y967" i="15"/>
  <c r="Y968" i="15"/>
  <c r="Y969" i="15"/>
  <c r="Y970" i="15"/>
  <c r="Y971" i="15"/>
  <c r="Y972" i="15"/>
  <c r="Y973" i="15"/>
  <c r="Y974" i="15"/>
  <c r="Y975" i="15"/>
  <c r="Y976" i="15"/>
  <c r="Y977" i="15"/>
  <c r="Y978" i="15"/>
  <c r="Y979" i="15"/>
  <c r="Y980" i="15"/>
  <c r="Y981" i="15"/>
  <c r="Y982" i="15"/>
  <c r="Y983" i="15"/>
  <c r="Y984" i="15"/>
  <c r="Y985" i="15"/>
  <c r="Y986" i="15"/>
  <c r="Y987" i="15"/>
  <c r="Y988" i="15"/>
  <c r="Y989" i="15"/>
  <c r="Y990" i="15"/>
  <c r="Y991" i="15"/>
  <c r="Y992" i="15"/>
  <c r="Y993" i="15"/>
  <c r="Y994" i="15"/>
  <c r="Y995" i="15"/>
  <c r="Y996" i="15"/>
  <c r="Y997" i="15"/>
  <c r="Y998" i="15"/>
  <c r="Y999" i="15"/>
  <c r="Y1000" i="15"/>
  <c r="Y1001" i="15"/>
  <c r="Y1002" i="15"/>
  <c r="Y4" i="15"/>
  <c r="Y5" i="15"/>
  <c r="Y6" i="15"/>
  <c r="Y7" i="15"/>
  <c r="Y8" i="15"/>
  <c r="Y9" i="15"/>
  <c r="Y10" i="15"/>
  <c r="Y11" i="15"/>
  <c r="Y12" i="15"/>
  <c r="Y13" i="15"/>
  <c r="Y14" i="15"/>
  <c r="Y15" i="15"/>
  <c r="Y16" i="15"/>
  <c r="Y17" i="15"/>
  <c r="Y18" i="15"/>
  <c r="Y19" i="15"/>
  <c r="Y20" i="15"/>
  <c r="Y21" i="15"/>
  <c r="Y22" i="15"/>
  <c r="Y23" i="15"/>
  <c r="Y24" i="15"/>
  <c r="Y25" i="15"/>
  <c r="Y26" i="15"/>
  <c r="Y27" i="15"/>
  <c r="Y3" i="15"/>
  <c r="X3"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6" i="15"/>
  <c r="X97" i="15"/>
  <c r="X98" i="15"/>
  <c r="X99" i="15"/>
  <c r="X100" i="15"/>
  <c r="X101" i="15"/>
  <c r="X102" i="15"/>
  <c r="X103" i="15"/>
  <c r="X104" i="15"/>
  <c r="X105" i="15"/>
  <c r="X106" i="15"/>
  <c r="X107" i="15"/>
  <c r="X108" i="15"/>
  <c r="X109" i="15"/>
  <c r="X110" i="15"/>
  <c r="X111" i="15"/>
  <c r="X112" i="15"/>
  <c r="X113" i="15"/>
  <c r="X114" i="15"/>
  <c r="X115" i="15"/>
  <c r="X116" i="15"/>
  <c r="X117" i="15"/>
  <c r="X118" i="15"/>
  <c r="X119" i="15"/>
  <c r="X120" i="15"/>
  <c r="X121" i="15"/>
  <c r="X122" i="15"/>
  <c r="X123" i="15"/>
  <c r="X124" i="15"/>
  <c r="X125" i="15"/>
  <c r="X126" i="15"/>
  <c r="X127" i="15"/>
  <c r="X128" i="15"/>
  <c r="X129" i="15"/>
  <c r="X130" i="15"/>
  <c r="X131" i="15"/>
  <c r="X132" i="15"/>
  <c r="X133" i="15"/>
  <c r="X134" i="15"/>
  <c r="X135" i="15"/>
  <c r="X136" i="15"/>
  <c r="X137" i="15"/>
  <c r="X138" i="15"/>
  <c r="X139" i="15"/>
  <c r="X140" i="15"/>
  <c r="X141" i="15"/>
  <c r="X142" i="15"/>
  <c r="X143" i="15"/>
  <c r="X144" i="15"/>
  <c r="X145" i="15"/>
  <c r="X146" i="15"/>
  <c r="X147" i="15"/>
  <c r="X148" i="15"/>
  <c r="X149" i="15"/>
  <c r="X150" i="15"/>
  <c r="X151" i="15"/>
  <c r="X152" i="15"/>
  <c r="X153" i="15"/>
  <c r="X154" i="15"/>
  <c r="X155" i="15"/>
  <c r="X156" i="15"/>
  <c r="X157" i="15"/>
  <c r="X158" i="15"/>
  <c r="X159" i="15"/>
  <c r="X160" i="15"/>
  <c r="X161" i="15"/>
  <c r="X162" i="15"/>
  <c r="X163" i="15"/>
  <c r="X164" i="15"/>
  <c r="X165" i="15"/>
  <c r="X166" i="15"/>
  <c r="X167" i="15"/>
  <c r="X168" i="15"/>
  <c r="X169" i="15"/>
  <c r="X170" i="15"/>
  <c r="X171" i="15"/>
  <c r="X172" i="15"/>
  <c r="X173" i="15"/>
  <c r="X174" i="15"/>
  <c r="X175" i="15"/>
  <c r="X176" i="15"/>
  <c r="X177" i="15"/>
  <c r="X178" i="15"/>
  <c r="X179" i="15"/>
  <c r="X180" i="15"/>
  <c r="X181" i="15"/>
  <c r="X182" i="15"/>
  <c r="X183" i="15"/>
  <c r="X184" i="15"/>
  <c r="X185" i="15"/>
  <c r="X186" i="15"/>
  <c r="X187" i="15"/>
  <c r="X188" i="15"/>
  <c r="X189" i="15"/>
  <c r="X190" i="15"/>
  <c r="X191" i="15"/>
  <c r="X192" i="15"/>
  <c r="X193" i="15"/>
  <c r="X194" i="15"/>
  <c r="X195" i="15"/>
  <c r="X196" i="15"/>
  <c r="X197" i="15"/>
  <c r="X198" i="15"/>
  <c r="X199" i="15"/>
  <c r="X200" i="15"/>
  <c r="X201" i="15"/>
  <c r="X202" i="15"/>
  <c r="X203" i="15"/>
  <c r="X204" i="15"/>
  <c r="X205" i="15"/>
  <c r="X206" i="15"/>
  <c r="X207" i="15"/>
  <c r="X208" i="15"/>
  <c r="X209" i="15"/>
  <c r="X210" i="15"/>
  <c r="X211" i="15"/>
  <c r="X212" i="15"/>
  <c r="X213" i="15"/>
  <c r="X214" i="15"/>
  <c r="X215" i="15"/>
  <c r="X216" i="15"/>
  <c r="X217" i="15"/>
  <c r="X218" i="15"/>
  <c r="X219" i="15"/>
  <c r="X220" i="15"/>
  <c r="X221" i="15"/>
  <c r="X222" i="15"/>
  <c r="X223" i="15"/>
  <c r="X224" i="15"/>
  <c r="X225" i="15"/>
  <c r="X226" i="15"/>
  <c r="X227" i="15"/>
  <c r="X228" i="15"/>
  <c r="X229" i="15"/>
  <c r="X230" i="15"/>
  <c r="X231" i="15"/>
  <c r="X232" i="15"/>
  <c r="X233" i="15"/>
  <c r="X234" i="15"/>
  <c r="X235" i="15"/>
  <c r="X236" i="15"/>
  <c r="X237" i="15"/>
  <c r="X238" i="15"/>
  <c r="X239" i="15"/>
  <c r="X240" i="15"/>
  <c r="X241" i="15"/>
  <c r="X242" i="15"/>
  <c r="X243" i="15"/>
  <c r="X244" i="15"/>
  <c r="X245" i="15"/>
  <c r="X246" i="15"/>
  <c r="X247" i="15"/>
  <c r="X248" i="15"/>
  <c r="X249" i="15"/>
  <c r="X250" i="15"/>
  <c r="X251" i="15"/>
  <c r="X252" i="15"/>
  <c r="X253" i="15"/>
  <c r="X254" i="15"/>
  <c r="X255" i="15"/>
  <c r="X256" i="15"/>
  <c r="X257" i="15"/>
  <c r="X258" i="15"/>
  <c r="X259" i="15"/>
  <c r="X260" i="15"/>
  <c r="X261" i="15"/>
  <c r="X262" i="15"/>
  <c r="X263" i="15"/>
  <c r="X264" i="15"/>
  <c r="X265" i="15"/>
  <c r="X266" i="15"/>
  <c r="X267" i="15"/>
  <c r="X268" i="15"/>
  <c r="X269" i="15"/>
  <c r="X270" i="15"/>
  <c r="X271" i="15"/>
  <c r="X272" i="15"/>
  <c r="X273" i="15"/>
  <c r="X274" i="15"/>
  <c r="X275" i="15"/>
  <c r="X276" i="15"/>
  <c r="X277" i="15"/>
  <c r="X278" i="15"/>
  <c r="X279" i="15"/>
  <c r="X280" i="15"/>
  <c r="X281" i="15"/>
  <c r="X282" i="15"/>
  <c r="X283" i="15"/>
  <c r="X284" i="15"/>
  <c r="X285" i="15"/>
  <c r="X286" i="15"/>
  <c r="X287" i="15"/>
  <c r="X288" i="15"/>
  <c r="X289" i="15"/>
  <c r="X290" i="15"/>
  <c r="X291" i="15"/>
  <c r="X292" i="15"/>
  <c r="X293" i="15"/>
  <c r="X294" i="15"/>
  <c r="X295" i="15"/>
  <c r="X296" i="15"/>
  <c r="X297" i="15"/>
  <c r="X298" i="15"/>
  <c r="X299" i="15"/>
  <c r="X300" i="15"/>
  <c r="X301" i="15"/>
  <c r="X302" i="15"/>
  <c r="X303" i="15"/>
  <c r="X304" i="15"/>
  <c r="X305" i="15"/>
  <c r="X306" i="15"/>
  <c r="X307" i="15"/>
  <c r="X308" i="15"/>
  <c r="X309" i="15"/>
  <c r="X310" i="15"/>
  <c r="X311" i="15"/>
  <c r="X312" i="15"/>
  <c r="X313" i="15"/>
  <c r="X314" i="15"/>
  <c r="X315" i="15"/>
  <c r="X316" i="15"/>
  <c r="X317" i="15"/>
  <c r="X318" i="15"/>
  <c r="X319" i="15"/>
  <c r="X320" i="15"/>
  <c r="X321" i="15"/>
  <c r="X322" i="15"/>
  <c r="X323" i="15"/>
  <c r="X324" i="15"/>
  <c r="X325" i="15"/>
  <c r="X326" i="15"/>
  <c r="X327" i="15"/>
  <c r="X328" i="15"/>
  <c r="X329" i="15"/>
  <c r="X330" i="15"/>
  <c r="X331" i="15"/>
  <c r="X332" i="15"/>
  <c r="X333" i="15"/>
  <c r="X334" i="15"/>
  <c r="X335" i="15"/>
  <c r="X336" i="15"/>
  <c r="X337" i="15"/>
  <c r="X338" i="15"/>
  <c r="X339" i="15"/>
  <c r="X340" i="15"/>
  <c r="X341" i="15"/>
  <c r="X342" i="15"/>
  <c r="X343" i="15"/>
  <c r="X344" i="15"/>
  <c r="X345" i="15"/>
  <c r="X346" i="15"/>
  <c r="X347" i="15"/>
  <c r="X348" i="15"/>
  <c r="X349" i="15"/>
  <c r="X350" i="15"/>
  <c r="X351" i="15"/>
  <c r="X352" i="15"/>
  <c r="X353" i="15"/>
  <c r="X354" i="15"/>
  <c r="X355" i="15"/>
  <c r="X356" i="15"/>
  <c r="X357" i="15"/>
  <c r="X358" i="15"/>
  <c r="X359" i="15"/>
  <c r="X360" i="15"/>
  <c r="X361" i="15"/>
  <c r="X362" i="15"/>
  <c r="X363" i="15"/>
  <c r="X364" i="15"/>
  <c r="X365" i="15"/>
  <c r="X366" i="15"/>
  <c r="X367" i="15"/>
  <c r="X368" i="15"/>
  <c r="X369" i="15"/>
  <c r="X370" i="15"/>
  <c r="X371" i="15"/>
  <c r="X372" i="15"/>
  <c r="X373" i="15"/>
  <c r="X374" i="15"/>
  <c r="X375" i="15"/>
  <c r="X376" i="15"/>
  <c r="X377" i="15"/>
  <c r="X378" i="15"/>
  <c r="X379" i="15"/>
  <c r="X380" i="15"/>
  <c r="X381" i="15"/>
  <c r="X382" i="15"/>
  <c r="X383" i="15"/>
  <c r="X384" i="15"/>
  <c r="X385" i="15"/>
  <c r="X386" i="15"/>
  <c r="X387" i="15"/>
  <c r="X388" i="15"/>
  <c r="X389" i="15"/>
  <c r="X390" i="15"/>
  <c r="X391" i="15"/>
  <c r="X392" i="15"/>
  <c r="X393" i="15"/>
  <c r="X394" i="15"/>
  <c r="X395" i="15"/>
  <c r="X396" i="15"/>
  <c r="X397" i="15"/>
  <c r="X398" i="15"/>
  <c r="X399" i="15"/>
  <c r="X400" i="15"/>
  <c r="X401" i="15"/>
  <c r="X402" i="15"/>
  <c r="X403" i="15"/>
  <c r="X404" i="15"/>
  <c r="X405" i="15"/>
  <c r="X406" i="15"/>
  <c r="X407" i="15"/>
  <c r="X408" i="15"/>
  <c r="X409" i="15"/>
  <c r="X410" i="15"/>
  <c r="X411" i="15"/>
  <c r="X412" i="15"/>
  <c r="X413" i="15"/>
  <c r="X414" i="15"/>
  <c r="X415" i="15"/>
  <c r="X416" i="15"/>
  <c r="X417" i="15"/>
  <c r="X418" i="15"/>
  <c r="X419" i="15"/>
  <c r="X420" i="15"/>
  <c r="X421" i="15"/>
  <c r="X422" i="15"/>
  <c r="X423" i="15"/>
  <c r="X424" i="15"/>
  <c r="X425" i="15"/>
  <c r="X426" i="15"/>
  <c r="X427" i="15"/>
  <c r="X428" i="15"/>
  <c r="X429" i="15"/>
  <c r="X430" i="15"/>
  <c r="X431" i="15"/>
  <c r="X432" i="15"/>
  <c r="X433" i="15"/>
  <c r="X434" i="15"/>
  <c r="X435" i="15"/>
  <c r="X436" i="15"/>
  <c r="X437" i="15"/>
  <c r="X438" i="15"/>
  <c r="X439" i="15"/>
  <c r="X440" i="15"/>
  <c r="X441" i="15"/>
  <c r="X442" i="15"/>
  <c r="X443" i="15"/>
  <c r="X444" i="15"/>
  <c r="X445" i="15"/>
  <c r="X446" i="15"/>
  <c r="X447" i="15"/>
  <c r="X448" i="15"/>
  <c r="X449" i="15"/>
  <c r="X450" i="15"/>
  <c r="X451" i="15"/>
  <c r="X452" i="15"/>
  <c r="X453" i="15"/>
  <c r="X454" i="15"/>
  <c r="X455" i="15"/>
  <c r="X456" i="15"/>
  <c r="X457" i="15"/>
  <c r="X458" i="15"/>
  <c r="X459" i="15"/>
  <c r="X460" i="15"/>
  <c r="X461" i="15"/>
  <c r="X462" i="15"/>
  <c r="X463" i="15"/>
  <c r="X464" i="15"/>
  <c r="X465" i="15"/>
  <c r="X466" i="15"/>
  <c r="X467" i="15"/>
  <c r="X468" i="15"/>
  <c r="X469" i="15"/>
  <c r="X470" i="15"/>
  <c r="X471" i="15"/>
  <c r="X472" i="15"/>
  <c r="X473" i="15"/>
  <c r="X474" i="15"/>
  <c r="X475" i="15"/>
  <c r="X476" i="15"/>
  <c r="X477" i="15"/>
  <c r="X478" i="15"/>
  <c r="X479" i="15"/>
  <c r="X480" i="15"/>
  <c r="X481" i="15"/>
  <c r="X482" i="15"/>
  <c r="X483" i="15"/>
  <c r="X484" i="15"/>
  <c r="X485" i="15"/>
  <c r="X486" i="15"/>
  <c r="X487" i="15"/>
  <c r="X488" i="15"/>
  <c r="X489" i="15"/>
  <c r="X490" i="15"/>
  <c r="X491" i="15"/>
  <c r="X492" i="15"/>
  <c r="X493" i="15"/>
  <c r="X494" i="15"/>
  <c r="X495" i="15"/>
  <c r="X496" i="15"/>
  <c r="X497" i="15"/>
  <c r="X498" i="15"/>
  <c r="X499" i="15"/>
  <c r="X500" i="15"/>
  <c r="X501" i="15"/>
  <c r="X502" i="15"/>
  <c r="X503" i="15"/>
  <c r="X504" i="15"/>
  <c r="X505" i="15"/>
  <c r="X506" i="15"/>
  <c r="X507" i="15"/>
  <c r="X508" i="15"/>
  <c r="X509" i="15"/>
  <c r="X510" i="15"/>
  <c r="X511" i="15"/>
  <c r="X512" i="15"/>
  <c r="X513" i="15"/>
  <c r="X514" i="15"/>
  <c r="X515" i="15"/>
  <c r="X516" i="15"/>
  <c r="X517" i="15"/>
  <c r="X518" i="15"/>
  <c r="X519" i="15"/>
  <c r="X520" i="15"/>
  <c r="X521" i="15"/>
  <c r="X522" i="15"/>
  <c r="X523" i="15"/>
  <c r="X524" i="15"/>
  <c r="X525" i="15"/>
  <c r="X526" i="15"/>
  <c r="X527" i="15"/>
  <c r="X528" i="15"/>
  <c r="X529" i="15"/>
  <c r="X530" i="15"/>
  <c r="X531" i="15"/>
  <c r="X532" i="15"/>
  <c r="X533" i="15"/>
  <c r="X534" i="15"/>
  <c r="X535" i="15"/>
  <c r="X536" i="15"/>
  <c r="X537" i="15"/>
  <c r="X538" i="15"/>
  <c r="X539" i="15"/>
  <c r="X540" i="15"/>
  <c r="X541" i="15"/>
  <c r="X542" i="15"/>
  <c r="X543" i="15"/>
  <c r="X544" i="15"/>
  <c r="X545" i="15"/>
  <c r="X546" i="15"/>
  <c r="X547" i="15"/>
  <c r="X548" i="15"/>
  <c r="X549" i="15"/>
  <c r="X550" i="15"/>
  <c r="X551" i="15"/>
  <c r="X552" i="15"/>
  <c r="X553" i="15"/>
  <c r="X554" i="15"/>
  <c r="X555" i="15"/>
  <c r="X556" i="15"/>
  <c r="X557" i="15"/>
  <c r="X558" i="15"/>
  <c r="X559" i="15"/>
  <c r="X560" i="15"/>
  <c r="X561" i="15"/>
  <c r="X562" i="15"/>
  <c r="X563" i="15"/>
  <c r="X564" i="15"/>
  <c r="X565" i="15"/>
  <c r="X566" i="15"/>
  <c r="X567" i="15"/>
  <c r="X568" i="15"/>
  <c r="X569" i="15"/>
  <c r="X570" i="15"/>
  <c r="X571" i="15"/>
  <c r="X572" i="15"/>
  <c r="X573" i="15"/>
  <c r="X574" i="15"/>
  <c r="X575" i="15"/>
  <c r="X576" i="15"/>
  <c r="X577" i="15"/>
  <c r="X578" i="15"/>
  <c r="X579" i="15"/>
  <c r="X580" i="15"/>
  <c r="X581" i="15"/>
  <c r="X582" i="15"/>
  <c r="X583" i="15"/>
  <c r="X584" i="15"/>
  <c r="X585" i="15"/>
  <c r="X586" i="15"/>
  <c r="X587" i="15"/>
  <c r="X588" i="15"/>
  <c r="X589" i="15"/>
  <c r="X590" i="15"/>
  <c r="X591" i="15"/>
  <c r="X592" i="15"/>
  <c r="X593" i="15"/>
  <c r="X594" i="15"/>
  <c r="X595" i="15"/>
  <c r="X596" i="15"/>
  <c r="X597" i="15"/>
  <c r="X598" i="15"/>
  <c r="X599" i="15"/>
  <c r="X600" i="15"/>
  <c r="X601" i="15"/>
  <c r="X602" i="15"/>
  <c r="X603" i="15"/>
  <c r="X604" i="15"/>
  <c r="X605" i="15"/>
  <c r="X606" i="15"/>
  <c r="X607" i="15"/>
  <c r="X608" i="15"/>
  <c r="X609" i="15"/>
  <c r="X610" i="15"/>
  <c r="X611" i="15"/>
  <c r="X612" i="15"/>
  <c r="X613" i="15"/>
  <c r="X614" i="15"/>
  <c r="X615" i="15"/>
  <c r="X616" i="15"/>
  <c r="X617" i="15"/>
  <c r="X618" i="15"/>
  <c r="X619" i="15"/>
  <c r="X620" i="15"/>
  <c r="X621" i="15"/>
  <c r="X622" i="15"/>
  <c r="X623" i="15"/>
  <c r="X624" i="15"/>
  <c r="X625" i="15"/>
  <c r="X626" i="15"/>
  <c r="X627" i="15"/>
  <c r="X628" i="15"/>
  <c r="X629" i="15"/>
  <c r="X630" i="15"/>
  <c r="X631" i="15"/>
  <c r="X632" i="15"/>
  <c r="X633" i="15"/>
  <c r="X634" i="15"/>
  <c r="X635" i="15"/>
  <c r="X636" i="15"/>
  <c r="X637" i="15"/>
  <c r="X638" i="15"/>
  <c r="X639" i="15"/>
  <c r="X640" i="15"/>
  <c r="X641" i="15"/>
  <c r="X642" i="15"/>
  <c r="X643" i="15"/>
  <c r="X644" i="15"/>
  <c r="X645" i="15"/>
  <c r="X646" i="15"/>
  <c r="X647" i="15"/>
  <c r="X648" i="15"/>
  <c r="X649" i="15"/>
  <c r="X650" i="15"/>
  <c r="X651" i="15"/>
  <c r="X652" i="15"/>
  <c r="X653" i="15"/>
  <c r="X654" i="15"/>
  <c r="X655" i="15"/>
  <c r="X656" i="15"/>
  <c r="X657" i="15"/>
  <c r="X658" i="15"/>
  <c r="X659" i="15"/>
  <c r="X660" i="15"/>
  <c r="X661" i="15"/>
  <c r="X662" i="15"/>
  <c r="X663" i="15"/>
  <c r="X664" i="15"/>
  <c r="X665" i="15"/>
  <c r="X666" i="15"/>
  <c r="X667" i="15"/>
  <c r="X668" i="15"/>
  <c r="X669" i="15"/>
  <c r="X670" i="15"/>
  <c r="X671" i="15"/>
  <c r="X672" i="15"/>
  <c r="X673" i="15"/>
  <c r="X674" i="15"/>
  <c r="X675" i="15"/>
  <c r="X676" i="15"/>
  <c r="X677" i="15"/>
  <c r="X678" i="15"/>
  <c r="X679" i="15"/>
  <c r="X680" i="15"/>
  <c r="X681" i="15"/>
  <c r="X682" i="15"/>
  <c r="X683" i="15"/>
  <c r="X684" i="15"/>
  <c r="X685" i="15"/>
  <c r="X686" i="15"/>
  <c r="X687" i="15"/>
  <c r="X688" i="15"/>
  <c r="X689" i="15"/>
  <c r="X690" i="15"/>
  <c r="X691" i="15"/>
  <c r="X692" i="15"/>
  <c r="X693" i="15"/>
  <c r="X694" i="15"/>
  <c r="X695" i="15"/>
  <c r="X696" i="15"/>
  <c r="X697" i="15"/>
  <c r="X698" i="15"/>
  <c r="X699" i="15"/>
  <c r="X700" i="15"/>
  <c r="X701" i="15"/>
  <c r="X702" i="15"/>
  <c r="X703" i="15"/>
  <c r="X704" i="15"/>
  <c r="X705" i="15"/>
  <c r="X706" i="15"/>
  <c r="X707" i="15"/>
  <c r="X708" i="15"/>
  <c r="X709" i="15"/>
  <c r="X710" i="15"/>
  <c r="X711" i="15"/>
  <c r="X712" i="15"/>
  <c r="X713" i="15"/>
  <c r="X714" i="15"/>
  <c r="X715" i="15"/>
  <c r="X716" i="15"/>
  <c r="X717" i="15"/>
  <c r="X718" i="15"/>
  <c r="X719" i="15"/>
  <c r="X720" i="15"/>
  <c r="X721" i="15"/>
  <c r="X722" i="15"/>
  <c r="X723" i="15"/>
  <c r="X724" i="15"/>
  <c r="X725" i="15"/>
  <c r="X726" i="15"/>
  <c r="X727" i="15"/>
  <c r="X728" i="15"/>
  <c r="X729" i="15"/>
  <c r="X730" i="15"/>
  <c r="X731" i="15"/>
  <c r="X732" i="15"/>
  <c r="X733" i="15"/>
  <c r="X734" i="15"/>
  <c r="X735" i="15"/>
  <c r="X736" i="15"/>
  <c r="X737" i="15"/>
  <c r="X738" i="15"/>
  <c r="X739" i="15"/>
  <c r="X740" i="15"/>
  <c r="X741" i="15"/>
  <c r="X742" i="15"/>
  <c r="X743" i="15"/>
  <c r="X744" i="15"/>
  <c r="X745" i="15"/>
  <c r="X746" i="15"/>
  <c r="X747" i="15"/>
  <c r="X748" i="15"/>
  <c r="X749" i="15"/>
  <c r="X750" i="15"/>
  <c r="X751" i="15"/>
  <c r="X752" i="15"/>
  <c r="X753" i="15"/>
  <c r="X754" i="15"/>
  <c r="X755" i="15"/>
  <c r="X756" i="15"/>
  <c r="X757" i="15"/>
  <c r="X758" i="15"/>
  <c r="X759" i="15"/>
  <c r="X760" i="15"/>
  <c r="X761" i="15"/>
  <c r="X762" i="15"/>
  <c r="X763" i="15"/>
  <c r="X764" i="15"/>
  <c r="X765" i="15"/>
  <c r="X766" i="15"/>
  <c r="X767" i="15"/>
  <c r="X768" i="15"/>
  <c r="X769" i="15"/>
  <c r="X770" i="15"/>
  <c r="X771" i="15"/>
  <c r="X772" i="15"/>
  <c r="X773" i="15"/>
  <c r="X774" i="15"/>
  <c r="X775" i="15"/>
  <c r="X776" i="15"/>
  <c r="X777" i="15"/>
  <c r="X778" i="15"/>
  <c r="X779" i="15"/>
  <c r="X780" i="15"/>
  <c r="X781" i="15"/>
  <c r="X782" i="15"/>
  <c r="X783" i="15"/>
  <c r="X784" i="15"/>
  <c r="X785" i="15"/>
  <c r="X786" i="15"/>
  <c r="X787" i="15"/>
  <c r="X788" i="15"/>
  <c r="X789" i="15"/>
  <c r="X790" i="15"/>
  <c r="X791" i="15"/>
  <c r="X792" i="15"/>
  <c r="X793" i="15"/>
  <c r="X794" i="15"/>
  <c r="X795" i="15"/>
  <c r="X796" i="15"/>
  <c r="X797" i="15"/>
  <c r="X798" i="15"/>
  <c r="X799" i="15"/>
  <c r="X800" i="15"/>
  <c r="X801" i="15"/>
  <c r="X802" i="15"/>
  <c r="X803" i="15"/>
  <c r="X804" i="15"/>
  <c r="X805" i="15"/>
  <c r="X806" i="15"/>
  <c r="X807" i="15"/>
  <c r="X808" i="15"/>
  <c r="X809" i="15"/>
  <c r="X810" i="15"/>
  <c r="X811" i="15"/>
  <c r="X812" i="15"/>
  <c r="X813" i="15"/>
  <c r="X814" i="15"/>
  <c r="X815" i="15"/>
  <c r="X816" i="15"/>
  <c r="X817" i="15"/>
  <c r="X818" i="15"/>
  <c r="X819" i="15"/>
  <c r="X820" i="15"/>
  <c r="X821" i="15"/>
  <c r="X822" i="15"/>
  <c r="X823" i="15"/>
  <c r="X824" i="15"/>
  <c r="X825" i="15"/>
  <c r="X826" i="15"/>
  <c r="X827" i="15"/>
  <c r="X828" i="15"/>
  <c r="X829" i="15"/>
  <c r="X830" i="15"/>
  <c r="X831" i="15"/>
  <c r="X832" i="15"/>
  <c r="X833" i="15"/>
  <c r="X834" i="15"/>
  <c r="X835" i="15"/>
  <c r="X836" i="15"/>
  <c r="X837" i="15"/>
  <c r="X838" i="15"/>
  <c r="X839" i="15"/>
  <c r="X840" i="15"/>
  <c r="X841" i="15"/>
  <c r="X842" i="15"/>
  <c r="X843" i="15"/>
  <c r="X844" i="15"/>
  <c r="X845" i="15"/>
  <c r="X846" i="15"/>
  <c r="X847" i="15"/>
  <c r="X848" i="15"/>
  <c r="X849" i="15"/>
  <c r="X850" i="15"/>
  <c r="X851" i="15"/>
  <c r="X852" i="15"/>
  <c r="X853" i="15"/>
  <c r="X854" i="15"/>
  <c r="X855" i="15"/>
  <c r="X856" i="15"/>
  <c r="X857" i="15"/>
  <c r="X858" i="15"/>
  <c r="X859" i="15"/>
  <c r="X860" i="15"/>
  <c r="X861" i="15"/>
  <c r="X862" i="15"/>
  <c r="X863" i="15"/>
  <c r="X864" i="15"/>
  <c r="X865" i="15"/>
  <c r="X866" i="15"/>
  <c r="X867" i="15"/>
  <c r="X868" i="15"/>
  <c r="X869" i="15"/>
  <c r="X870" i="15"/>
  <c r="X871" i="15"/>
  <c r="X872" i="15"/>
  <c r="X873" i="15"/>
  <c r="X874" i="15"/>
  <c r="X875" i="15"/>
  <c r="X876" i="15"/>
  <c r="X877" i="15"/>
  <c r="X878" i="15"/>
  <c r="X879" i="15"/>
  <c r="X880" i="15"/>
  <c r="X881" i="15"/>
  <c r="X882" i="15"/>
  <c r="X883" i="15"/>
  <c r="X884" i="15"/>
  <c r="X885" i="15"/>
  <c r="X886" i="15"/>
  <c r="X887" i="15"/>
  <c r="X888" i="15"/>
  <c r="X889" i="15"/>
  <c r="X890" i="15"/>
  <c r="X891" i="15"/>
  <c r="X892" i="15"/>
  <c r="X893" i="15"/>
  <c r="X894" i="15"/>
  <c r="X895" i="15"/>
  <c r="X896" i="15"/>
  <c r="X897" i="15"/>
  <c r="X898" i="15"/>
  <c r="X899" i="15"/>
  <c r="X900" i="15"/>
  <c r="X901" i="15"/>
  <c r="X902" i="15"/>
  <c r="X903" i="15"/>
  <c r="X904" i="15"/>
  <c r="X905" i="15"/>
  <c r="X906" i="15"/>
  <c r="X907" i="15"/>
  <c r="X908" i="15"/>
  <c r="X909" i="15"/>
  <c r="X910" i="15"/>
  <c r="X911" i="15"/>
  <c r="X912" i="15"/>
  <c r="X913" i="15"/>
  <c r="X914" i="15"/>
  <c r="X915" i="15"/>
  <c r="X916" i="15"/>
  <c r="X917" i="15"/>
  <c r="X918" i="15"/>
  <c r="X919" i="15"/>
  <c r="X920" i="15"/>
  <c r="X921" i="15"/>
  <c r="X922" i="15"/>
  <c r="X923" i="15"/>
  <c r="X924" i="15"/>
  <c r="X925" i="15"/>
  <c r="X926" i="15"/>
  <c r="X927" i="15"/>
  <c r="X928" i="15"/>
  <c r="X929" i="15"/>
  <c r="X930" i="15"/>
  <c r="X931" i="15"/>
  <c r="X932" i="15"/>
  <c r="X933" i="15"/>
  <c r="X934" i="15"/>
  <c r="X935" i="15"/>
  <c r="X936" i="15"/>
  <c r="X937" i="15"/>
  <c r="X938" i="15"/>
  <c r="X939" i="15"/>
  <c r="X940" i="15"/>
  <c r="X941" i="15"/>
  <c r="X942" i="15"/>
  <c r="X943" i="15"/>
  <c r="X944" i="15"/>
  <c r="X945" i="15"/>
  <c r="X946" i="15"/>
  <c r="X947" i="15"/>
  <c r="X948" i="15"/>
  <c r="X949" i="15"/>
  <c r="X950" i="15"/>
  <c r="X951" i="15"/>
  <c r="X952" i="15"/>
  <c r="X953" i="15"/>
  <c r="X954" i="15"/>
  <c r="X955" i="15"/>
  <c r="X956" i="15"/>
  <c r="X957" i="15"/>
  <c r="X958" i="15"/>
  <c r="X959" i="15"/>
  <c r="X960" i="15"/>
  <c r="X961" i="15"/>
  <c r="X962" i="15"/>
  <c r="X963" i="15"/>
  <c r="X964" i="15"/>
  <c r="X965" i="15"/>
  <c r="X966" i="15"/>
  <c r="X967" i="15"/>
  <c r="X968" i="15"/>
  <c r="X969" i="15"/>
  <c r="X970" i="15"/>
  <c r="X971" i="15"/>
  <c r="X972" i="15"/>
  <c r="X973" i="15"/>
  <c r="X974" i="15"/>
  <c r="X975" i="15"/>
  <c r="X976" i="15"/>
  <c r="X977" i="15"/>
  <c r="X978" i="15"/>
  <c r="X979" i="15"/>
  <c r="X980" i="15"/>
  <c r="X981" i="15"/>
  <c r="X982" i="15"/>
  <c r="X983" i="15"/>
  <c r="X984" i="15"/>
  <c r="X985" i="15"/>
  <c r="X986" i="15"/>
  <c r="X987" i="15"/>
  <c r="X988" i="15"/>
  <c r="X989" i="15"/>
  <c r="X990" i="15"/>
  <c r="X991" i="15"/>
  <c r="X992" i="15"/>
  <c r="X993" i="15"/>
  <c r="X994" i="15"/>
  <c r="X995" i="15"/>
  <c r="X996" i="15"/>
  <c r="X997" i="15"/>
  <c r="X998" i="15"/>
  <c r="X999" i="15"/>
  <c r="X1000" i="15"/>
  <c r="X1001" i="15"/>
  <c r="X1002"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AB3" i="15"/>
  <c r="AB4" i="15"/>
  <c r="AB5"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79" i="15"/>
  <c r="AB80" i="15"/>
  <c r="AB81" i="15"/>
  <c r="AB82" i="15"/>
  <c r="AB83" i="15"/>
  <c r="AB84" i="15"/>
  <c r="AB85" i="15"/>
  <c r="AB86" i="15"/>
  <c r="AB87" i="15"/>
  <c r="AB88"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64" i="15"/>
  <c r="AB165" i="15"/>
  <c r="AB166" i="15"/>
  <c r="AB167" i="15"/>
  <c r="AB168" i="15"/>
  <c r="AB169" i="15"/>
  <c r="AB170" i="15"/>
  <c r="AB171" i="15"/>
  <c r="AB172" i="15"/>
  <c r="AB173" i="15"/>
  <c r="AB174" i="15"/>
  <c r="AB175" i="15"/>
  <c r="AB176" i="15"/>
  <c r="AB177" i="15"/>
  <c r="AB178" i="15"/>
  <c r="AB179" i="15"/>
  <c r="AB180" i="15"/>
  <c r="AB181" i="15"/>
  <c r="AB182" i="15"/>
  <c r="AB183" i="15"/>
  <c r="AB184" i="15"/>
  <c r="AB185" i="15"/>
  <c r="AB186" i="15"/>
  <c r="AB187" i="15"/>
  <c r="AB188" i="15"/>
  <c r="AB189" i="15"/>
  <c r="AB190" i="15"/>
  <c r="AB191" i="15"/>
  <c r="AB192" i="15"/>
  <c r="AB193" i="15"/>
  <c r="AB194" i="15"/>
  <c r="AB195" i="15"/>
  <c r="AB196" i="15"/>
  <c r="AB197" i="15"/>
  <c r="AB198" i="15"/>
  <c r="AB199" i="15"/>
  <c r="AB200" i="15"/>
  <c r="AB201" i="15"/>
  <c r="AB202" i="15"/>
  <c r="AB203" i="15"/>
  <c r="AB204" i="15"/>
  <c r="AB205" i="15"/>
  <c r="AB206" i="15"/>
  <c r="AB207" i="15"/>
  <c r="AB208" i="15"/>
  <c r="AB209" i="15"/>
  <c r="AB210" i="15"/>
  <c r="AB211" i="15"/>
  <c r="AB212" i="15"/>
  <c r="AB213" i="15"/>
  <c r="AB214" i="15"/>
  <c r="AB215" i="15"/>
  <c r="AB216" i="15"/>
  <c r="AB217" i="15"/>
  <c r="AB218" i="15"/>
  <c r="AB219" i="15"/>
  <c r="AB220" i="15"/>
  <c r="AB221" i="15"/>
  <c r="AB222" i="15"/>
  <c r="AB223" i="15"/>
  <c r="AB224" i="15"/>
  <c r="AB225" i="15"/>
  <c r="AB226" i="15"/>
  <c r="AB227" i="15"/>
  <c r="AB228" i="15"/>
  <c r="AB229" i="15"/>
  <c r="AB230" i="15"/>
  <c r="AB231" i="15"/>
  <c r="AB232" i="15"/>
  <c r="AB233" i="15"/>
  <c r="AB234" i="15"/>
  <c r="AB235" i="15"/>
  <c r="AB236" i="15"/>
  <c r="AB237" i="15"/>
  <c r="AB238" i="15"/>
  <c r="AB239" i="15"/>
  <c r="AB240" i="15"/>
  <c r="AB241" i="15"/>
  <c r="AB242" i="15"/>
  <c r="AB243" i="15"/>
  <c r="AB244" i="15"/>
  <c r="AB245" i="15"/>
  <c r="AB246" i="15"/>
  <c r="AB247" i="15"/>
  <c r="AB248" i="15"/>
  <c r="AB249" i="15"/>
  <c r="AB250" i="15"/>
  <c r="AB251" i="15"/>
  <c r="AB252" i="15"/>
  <c r="AB253" i="15"/>
  <c r="AB254" i="15"/>
  <c r="AB255" i="15"/>
  <c r="AB256" i="15"/>
  <c r="AB257" i="15"/>
  <c r="AB258" i="15"/>
  <c r="AB259" i="15"/>
  <c r="AB260" i="15"/>
  <c r="AB261" i="15"/>
  <c r="AB262" i="15"/>
  <c r="AB263" i="15"/>
  <c r="AB264" i="15"/>
  <c r="AB265" i="15"/>
  <c r="AB266" i="15"/>
  <c r="AB267" i="15"/>
  <c r="AB268" i="15"/>
  <c r="AB269" i="15"/>
  <c r="AB270" i="15"/>
  <c r="AB271" i="15"/>
  <c r="AB272" i="15"/>
  <c r="AB273" i="15"/>
  <c r="AB274" i="15"/>
  <c r="AB275" i="15"/>
  <c r="AB276" i="15"/>
  <c r="AB277" i="15"/>
  <c r="AB278" i="15"/>
  <c r="AB279" i="15"/>
  <c r="AB280" i="15"/>
  <c r="AB281" i="15"/>
  <c r="AB282" i="15"/>
  <c r="AB283" i="15"/>
  <c r="AB284" i="15"/>
  <c r="AB285" i="15"/>
  <c r="AB286" i="15"/>
  <c r="AB287" i="15"/>
  <c r="AB288" i="15"/>
  <c r="AB289" i="15"/>
  <c r="AB290" i="15"/>
  <c r="AB291" i="15"/>
  <c r="AB292" i="15"/>
  <c r="AB293" i="15"/>
  <c r="AB294" i="15"/>
  <c r="AB295" i="15"/>
  <c r="AB296" i="15"/>
  <c r="AB297" i="15"/>
  <c r="AB298" i="15"/>
  <c r="AB299" i="15"/>
  <c r="AB300" i="15"/>
  <c r="AB301" i="15"/>
  <c r="AB302" i="15"/>
  <c r="AB303" i="15"/>
  <c r="AB304" i="15"/>
  <c r="AB305" i="15"/>
  <c r="AB306" i="15"/>
  <c r="AB307" i="15"/>
  <c r="AB308" i="15"/>
  <c r="AB309" i="15"/>
  <c r="AB310" i="15"/>
  <c r="AB311" i="15"/>
  <c r="AB312" i="15"/>
  <c r="AB313" i="15"/>
  <c r="AB314" i="15"/>
  <c r="AB315" i="15"/>
  <c r="AB316" i="15"/>
  <c r="AB317" i="15"/>
  <c r="AB318" i="15"/>
  <c r="AB319" i="15"/>
  <c r="AB320" i="15"/>
  <c r="AB321" i="15"/>
  <c r="AB322" i="15"/>
  <c r="AB323" i="15"/>
  <c r="AB324" i="15"/>
  <c r="AB325" i="15"/>
  <c r="AB326" i="15"/>
  <c r="AB327" i="15"/>
  <c r="AB328" i="15"/>
  <c r="AB329" i="15"/>
  <c r="AB330" i="15"/>
  <c r="AB331" i="15"/>
  <c r="AB332" i="15"/>
  <c r="AB333" i="15"/>
  <c r="AB334" i="15"/>
  <c r="AB335" i="15"/>
  <c r="AB336" i="15"/>
  <c r="AB337" i="15"/>
  <c r="AB338" i="15"/>
  <c r="AB339" i="15"/>
  <c r="AB340" i="15"/>
  <c r="AB341" i="15"/>
  <c r="AB342" i="15"/>
  <c r="AB343" i="15"/>
  <c r="AB344" i="15"/>
  <c r="AB345" i="15"/>
  <c r="AB346" i="15"/>
  <c r="AB347" i="15"/>
  <c r="AB348" i="15"/>
  <c r="AB349" i="15"/>
  <c r="AB350" i="15"/>
  <c r="AB351" i="15"/>
  <c r="AB352" i="15"/>
  <c r="AB353" i="15"/>
  <c r="AB354" i="15"/>
  <c r="AB355" i="15"/>
  <c r="AB356" i="15"/>
  <c r="AB357" i="15"/>
  <c r="AB358" i="15"/>
  <c r="AB359" i="15"/>
  <c r="AB360" i="15"/>
  <c r="AB361" i="15"/>
  <c r="AB362" i="15"/>
  <c r="AB363" i="15"/>
  <c r="AB364" i="15"/>
  <c r="AB365" i="15"/>
  <c r="AB366" i="15"/>
  <c r="AB367" i="15"/>
  <c r="AB368" i="15"/>
  <c r="AB369" i="15"/>
  <c r="AB370" i="15"/>
  <c r="AB371" i="15"/>
  <c r="AB372" i="15"/>
  <c r="AB373" i="15"/>
  <c r="AB374" i="15"/>
  <c r="AB375" i="15"/>
  <c r="AB376" i="15"/>
  <c r="AB377" i="15"/>
  <c r="AB378" i="15"/>
  <c r="AB379" i="15"/>
  <c r="AB380" i="15"/>
  <c r="AB381" i="15"/>
  <c r="AB382" i="15"/>
  <c r="AB383" i="15"/>
  <c r="AB384" i="15"/>
  <c r="AB385" i="15"/>
  <c r="AB386" i="15"/>
  <c r="AB387" i="15"/>
  <c r="AB388" i="15"/>
  <c r="AB389" i="15"/>
  <c r="AB390" i="15"/>
  <c r="AB391" i="15"/>
  <c r="AB392" i="15"/>
  <c r="AB393" i="15"/>
  <c r="AB394" i="15"/>
  <c r="AB395" i="15"/>
  <c r="AB396" i="15"/>
  <c r="AB397" i="15"/>
  <c r="AB398" i="15"/>
  <c r="AB399" i="15"/>
  <c r="AB400" i="15"/>
  <c r="AB401" i="15"/>
  <c r="AB402" i="15"/>
  <c r="AB403" i="15"/>
  <c r="AB404" i="15"/>
  <c r="AB405" i="15"/>
  <c r="AB406" i="15"/>
  <c r="AB407" i="15"/>
  <c r="AB408" i="15"/>
  <c r="AB409" i="15"/>
  <c r="AB410" i="15"/>
  <c r="AB411" i="15"/>
  <c r="AB412" i="15"/>
  <c r="AB413" i="15"/>
  <c r="AB414" i="15"/>
  <c r="AB415" i="15"/>
  <c r="AB416" i="15"/>
  <c r="AB417" i="15"/>
  <c r="AB418" i="15"/>
  <c r="AB419" i="15"/>
  <c r="AB420" i="15"/>
  <c r="AB421" i="15"/>
  <c r="AB422" i="15"/>
  <c r="AB423" i="15"/>
  <c r="AB424" i="15"/>
  <c r="AB425" i="15"/>
  <c r="AB426" i="15"/>
  <c r="AB427" i="15"/>
  <c r="AB428" i="15"/>
  <c r="AB429" i="15"/>
  <c r="AB430" i="15"/>
  <c r="AB431" i="15"/>
  <c r="AB432" i="15"/>
  <c r="AB433" i="15"/>
  <c r="AB434" i="15"/>
  <c r="AB435" i="15"/>
  <c r="AB436" i="15"/>
  <c r="AB437" i="15"/>
  <c r="AB438" i="15"/>
  <c r="AB439" i="15"/>
  <c r="AB440" i="15"/>
  <c r="AB441" i="15"/>
  <c r="AB442" i="15"/>
  <c r="AB443" i="15"/>
  <c r="AB444" i="15"/>
  <c r="AB445" i="15"/>
  <c r="AB446" i="15"/>
  <c r="AB447" i="15"/>
  <c r="AB448" i="15"/>
  <c r="AB449" i="15"/>
  <c r="AB450" i="15"/>
  <c r="AB451" i="15"/>
  <c r="AB452" i="15"/>
  <c r="AB453" i="15"/>
  <c r="AB454" i="15"/>
  <c r="AB455" i="15"/>
  <c r="AB456" i="15"/>
  <c r="AB457" i="15"/>
  <c r="AB458" i="15"/>
  <c r="AB459" i="15"/>
  <c r="AB460" i="15"/>
  <c r="AB461" i="15"/>
  <c r="AB462" i="15"/>
  <c r="AB463" i="15"/>
  <c r="AB464" i="15"/>
  <c r="AB465" i="15"/>
  <c r="AB466" i="15"/>
  <c r="AB467" i="15"/>
  <c r="AB468" i="15"/>
  <c r="AB469" i="15"/>
  <c r="AB470" i="15"/>
  <c r="AB471" i="15"/>
  <c r="AB472" i="15"/>
  <c r="AB473" i="15"/>
  <c r="AB474" i="15"/>
  <c r="AB475" i="15"/>
  <c r="AB476" i="15"/>
  <c r="AB477" i="15"/>
  <c r="AB478" i="15"/>
  <c r="AB479" i="15"/>
  <c r="AB480" i="15"/>
  <c r="AB481" i="15"/>
  <c r="AB482" i="15"/>
  <c r="AB483" i="15"/>
  <c r="AB484" i="15"/>
  <c r="AB485" i="15"/>
  <c r="AB486" i="15"/>
  <c r="AB487" i="15"/>
  <c r="AB488" i="15"/>
  <c r="AB489" i="15"/>
  <c r="AB490" i="15"/>
  <c r="AB491" i="15"/>
  <c r="AB492" i="15"/>
  <c r="AB493" i="15"/>
  <c r="AB494" i="15"/>
  <c r="AB495" i="15"/>
  <c r="AB496" i="15"/>
  <c r="AB497" i="15"/>
  <c r="AB498" i="15"/>
  <c r="AB499" i="15"/>
  <c r="AB500" i="15"/>
  <c r="AB501" i="15"/>
  <c r="AB502" i="15"/>
  <c r="AB503" i="15"/>
  <c r="AB504" i="15"/>
  <c r="AB505" i="15"/>
  <c r="AB506" i="15"/>
  <c r="AB507" i="15"/>
  <c r="AB508" i="15"/>
  <c r="AB509" i="15"/>
  <c r="AB510" i="15"/>
  <c r="AB511" i="15"/>
  <c r="AB512" i="15"/>
  <c r="AB513" i="15"/>
  <c r="AB514" i="15"/>
  <c r="AB515" i="15"/>
  <c r="AB516" i="15"/>
  <c r="AB517" i="15"/>
  <c r="AB518" i="15"/>
  <c r="AB519" i="15"/>
  <c r="AB520" i="15"/>
  <c r="AB521" i="15"/>
  <c r="AB522" i="15"/>
  <c r="AB523" i="15"/>
  <c r="AB524" i="15"/>
  <c r="AB525" i="15"/>
  <c r="AB526" i="15"/>
  <c r="AB527" i="15"/>
  <c r="AB528" i="15"/>
  <c r="AB529" i="15"/>
  <c r="AB530" i="15"/>
  <c r="AB531" i="15"/>
  <c r="AB532" i="15"/>
  <c r="AB533" i="15"/>
  <c r="AB534" i="15"/>
  <c r="AB535" i="15"/>
  <c r="AB536" i="15"/>
  <c r="AB537" i="15"/>
  <c r="AB538" i="15"/>
  <c r="AB539" i="15"/>
  <c r="AB540" i="15"/>
  <c r="AB541" i="15"/>
  <c r="AB542" i="15"/>
  <c r="AB543" i="15"/>
  <c r="AB544" i="15"/>
  <c r="AB545" i="15"/>
  <c r="AB546" i="15"/>
  <c r="AB547" i="15"/>
  <c r="AB548" i="15"/>
  <c r="AB549" i="15"/>
  <c r="AB550" i="15"/>
  <c r="AB551" i="15"/>
  <c r="AB552" i="15"/>
  <c r="AB553" i="15"/>
  <c r="AB554" i="15"/>
  <c r="AB555" i="15"/>
  <c r="AB556" i="15"/>
  <c r="AB557" i="15"/>
  <c r="AB558" i="15"/>
  <c r="AB559" i="15"/>
  <c r="AB560" i="15"/>
  <c r="AB561" i="15"/>
  <c r="AB562" i="15"/>
  <c r="AB563" i="15"/>
  <c r="AB564" i="15"/>
  <c r="AB565" i="15"/>
  <c r="AB566" i="15"/>
  <c r="AB567" i="15"/>
  <c r="AB568" i="15"/>
  <c r="AB569" i="15"/>
  <c r="AB570" i="15"/>
  <c r="AB571" i="15"/>
  <c r="AB572" i="15"/>
  <c r="AB573" i="15"/>
  <c r="AB574" i="15"/>
  <c r="AB575" i="15"/>
  <c r="AB576" i="15"/>
  <c r="AB577" i="15"/>
  <c r="AB578" i="15"/>
  <c r="AB579" i="15"/>
  <c r="AB580" i="15"/>
  <c r="AB581" i="15"/>
  <c r="AB582" i="15"/>
  <c r="AB583" i="15"/>
  <c r="AB584" i="15"/>
  <c r="AB585" i="15"/>
  <c r="AB586" i="15"/>
  <c r="AB587" i="15"/>
  <c r="AB588" i="15"/>
  <c r="AB589" i="15"/>
  <c r="AB590" i="15"/>
  <c r="AB591" i="15"/>
  <c r="AB592" i="15"/>
  <c r="AB593" i="15"/>
  <c r="AB594" i="15"/>
  <c r="AB595" i="15"/>
  <c r="AB596" i="15"/>
  <c r="AB597" i="15"/>
  <c r="AB598" i="15"/>
  <c r="AB599" i="15"/>
  <c r="AB600" i="15"/>
  <c r="AB601" i="15"/>
  <c r="AB602" i="15"/>
  <c r="AB603" i="15"/>
  <c r="AB604" i="15"/>
  <c r="AB605" i="15"/>
  <c r="AB606" i="15"/>
  <c r="AB607" i="15"/>
  <c r="AB608" i="15"/>
  <c r="AB609" i="15"/>
  <c r="AB610" i="15"/>
  <c r="AB611" i="15"/>
  <c r="AB612" i="15"/>
  <c r="AB613" i="15"/>
  <c r="AB614" i="15"/>
  <c r="AB615" i="15"/>
  <c r="AB616" i="15"/>
  <c r="AB617" i="15"/>
  <c r="AB618" i="15"/>
  <c r="AB619" i="15"/>
  <c r="AB620" i="15"/>
  <c r="AB621" i="15"/>
  <c r="AB622" i="15"/>
  <c r="AB623" i="15"/>
  <c r="AB624" i="15"/>
  <c r="AB625" i="15"/>
  <c r="AB626" i="15"/>
  <c r="AB627" i="15"/>
  <c r="AB628" i="15"/>
  <c r="AB629" i="15"/>
  <c r="AB630" i="15"/>
  <c r="AB631" i="15"/>
  <c r="AB632" i="15"/>
  <c r="AB633" i="15"/>
  <c r="AB634" i="15"/>
  <c r="AB635" i="15"/>
  <c r="AB636" i="15"/>
  <c r="AB637" i="15"/>
  <c r="AB638" i="15"/>
  <c r="AB639" i="15"/>
  <c r="AB640" i="15"/>
  <c r="AB641" i="15"/>
  <c r="AB642" i="15"/>
  <c r="AB643" i="15"/>
  <c r="AB644" i="15"/>
  <c r="AB645" i="15"/>
  <c r="AB646" i="15"/>
  <c r="AB647" i="15"/>
  <c r="AB648" i="15"/>
  <c r="AB649" i="15"/>
  <c r="AB650" i="15"/>
  <c r="AB651" i="15"/>
  <c r="AB652" i="15"/>
  <c r="AB653" i="15"/>
  <c r="AB654" i="15"/>
  <c r="AB655" i="15"/>
  <c r="AB656" i="15"/>
  <c r="AB657" i="15"/>
  <c r="AB658" i="15"/>
  <c r="AB659" i="15"/>
  <c r="AB660" i="15"/>
  <c r="AB661" i="15"/>
  <c r="AB662" i="15"/>
  <c r="AB663" i="15"/>
  <c r="AB664" i="15"/>
  <c r="AB665" i="15"/>
  <c r="AB666" i="15"/>
  <c r="AB667" i="15"/>
  <c r="AB668" i="15"/>
  <c r="AB669" i="15"/>
  <c r="AB670" i="15"/>
  <c r="AB671" i="15"/>
  <c r="AB672" i="15"/>
  <c r="AB673" i="15"/>
  <c r="AB674" i="15"/>
  <c r="AB675" i="15"/>
  <c r="AB676" i="15"/>
  <c r="AB677" i="15"/>
  <c r="AB678" i="15"/>
  <c r="AB679" i="15"/>
  <c r="AB680" i="15"/>
  <c r="AB681" i="15"/>
  <c r="AB682" i="15"/>
  <c r="AB683" i="15"/>
  <c r="AB684" i="15"/>
  <c r="AB685" i="15"/>
  <c r="AB686" i="15"/>
  <c r="AB687" i="15"/>
  <c r="AB688" i="15"/>
  <c r="AB689" i="15"/>
  <c r="AB690" i="15"/>
  <c r="AB691" i="15"/>
  <c r="AB692" i="15"/>
  <c r="AB693" i="15"/>
  <c r="AB694" i="15"/>
  <c r="AB695" i="15"/>
  <c r="AB696" i="15"/>
  <c r="AB697" i="15"/>
  <c r="AB698" i="15"/>
  <c r="AB699" i="15"/>
  <c r="AB700" i="15"/>
  <c r="AB701" i="15"/>
  <c r="AB702" i="15"/>
  <c r="AB703" i="15"/>
  <c r="AB704" i="15"/>
  <c r="AB705" i="15"/>
  <c r="AB706" i="15"/>
  <c r="AB707" i="15"/>
  <c r="AB708" i="15"/>
  <c r="AB709" i="15"/>
  <c r="AB710" i="15"/>
  <c r="AB711" i="15"/>
  <c r="AB712" i="15"/>
  <c r="AB713" i="15"/>
  <c r="AB714" i="15"/>
  <c r="AB715" i="15"/>
  <c r="AB716" i="15"/>
  <c r="AB717" i="15"/>
  <c r="AB718" i="15"/>
  <c r="AB719" i="15"/>
  <c r="AB720" i="15"/>
  <c r="AB721" i="15"/>
  <c r="AB722" i="15"/>
  <c r="AB723" i="15"/>
  <c r="AB724" i="15"/>
  <c r="AB725" i="15"/>
  <c r="AB726" i="15"/>
  <c r="AB727" i="15"/>
  <c r="AB728" i="15"/>
  <c r="AB729" i="15"/>
  <c r="AB730" i="15"/>
  <c r="AB731" i="15"/>
  <c r="AB732" i="15"/>
  <c r="AB733" i="15"/>
  <c r="AB734" i="15"/>
  <c r="AB735" i="15"/>
  <c r="AB736" i="15"/>
  <c r="AB737" i="15"/>
  <c r="AB738" i="15"/>
  <c r="AB739" i="15"/>
  <c r="AB740" i="15"/>
  <c r="AB741" i="15"/>
  <c r="AB742" i="15"/>
  <c r="AB743" i="15"/>
  <c r="AB744" i="15"/>
  <c r="AB745" i="15"/>
  <c r="AB746" i="15"/>
  <c r="AB747" i="15"/>
  <c r="AB748" i="15"/>
  <c r="AB749" i="15"/>
  <c r="AB750" i="15"/>
  <c r="AB751" i="15"/>
  <c r="AB752" i="15"/>
  <c r="AB753" i="15"/>
  <c r="AB754" i="15"/>
  <c r="AB755" i="15"/>
  <c r="AB756" i="15"/>
  <c r="AB757" i="15"/>
  <c r="AB758" i="15"/>
  <c r="AB759" i="15"/>
  <c r="AB760" i="15"/>
  <c r="AB761" i="15"/>
  <c r="AB762" i="15"/>
  <c r="AB763" i="15"/>
  <c r="AB764" i="15"/>
  <c r="AB765" i="15"/>
  <c r="AB766" i="15"/>
  <c r="AB767" i="15"/>
  <c r="AB768" i="15"/>
  <c r="AB769" i="15"/>
  <c r="AB770" i="15"/>
  <c r="AB771" i="15"/>
  <c r="AB772" i="15"/>
  <c r="AB773" i="15"/>
  <c r="AB774" i="15"/>
  <c r="AB775" i="15"/>
  <c r="AB776" i="15"/>
  <c r="AB777" i="15"/>
  <c r="AB778" i="15"/>
  <c r="AB779" i="15"/>
  <c r="AB780" i="15"/>
  <c r="AB781" i="15"/>
  <c r="AB782" i="15"/>
  <c r="AB783" i="15"/>
  <c r="AB784" i="15"/>
  <c r="AB785" i="15"/>
  <c r="AB786" i="15"/>
  <c r="AB787" i="15"/>
  <c r="AB788" i="15"/>
  <c r="AB789" i="15"/>
  <c r="AB790" i="15"/>
  <c r="AB791" i="15"/>
  <c r="AB792" i="15"/>
  <c r="AB793" i="15"/>
  <c r="AB794" i="15"/>
  <c r="AB795" i="15"/>
  <c r="AB796" i="15"/>
  <c r="AB797" i="15"/>
  <c r="AB798" i="15"/>
  <c r="AB799" i="15"/>
  <c r="AB800" i="15"/>
  <c r="AB801" i="15"/>
  <c r="AB802" i="15"/>
  <c r="AB803" i="15"/>
  <c r="AB804" i="15"/>
  <c r="AB805" i="15"/>
  <c r="AB806" i="15"/>
  <c r="AB807" i="15"/>
  <c r="AB808" i="15"/>
  <c r="AB809" i="15"/>
  <c r="AB810" i="15"/>
  <c r="AB811" i="15"/>
  <c r="AB812" i="15"/>
  <c r="AB813" i="15"/>
  <c r="AB814" i="15"/>
  <c r="AB815" i="15"/>
  <c r="AB816" i="15"/>
  <c r="AB817" i="15"/>
  <c r="AB818" i="15"/>
  <c r="AB819" i="15"/>
  <c r="AB820" i="15"/>
  <c r="AB821" i="15"/>
  <c r="AB822" i="15"/>
  <c r="AB823" i="15"/>
  <c r="AB824" i="15"/>
  <c r="AB825" i="15"/>
  <c r="AB826" i="15"/>
  <c r="AB827" i="15"/>
  <c r="AB828" i="15"/>
  <c r="AB829" i="15"/>
  <c r="AB830" i="15"/>
  <c r="AB831" i="15"/>
  <c r="AB832" i="15"/>
  <c r="AB833" i="15"/>
  <c r="AB834" i="15"/>
  <c r="AB835" i="15"/>
  <c r="AB836" i="15"/>
  <c r="AB837" i="15"/>
  <c r="AB838" i="15"/>
  <c r="AB839" i="15"/>
  <c r="AB840" i="15"/>
  <c r="AB841" i="15"/>
  <c r="AB842" i="15"/>
  <c r="AB843" i="15"/>
  <c r="AB844" i="15"/>
  <c r="AB845" i="15"/>
  <c r="AB846" i="15"/>
  <c r="AB847" i="15"/>
  <c r="AB848" i="15"/>
  <c r="AB849" i="15"/>
  <c r="AB850" i="15"/>
  <c r="AB851" i="15"/>
  <c r="AB852" i="15"/>
  <c r="AB853" i="15"/>
  <c r="AB854" i="15"/>
  <c r="AB855" i="15"/>
  <c r="AB856" i="15"/>
  <c r="AB857" i="15"/>
  <c r="AB858" i="15"/>
  <c r="AB859" i="15"/>
  <c r="AB860" i="15"/>
  <c r="AB861" i="15"/>
  <c r="AB862" i="15"/>
  <c r="AB863" i="15"/>
  <c r="AB864" i="15"/>
  <c r="AB865" i="15"/>
  <c r="AB866" i="15"/>
  <c r="AB867" i="15"/>
  <c r="AB868" i="15"/>
  <c r="AB869" i="15"/>
  <c r="AB870" i="15"/>
  <c r="AB871" i="15"/>
  <c r="AB872" i="15"/>
  <c r="AB873" i="15"/>
  <c r="AB874" i="15"/>
  <c r="AB875" i="15"/>
  <c r="AB876" i="15"/>
  <c r="AB877" i="15"/>
  <c r="AB878" i="15"/>
  <c r="AB879" i="15"/>
  <c r="AB880" i="15"/>
  <c r="AB881" i="15"/>
  <c r="AB882" i="15"/>
  <c r="AB883" i="15"/>
  <c r="AB884" i="15"/>
  <c r="AB885" i="15"/>
  <c r="AB886" i="15"/>
  <c r="AB887" i="15"/>
  <c r="AB888" i="15"/>
  <c r="AB889" i="15"/>
  <c r="AB890" i="15"/>
  <c r="AB891" i="15"/>
  <c r="AB892" i="15"/>
  <c r="AB893" i="15"/>
  <c r="AB894" i="15"/>
  <c r="AB895" i="15"/>
  <c r="AB896" i="15"/>
  <c r="AB897" i="15"/>
  <c r="AB898" i="15"/>
  <c r="AB899" i="15"/>
  <c r="AB900" i="15"/>
  <c r="AB901" i="15"/>
  <c r="AB902" i="15"/>
  <c r="AB903" i="15"/>
  <c r="AB904" i="15"/>
  <c r="AB905" i="15"/>
  <c r="AB906" i="15"/>
  <c r="AB907" i="15"/>
  <c r="AB908" i="15"/>
  <c r="AB909" i="15"/>
  <c r="AB910" i="15"/>
  <c r="AB911" i="15"/>
  <c r="AB912" i="15"/>
  <c r="AB913" i="15"/>
  <c r="AB914" i="15"/>
  <c r="AB915" i="15"/>
  <c r="AB916" i="15"/>
  <c r="AB917" i="15"/>
  <c r="AB918" i="15"/>
  <c r="AB919" i="15"/>
  <c r="AB920" i="15"/>
  <c r="AB921" i="15"/>
  <c r="AB922" i="15"/>
  <c r="AB923" i="15"/>
  <c r="AB924" i="15"/>
  <c r="AB925" i="15"/>
  <c r="AB926" i="15"/>
  <c r="AB927" i="15"/>
  <c r="AB928" i="15"/>
  <c r="AB929" i="15"/>
  <c r="AB930" i="15"/>
  <c r="AB931" i="15"/>
  <c r="AB932" i="15"/>
  <c r="AB933" i="15"/>
  <c r="AB934" i="15"/>
  <c r="AB935" i="15"/>
  <c r="AB936" i="15"/>
  <c r="AB937" i="15"/>
  <c r="AB938" i="15"/>
  <c r="AB939" i="15"/>
  <c r="AB940" i="15"/>
  <c r="AB941" i="15"/>
  <c r="AB942" i="15"/>
  <c r="AB943" i="15"/>
  <c r="AB944" i="15"/>
  <c r="AB945" i="15"/>
  <c r="AB946" i="15"/>
  <c r="AB947" i="15"/>
  <c r="AB948" i="15"/>
  <c r="AB949" i="15"/>
  <c r="AB950" i="15"/>
  <c r="AB951" i="15"/>
  <c r="AB952" i="15"/>
  <c r="AB953" i="15"/>
  <c r="AB954" i="15"/>
  <c r="AB955" i="15"/>
  <c r="AB956" i="15"/>
  <c r="AB957" i="15"/>
  <c r="AB958" i="15"/>
  <c r="AB959" i="15"/>
  <c r="AB960" i="15"/>
  <c r="AB961" i="15"/>
  <c r="AB962" i="15"/>
  <c r="AB963" i="15"/>
  <c r="AB964" i="15"/>
  <c r="AB965" i="15"/>
  <c r="AB966" i="15"/>
  <c r="AB967" i="15"/>
  <c r="AB968" i="15"/>
  <c r="AB969" i="15"/>
  <c r="AB970" i="15"/>
  <c r="AB971" i="15"/>
  <c r="AB972" i="15"/>
  <c r="AB973" i="15"/>
  <c r="AB974" i="15"/>
  <c r="AB975" i="15"/>
  <c r="AB976" i="15"/>
  <c r="AB977" i="15"/>
  <c r="AB978" i="15"/>
  <c r="AB979" i="15"/>
  <c r="AB980" i="15"/>
  <c r="AB981" i="15"/>
  <c r="AB982" i="15"/>
  <c r="AB983" i="15"/>
  <c r="AB984" i="15"/>
  <c r="AB985" i="15"/>
  <c r="AB986" i="15"/>
  <c r="AB987" i="15"/>
  <c r="AB988" i="15"/>
  <c r="AB989" i="15"/>
  <c r="AB990" i="15"/>
  <c r="AB991" i="15"/>
  <c r="AB992" i="15"/>
  <c r="AB993" i="15"/>
  <c r="AB994" i="15"/>
  <c r="AB995" i="15"/>
  <c r="AB996" i="15"/>
  <c r="AB997" i="15"/>
  <c r="AB998" i="15"/>
  <c r="AB999" i="15"/>
  <c r="AB1000" i="15"/>
  <c r="AB1001" i="15"/>
  <c r="AB1002" i="15"/>
  <c r="W3" i="15"/>
  <c r="E11" i="8"/>
  <c r="B11" i="8"/>
  <c r="B13" i="8"/>
  <c r="E13" i="8"/>
  <c r="G19" i="8"/>
  <c r="B8" i="8"/>
  <c r="B7" i="8"/>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W100" i="15"/>
  <c r="W101" i="15"/>
  <c r="W102" i="15"/>
  <c r="W103" i="15"/>
  <c r="W104" i="15"/>
  <c r="W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W131" i="15"/>
  <c r="W132" i="15"/>
  <c r="W133" i="15"/>
  <c r="W134" i="15"/>
  <c r="W135" i="15"/>
  <c r="W136" i="15"/>
  <c r="W137" i="15"/>
  <c r="W138" i="15"/>
  <c r="W139" i="15"/>
  <c r="W140" i="15"/>
  <c r="W141" i="15"/>
  <c r="W142" i="15"/>
  <c r="W143" i="15"/>
  <c r="W144" i="15"/>
  <c r="W145" i="15"/>
  <c r="W146" i="15"/>
  <c r="W147" i="15"/>
  <c r="W148" i="15"/>
  <c r="W149" i="15"/>
  <c r="W150" i="15"/>
  <c r="W151" i="15"/>
  <c r="W152" i="15"/>
  <c r="W153" i="15"/>
  <c r="W154" i="15"/>
  <c r="W155" i="15"/>
  <c r="W156" i="15"/>
  <c r="W157" i="15"/>
  <c r="W158" i="15"/>
  <c r="W159" i="15"/>
  <c r="W160" i="15"/>
  <c r="W161" i="15"/>
  <c r="W162" i="15"/>
  <c r="W163" i="15"/>
  <c r="W164" i="15"/>
  <c r="W165" i="15"/>
  <c r="W166" i="15"/>
  <c r="W167" i="15"/>
  <c r="W168" i="15"/>
  <c r="W169" i="15"/>
  <c r="W170" i="15"/>
  <c r="W171" i="15"/>
  <c r="W172" i="15"/>
  <c r="W173" i="15"/>
  <c r="W174" i="15"/>
  <c r="W175" i="15"/>
  <c r="W176" i="15"/>
  <c r="W177" i="15"/>
  <c r="W178" i="15"/>
  <c r="W179" i="15"/>
  <c r="W180" i="15"/>
  <c r="W181" i="15"/>
  <c r="W182" i="15"/>
  <c r="W183" i="15"/>
  <c r="W184" i="15"/>
  <c r="W185" i="15"/>
  <c r="W186" i="15"/>
  <c r="W187" i="15"/>
  <c r="W188" i="15"/>
  <c r="W189" i="15"/>
  <c r="W190" i="15"/>
  <c r="W191" i="15"/>
  <c r="W192" i="15"/>
  <c r="W193" i="15"/>
  <c r="W194" i="15"/>
  <c r="W195" i="15"/>
  <c r="W196" i="15"/>
  <c r="W197" i="15"/>
  <c r="W198" i="15"/>
  <c r="W199" i="15"/>
  <c r="W200" i="15"/>
  <c r="W201" i="15"/>
  <c r="W202" i="15"/>
  <c r="W203" i="15"/>
  <c r="W204" i="15"/>
  <c r="W205" i="15"/>
  <c r="W206" i="15"/>
  <c r="W207" i="15"/>
  <c r="W208" i="15"/>
  <c r="W209" i="15"/>
  <c r="W210" i="15"/>
  <c r="W211" i="15"/>
  <c r="W212" i="15"/>
  <c r="W213" i="15"/>
  <c r="W214" i="15"/>
  <c r="W215" i="15"/>
  <c r="W216" i="15"/>
  <c r="W217" i="15"/>
  <c r="W218" i="15"/>
  <c r="W219" i="15"/>
  <c r="W220" i="15"/>
  <c r="W221" i="15"/>
  <c r="W222" i="15"/>
  <c r="W223" i="15"/>
  <c r="W224" i="15"/>
  <c r="W225" i="15"/>
  <c r="W226" i="15"/>
  <c r="W227" i="15"/>
  <c r="W228" i="15"/>
  <c r="W229" i="15"/>
  <c r="W230" i="15"/>
  <c r="W231" i="15"/>
  <c r="W232" i="15"/>
  <c r="W233" i="15"/>
  <c r="W234" i="15"/>
  <c r="W235" i="15"/>
  <c r="W236" i="15"/>
  <c r="W237" i="15"/>
  <c r="W238" i="15"/>
  <c r="W239" i="15"/>
  <c r="W240" i="15"/>
  <c r="W241" i="15"/>
  <c r="W242" i="15"/>
  <c r="W243" i="15"/>
  <c r="W244" i="15"/>
  <c r="W245" i="15"/>
  <c r="W246" i="15"/>
  <c r="W247" i="15"/>
  <c r="W248" i="15"/>
  <c r="W249" i="15"/>
  <c r="W250" i="15"/>
  <c r="W251" i="15"/>
  <c r="W252" i="15"/>
  <c r="W253" i="15"/>
  <c r="W254" i="15"/>
  <c r="W255" i="15"/>
  <c r="W256" i="15"/>
  <c r="W257" i="15"/>
  <c r="W258" i="15"/>
  <c r="W259" i="15"/>
  <c r="W260" i="15"/>
  <c r="W261" i="15"/>
  <c r="W262" i="15"/>
  <c r="W263" i="15"/>
  <c r="W264" i="15"/>
  <c r="W265" i="15"/>
  <c r="W266" i="15"/>
  <c r="W267" i="15"/>
  <c r="W268" i="15"/>
  <c r="W269" i="15"/>
  <c r="W270" i="15"/>
  <c r="W271" i="15"/>
  <c r="W272" i="15"/>
  <c r="W273" i="15"/>
  <c r="W274" i="15"/>
  <c r="W275" i="15"/>
  <c r="W276" i="15"/>
  <c r="W277" i="15"/>
  <c r="W278" i="15"/>
  <c r="W279" i="15"/>
  <c r="W280" i="15"/>
  <c r="W281" i="15"/>
  <c r="W282" i="15"/>
  <c r="W283" i="15"/>
  <c r="W284" i="15"/>
  <c r="W285" i="15"/>
  <c r="W286" i="15"/>
  <c r="W287" i="15"/>
  <c r="W288" i="15"/>
  <c r="W289" i="15"/>
  <c r="W290" i="15"/>
  <c r="W291" i="15"/>
  <c r="W292" i="15"/>
  <c r="W293" i="15"/>
  <c r="W294" i="15"/>
  <c r="W295" i="15"/>
  <c r="W296" i="15"/>
  <c r="W297" i="15"/>
  <c r="W298" i="15"/>
  <c r="W299" i="15"/>
  <c r="W300" i="15"/>
  <c r="W301" i="15"/>
  <c r="W302" i="15"/>
  <c r="W303" i="15"/>
  <c r="W304" i="15"/>
  <c r="W305" i="15"/>
  <c r="W306" i="15"/>
  <c r="W307" i="15"/>
  <c r="W308" i="15"/>
  <c r="W309" i="15"/>
  <c r="W310" i="15"/>
  <c r="W311" i="15"/>
  <c r="W312" i="15"/>
  <c r="W313" i="15"/>
  <c r="W314" i="15"/>
  <c r="W315" i="15"/>
  <c r="W316" i="15"/>
  <c r="W317" i="15"/>
  <c r="W318" i="15"/>
  <c r="W319" i="15"/>
  <c r="W320" i="15"/>
  <c r="W321" i="15"/>
  <c r="W322" i="15"/>
  <c r="W323" i="15"/>
  <c r="W324" i="15"/>
  <c r="W325" i="15"/>
  <c r="W326" i="15"/>
  <c r="W327" i="15"/>
  <c r="W328" i="15"/>
  <c r="W329" i="15"/>
  <c r="W330" i="15"/>
  <c r="W331" i="15"/>
  <c r="W332" i="15"/>
  <c r="W333" i="15"/>
  <c r="W334" i="15"/>
  <c r="W335" i="15"/>
  <c r="W336" i="15"/>
  <c r="W337" i="15"/>
  <c r="W338" i="15"/>
  <c r="W339" i="15"/>
  <c r="W340" i="15"/>
  <c r="W341" i="15"/>
  <c r="W342" i="15"/>
  <c r="W343" i="15"/>
  <c r="W344" i="15"/>
  <c r="W345" i="15"/>
  <c r="W346" i="15"/>
  <c r="W347" i="15"/>
  <c r="W348" i="15"/>
  <c r="W349" i="15"/>
  <c r="W350" i="15"/>
  <c r="W351" i="15"/>
  <c r="W352" i="15"/>
  <c r="W353" i="15"/>
  <c r="W354" i="15"/>
  <c r="W355" i="15"/>
  <c r="W356" i="15"/>
  <c r="W357" i="15"/>
  <c r="W358" i="15"/>
  <c r="W359" i="15"/>
  <c r="W360" i="15"/>
  <c r="W361" i="15"/>
  <c r="W362" i="15"/>
  <c r="W363" i="15"/>
  <c r="W364" i="15"/>
  <c r="W365" i="15"/>
  <c r="W366" i="15"/>
  <c r="W367" i="15"/>
  <c r="W368" i="15"/>
  <c r="W369" i="15"/>
  <c r="W370" i="15"/>
  <c r="W371" i="15"/>
  <c r="W372" i="15"/>
  <c r="W373" i="15"/>
  <c r="W374" i="15"/>
  <c r="W375" i="15"/>
  <c r="W376" i="15"/>
  <c r="W377" i="15"/>
  <c r="W378" i="15"/>
  <c r="W379" i="15"/>
  <c r="W380" i="15"/>
  <c r="W381" i="15"/>
  <c r="W382" i="15"/>
  <c r="W383" i="15"/>
  <c r="W384" i="15"/>
  <c r="W385" i="15"/>
  <c r="W386" i="15"/>
  <c r="W387" i="15"/>
  <c r="W388" i="15"/>
  <c r="W389" i="15"/>
  <c r="W390" i="15"/>
  <c r="W391" i="15"/>
  <c r="W392" i="15"/>
  <c r="W393" i="15"/>
  <c r="W394" i="15"/>
  <c r="W395" i="15"/>
  <c r="W396" i="15"/>
  <c r="W397" i="15"/>
  <c r="W398" i="15"/>
  <c r="W399" i="15"/>
  <c r="W400" i="15"/>
  <c r="W401" i="15"/>
  <c r="W402" i="15"/>
  <c r="W403" i="15"/>
  <c r="W404" i="15"/>
  <c r="W405" i="15"/>
  <c r="W406" i="15"/>
  <c r="W407" i="15"/>
  <c r="W408" i="15"/>
  <c r="W409" i="15"/>
  <c r="W410" i="15"/>
  <c r="W411" i="15"/>
  <c r="W412" i="15"/>
  <c r="W413" i="15"/>
  <c r="W414" i="15"/>
  <c r="W415" i="15"/>
  <c r="W416" i="15"/>
  <c r="W417" i="15"/>
  <c r="W418" i="15"/>
  <c r="W419" i="15"/>
  <c r="W420" i="15"/>
  <c r="W421" i="15"/>
  <c r="W422" i="15"/>
  <c r="W423" i="15"/>
  <c r="W424" i="15"/>
  <c r="W425" i="15"/>
  <c r="W426" i="15"/>
  <c r="W427" i="15"/>
  <c r="W428" i="15"/>
  <c r="W429" i="15"/>
  <c r="W430" i="15"/>
  <c r="W431" i="15"/>
  <c r="W432" i="15"/>
  <c r="W433" i="15"/>
  <c r="W434" i="15"/>
  <c r="W435" i="15"/>
  <c r="W436" i="15"/>
  <c r="W437" i="15"/>
  <c r="W438" i="15"/>
  <c r="W439" i="15"/>
  <c r="W440" i="15"/>
  <c r="W441" i="15"/>
  <c r="W442" i="15"/>
  <c r="W443" i="15"/>
  <c r="W444" i="15"/>
  <c r="W445" i="15"/>
  <c r="W446" i="15"/>
  <c r="W447" i="15"/>
  <c r="W448" i="15"/>
  <c r="W449" i="15"/>
  <c r="W450" i="15"/>
  <c r="W451" i="15"/>
  <c r="W452" i="15"/>
  <c r="W453" i="15"/>
  <c r="W454" i="15"/>
  <c r="W455" i="15"/>
  <c r="W456" i="15"/>
  <c r="W457" i="15"/>
  <c r="W458" i="15"/>
  <c r="W459" i="15"/>
  <c r="W460" i="15"/>
  <c r="W461" i="15"/>
  <c r="W462" i="15"/>
  <c r="W463" i="15"/>
  <c r="W464" i="15"/>
  <c r="W465" i="15"/>
  <c r="W466" i="15"/>
  <c r="W467" i="15"/>
  <c r="W468" i="15"/>
  <c r="W469" i="15"/>
  <c r="W470" i="15"/>
  <c r="W471" i="15"/>
  <c r="W472" i="15"/>
  <c r="W473" i="15"/>
  <c r="W474" i="15"/>
  <c r="W475" i="15"/>
  <c r="W476" i="15"/>
  <c r="W477" i="15"/>
  <c r="W478" i="15"/>
  <c r="W479" i="15"/>
  <c r="W480" i="15"/>
  <c r="W481" i="15"/>
  <c r="W482" i="15"/>
  <c r="W483" i="15"/>
  <c r="W484" i="15"/>
  <c r="W485" i="15"/>
  <c r="W486" i="15"/>
  <c r="W487" i="15"/>
  <c r="W488" i="15"/>
  <c r="W489" i="15"/>
  <c r="W490" i="15"/>
  <c r="W491" i="15"/>
  <c r="W492" i="15"/>
  <c r="W493" i="15"/>
  <c r="W494" i="15"/>
  <c r="W495" i="15"/>
  <c r="W496" i="15"/>
  <c r="W497" i="15"/>
  <c r="W498" i="15"/>
  <c r="W499" i="15"/>
  <c r="W500" i="15"/>
  <c r="W501" i="15"/>
  <c r="W502" i="15"/>
  <c r="W503" i="15"/>
  <c r="W504" i="15"/>
  <c r="W505" i="15"/>
  <c r="W506" i="15"/>
  <c r="W507" i="15"/>
  <c r="W508" i="15"/>
  <c r="W509" i="15"/>
  <c r="W510" i="15"/>
  <c r="W511" i="15"/>
  <c r="W512" i="15"/>
  <c r="W513" i="15"/>
  <c r="W514" i="15"/>
  <c r="W515" i="15"/>
  <c r="W516" i="15"/>
  <c r="W517" i="15"/>
  <c r="W518" i="15"/>
  <c r="W519" i="15"/>
  <c r="W520" i="15"/>
  <c r="W521" i="15"/>
  <c r="W522" i="15"/>
  <c r="W523" i="15"/>
  <c r="W524" i="15"/>
  <c r="W525" i="15"/>
  <c r="W526" i="15"/>
  <c r="W527" i="15"/>
  <c r="W528" i="15"/>
  <c r="W529" i="15"/>
  <c r="W530" i="15"/>
  <c r="W531" i="15"/>
  <c r="W532" i="15"/>
  <c r="W533" i="15"/>
  <c r="W534" i="15"/>
  <c r="W535" i="15"/>
  <c r="W536" i="15"/>
  <c r="W537" i="15"/>
  <c r="W538" i="15"/>
  <c r="W539" i="15"/>
  <c r="W540" i="15"/>
  <c r="W541" i="15"/>
  <c r="W542" i="15"/>
  <c r="W543" i="15"/>
  <c r="W544" i="15"/>
  <c r="W545" i="15"/>
  <c r="W546" i="15"/>
  <c r="W547" i="15"/>
  <c r="W548" i="15"/>
  <c r="W549" i="15"/>
  <c r="W550" i="15"/>
  <c r="W551" i="15"/>
  <c r="W552" i="15"/>
  <c r="W553" i="15"/>
  <c r="W554" i="15"/>
  <c r="W555" i="15"/>
  <c r="W556" i="15"/>
  <c r="W557" i="15"/>
  <c r="W558" i="15"/>
  <c r="W559" i="15"/>
  <c r="W560" i="15"/>
  <c r="W561" i="15"/>
  <c r="W562" i="15"/>
  <c r="W563" i="15"/>
  <c r="W564" i="15"/>
  <c r="W565" i="15"/>
  <c r="W566" i="15"/>
  <c r="W567" i="15"/>
  <c r="W568" i="15"/>
  <c r="W569" i="15"/>
  <c r="W570" i="15"/>
  <c r="W571" i="15"/>
  <c r="W572" i="15"/>
  <c r="W573" i="15"/>
  <c r="W574" i="15"/>
  <c r="W575" i="15"/>
  <c r="W576" i="15"/>
  <c r="W577" i="15"/>
  <c r="W578" i="15"/>
  <c r="W579" i="15"/>
  <c r="W580" i="15"/>
  <c r="W581" i="15"/>
  <c r="W582" i="15"/>
  <c r="W583" i="15"/>
  <c r="W584" i="15"/>
  <c r="W585" i="15"/>
  <c r="W586" i="15"/>
  <c r="W587" i="15"/>
  <c r="W588" i="15"/>
  <c r="W589" i="15"/>
  <c r="W590" i="15"/>
  <c r="W591" i="15"/>
  <c r="W592" i="15"/>
  <c r="W593" i="15"/>
  <c r="W594" i="15"/>
  <c r="W595" i="15"/>
  <c r="W596" i="15"/>
  <c r="W597" i="15"/>
  <c r="W598" i="15"/>
  <c r="W599" i="15"/>
  <c r="W600" i="15"/>
  <c r="W601" i="15"/>
  <c r="W602" i="15"/>
  <c r="W603" i="15"/>
  <c r="W604" i="15"/>
  <c r="W605" i="15"/>
  <c r="W606" i="15"/>
  <c r="W607" i="15"/>
  <c r="W608" i="15"/>
  <c r="W609" i="15"/>
  <c r="W610" i="15"/>
  <c r="W611" i="15"/>
  <c r="W612" i="15"/>
  <c r="W613" i="15"/>
  <c r="W614" i="15"/>
  <c r="W615" i="15"/>
  <c r="W616" i="15"/>
  <c r="W617" i="15"/>
  <c r="W618" i="15"/>
  <c r="W619" i="15"/>
  <c r="W620" i="15"/>
  <c r="W621" i="15"/>
  <c r="W622" i="15"/>
  <c r="W623" i="15"/>
  <c r="W624" i="15"/>
  <c r="W625" i="15"/>
  <c r="W626" i="15"/>
  <c r="W627" i="15"/>
  <c r="W628" i="15"/>
  <c r="W629" i="15"/>
  <c r="W630" i="15"/>
  <c r="W631" i="15"/>
  <c r="W632" i="15"/>
  <c r="W633" i="15"/>
  <c r="W634" i="15"/>
  <c r="W635" i="15"/>
  <c r="W636" i="15"/>
  <c r="W637" i="15"/>
  <c r="W638" i="15"/>
  <c r="W639" i="15"/>
  <c r="W640" i="15"/>
  <c r="W641" i="15"/>
  <c r="W642" i="15"/>
  <c r="W643" i="15"/>
  <c r="W644" i="15"/>
  <c r="W645" i="15"/>
  <c r="W646" i="15"/>
  <c r="W647" i="15"/>
  <c r="W648" i="15"/>
  <c r="W649" i="15"/>
  <c r="W650" i="15"/>
  <c r="W651" i="15"/>
  <c r="W652" i="15"/>
  <c r="W653" i="15"/>
  <c r="W654" i="15"/>
  <c r="W655" i="15"/>
  <c r="W656" i="15"/>
  <c r="W657" i="15"/>
  <c r="W658" i="15"/>
  <c r="W659" i="15"/>
  <c r="W660" i="15"/>
  <c r="W661" i="15"/>
  <c r="W662" i="15"/>
  <c r="W663" i="15"/>
  <c r="W664" i="15"/>
  <c r="W665" i="15"/>
  <c r="W666" i="15"/>
  <c r="W667" i="15"/>
  <c r="W668" i="15"/>
  <c r="W669" i="15"/>
  <c r="W670" i="15"/>
  <c r="W671" i="15"/>
  <c r="W672" i="15"/>
  <c r="W673" i="15"/>
  <c r="W674" i="15"/>
  <c r="W675" i="15"/>
  <c r="W676" i="15"/>
  <c r="W677" i="15"/>
  <c r="W678" i="15"/>
  <c r="W679" i="15"/>
  <c r="W680" i="15"/>
  <c r="W681" i="15"/>
  <c r="W682" i="15"/>
  <c r="W683" i="15"/>
  <c r="W684" i="15"/>
  <c r="W685" i="15"/>
  <c r="W686" i="15"/>
  <c r="W687" i="15"/>
  <c r="W688" i="15"/>
  <c r="W689" i="15"/>
  <c r="W690" i="15"/>
  <c r="W691" i="15"/>
  <c r="W692" i="15"/>
  <c r="W693" i="15"/>
  <c r="W694" i="15"/>
  <c r="W695" i="15"/>
  <c r="W696" i="15"/>
  <c r="W697" i="15"/>
  <c r="W698" i="15"/>
  <c r="W699" i="15"/>
  <c r="W700" i="15"/>
  <c r="W701" i="15"/>
  <c r="W702" i="15"/>
  <c r="W703" i="15"/>
  <c r="W704" i="15"/>
  <c r="W705" i="15"/>
  <c r="W706" i="15"/>
  <c r="W707" i="15"/>
  <c r="W708" i="15"/>
  <c r="W709" i="15"/>
  <c r="W710" i="15"/>
  <c r="W711" i="15"/>
  <c r="W712" i="15"/>
  <c r="W713" i="15"/>
  <c r="W714" i="15"/>
  <c r="W715" i="15"/>
  <c r="W716" i="15"/>
  <c r="W717" i="15"/>
  <c r="W718" i="15"/>
  <c r="W719" i="15"/>
  <c r="W720" i="15"/>
  <c r="W721" i="15"/>
  <c r="W722" i="15"/>
  <c r="W723" i="15"/>
  <c r="W724" i="15"/>
  <c r="W725" i="15"/>
  <c r="W726" i="15"/>
  <c r="W727" i="15"/>
  <c r="W728" i="15"/>
  <c r="W729" i="15"/>
  <c r="W730" i="15"/>
  <c r="W731" i="15"/>
  <c r="W732" i="15"/>
  <c r="W733" i="15"/>
  <c r="W734" i="15"/>
  <c r="W735" i="15"/>
  <c r="W736" i="15"/>
  <c r="W737" i="15"/>
  <c r="W738" i="15"/>
  <c r="W739" i="15"/>
  <c r="W740" i="15"/>
  <c r="W741" i="15"/>
  <c r="W742" i="15"/>
  <c r="W743" i="15"/>
  <c r="W744" i="15"/>
  <c r="W745" i="15"/>
  <c r="W746" i="15"/>
  <c r="W747" i="15"/>
  <c r="W748" i="15"/>
  <c r="W749" i="15"/>
  <c r="W750" i="15"/>
  <c r="W751" i="15"/>
  <c r="W752" i="15"/>
  <c r="W753" i="15"/>
  <c r="W754" i="15"/>
  <c r="W755" i="15"/>
  <c r="W756" i="15"/>
  <c r="W757" i="15"/>
  <c r="W758" i="15"/>
  <c r="W759" i="15"/>
  <c r="W760" i="15"/>
  <c r="W761" i="15"/>
  <c r="W762" i="15"/>
  <c r="W763" i="15"/>
  <c r="W764" i="15"/>
  <c r="W765" i="15"/>
  <c r="W766" i="15"/>
  <c r="W767" i="15"/>
  <c r="W768" i="15"/>
  <c r="W769" i="15"/>
  <c r="W770" i="15"/>
  <c r="W771" i="15"/>
  <c r="W772" i="15"/>
  <c r="W773" i="15"/>
  <c r="W774" i="15"/>
  <c r="W775" i="15"/>
  <c r="W776" i="15"/>
  <c r="W777" i="15"/>
  <c r="W778" i="15"/>
  <c r="W779" i="15"/>
  <c r="W780" i="15"/>
  <c r="W781" i="15"/>
  <c r="W782" i="15"/>
  <c r="W783" i="15"/>
  <c r="W784" i="15"/>
  <c r="W785" i="15"/>
  <c r="W786" i="15"/>
  <c r="W787" i="15"/>
  <c r="W788" i="15"/>
  <c r="W789" i="15"/>
  <c r="W790" i="15"/>
  <c r="W791" i="15"/>
  <c r="W792" i="15"/>
  <c r="W793" i="15"/>
  <c r="W794" i="15"/>
  <c r="W795" i="15"/>
  <c r="W796" i="15"/>
  <c r="W797" i="15"/>
  <c r="W798" i="15"/>
  <c r="W799" i="15"/>
  <c r="W800" i="15"/>
  <c r="W801" i="15"/>
  <c r="W802" i="15"/>
  <c r="W803" i="15"/>
  <c r="W804" i="15"/>
  <c r="W805" i="15"/>
  <c r="W806" i="15"/>
  <c r="W807" i="15"/>
  <c r="W808" i="15"/>
  <c r="W809" i="15"/>
  <c r="W810" i="15"/>
  <c r="W811" i="15"/>
  <c r="W812" i="15"/>
  <c r="W813" i="15"/>
  <c r="W814" i="15"/>
  <c r="W815" i="15"/>
  <c r="W816" i="15"/>
  <c r="W817" i="15"/>
  <c r="W818" i="15"/>
  <c r="W819" i="15"/>
  <c r="W820" i="15"/>
  <c r="W821" i="15"/>
  <c r="W822" i="15"/>
  <c r="W823" i="15"/>
  <c r="W824" i="15"/>
  <c r="W825" i="15"/>
  <c r="W826" i="15"/>
  <c r="W827" i="15"/>
  <c r="W828" i="15"/>
  <c r="W829" i="15"/>
  <c r="W830" i="15"/>
  <c r="W831" i="15"/>
  <c r="W832" i="15"/>
  <c r="W833" i="15"/>
  <c r="W834" i="15"/>
  <c r="W835" i="15"/>
  <c r="W836" i="15"/>
  <c r="W837" i="15"/>
  <c r="W838" i="15"/>
  <c r="W839" i="15"/>
  <c r="W840" i="15"/>
  <c r="W841" i="15"/>
  <c r="W842" i="15"/>
  <c r="W843" i="15"/>
  <c r="W844" i="15"/>
  <c r="W845" i="15"/>
  <c r="W846" i="15"/>
  <c r="W847" i="15"/>
  <c r="W848" i="15"/>
  <c r="W849" i="15"/>
  <c r="W850" i="15"/>
  <c r="W851" i="15"/>
  <c r="W852" i="15"/>
  <c r="W853" i="15"/>
  <c r="W854" i="15"/>
  <c r="W855" i="15"/>
  <c r="W856" i="15"/>
  <c r="W857" i="15"/>
  <c r="W858" i="15"/>
  <c r="W859" i="15"/>
  <c r="W860" i="15"/>
  <c r="W861" i="15"/>
  <c r="W862" i="15"/>
  <c r="W863" i="15"/>
  <c r="W864" i="15"/>
  <c r="W865" i="15"/>
  <c r="W866" i="15"/>
  <c r="W867" i="15"/>
  <c r="W868" i="15"/>
  <c r="W869" i="15"/>
  <c r="W870" i="15"/>
  <c r="W871" i="15"/>
  <c r="W872" i="15"/>
  <c r="W873" i="15"/>
  <c r="W874" i="15"/>
  <c r="W875" i="15"/>
  <c r="W876" i="15"/>
  <c r="W877" i="15"/>
  <c r="W878" i="15"/>
  <c r="W879" i="15"/>
  <c r="W880" i="15"/>
  <c r="W881" i="15"/>
  <c r="W882" i="15"/>
  <c r="W883" i="15"/>
  <c r="W884" i="15"/>
  <c r="W885" i="15"/>
  <c r="W886" i="15"/>
  <c r="W887" i="15"/>
  <c r="W888" i="15"/>
  <c r="W889" i="15"/>
  <c r="W890" i="15"/>
  <c r="W891" i="15"/>
  <c r="W892" i="15"/>
  <c r="W893" i="15"/>
  <c r="W894" i="15"/>
  <c r="W895" i="15"/>
  <c r="W896" i="15"/>
  <c r="W897" i="15"/>
  <c r="W898" i="15"/>
  <c r="W899" i="15"/>
  <c r="W900" i="15"/>
  <c r="W901" i="15"/>
  <c r="W902" i="15"/>
  <c r="W903" i="15"/>
  <c r="W904" i="15"/>
  <c r="W905" i="15"/>
  <c r="W906" i="15"/>
  <c r="W907" i="15"/>
  <c r="W908" i="15"/>
  <c r="W909" i="15"/>
  <c r="W910" i="15"/>
  <c r="W911" i="15"/>
  <c r="W912" i="15"/>
  <c r="W913" i="15"/>
  <c r="W914" i="15"/>
  <c r="W915" i="15"/>
  <c r="W916" i="15"/>
  <c r="W917" i="15"/>
  <c r="W918" i="15"/>
  <c r="W919" i="15"/>
  <c r="W920" i="15"/>
  <c r="W921" i="15"/>
  <c r="W922" i="15"/>
  <c r="W923" i="15"/>
  <c r="W924" i="15"/>
  <c r="W925" i="15"/>
  <c r="W926" i="15"/>
  <c r="W927" i="15"/>
  <c r="W928" i="15"/>
  <c r="W929" i="15"/>
  <c r="W930" i="15"/>
  <c r="W931" i="15"/>
  <c r="W932" i="15"/>
  <c r="W933" i="15"/>
  <c r="W934" i="15"/>
  <c r="W935" i="15"/>
  <c r="W936" i="15"/>
  <c r="W937" i="15"/>
  <c r="W938" i="15"/>
  <c r="W939" i="15"/>
  <c r="W940" i="15"/>
  <c r="W941" i="15"/>
  <c r="W942" i="15"/>
  <c r="W943" i="15"/>
  <c r="W944" i="15"/>
  <c r="W945" i="15"/>
  <c r="W946" i="15"/>
  <c r="W947" i="15"/>
  <c r="W948" i="15"/>
  <c r="W949" i="15"/>
  <c r="W950" i="15"/>
  <c r="W951" i="15"/>
  <c r="W952" i="15"/>
  <c r="W953" i="15"/>
  <c r="W954" i="15"/>
  <c r="W955" i="15"/>
  <c r="W956" i="15"/>
  <c r="W957" i="15"/>
  <c r="W958" i="15"/>
  <c r="W959" i="15"/>
  <c r="W960" i="15"/>
  <c r="W961" i="15"/>
  <c r="W962" i="15"/>
  <c r="W963" i="15"/>
  <c r="W964" i="15"/>
  <c r="W965" i="15"/>
  <c r="W966" i="15"/>
  <c r="W967" i="15"/>
  <c r="W968" i="15"/>
  <c r="W969" i="15"/>
  <c r="W970" i="15"/>
  <c r="W971" i="15"/>
  <c r="W972" i="15"/>
  <c r="W973" i="15"/>
  <c r="W974" i="15"/>
  <c r="W975" i="15"/>
  <c r="W976" i="15"/>
  <c r="W977" i="15"/>
  <c r="W978" i="15"/>
  <c r="W979" i="15"/>
  <c r="W980" i="15"/>
  <c r="W981" i="15"/>
  <c r="W982" i="15"/>
  <c r="W983" i="15"/>
  <c r="W984" i="15"/>
  <c r="W985" i="15"/>
  <c r="W986" i="15"/>
  <c r="W987" i="15"/>
  <c r="W988" i="15"/>
  <c r="W989" i="15"/>
  <c r="W990" i="15"/>
  <c r="W991" i="15"/>
  <c r="W992" i="15"/>
  <c r="W993" i="15"/>
  <c r="W994" i="15"/>
  <c r="W995" i="15"/>
  <c r="W996" i="15"/>
  <c r="W997" i="15"/>
  <c r="W998" i="15"/>
  <c r="W999" i="15"/>
  <c r="W1000" i="15"/>
  <c r="W1001" i="15"/>
  <c r="W1002" i="15"/>
  <c r="W4" i="15"/>
  <c r="W5" i="15"/>
  <c r="W6" i="15"/>
  <c r="W7" i="15"/>
  <c r="W8" i="15"/>
  <c r="W9" i="15"/>
  <c r="W10" i="15"/>
  <c r="W11" i="15"/>
  <c r="W12" i="15"/>
  <c r="W13" i="15"/>
  <c r="W14" i="15"/>
  <c r="W15" i="15"/>
  <c r="W16" i="15"/>
  <c r="W17" i="15"/>
  <c r="S3" i="15"/>
  <c r="B36" i="7"/>
  <c r="B37" i="7"/>
  <c r="B38" i="7"/>
  <c r="B39" i="7"/>
  <c r="C22" i="5"/>
  <c r="C23" i="5"/>
  <c r="B10" i="5"/>
  <c r="B5" i="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R164" i="15"/>
  <c r="R165" i="15"/>
  <c r="R166" i="15"/>
  <c r="R167" i="15"/>
  <c r="R168" i="15"/>
  <c r="R169" i="15"/>
  <c r="R170" i="15"/>
  <c r="R171" i="15"/>
  <c r="R172" i="15"/>
  <c r="R173" i="15"/>
  <c r="R174" i="15"/>
  <c r="R175" i="15"/>
  <c r="R176" i="15"/>
  <c r="R177" i="15"/>
  <c r="R178" i="15"/>
  <c r="R179" i="15"/>
  <c r="R180" i="15"/>
  <c r="R181" i="15"/>
  <c r="R182" i="15"/>
  <c r="R183" i="15"/>
  <c r="R184" i="15"/>
  <c r="R185" i="15"/>
  <c r="R186" i="15"/>
  <c r="R187" i="15"/>
  <c r="R188" i="15"/>
  <c r="R189" i="15"/>
  <c r="R190" i="15"/>
  <c r="R191" i="15"/>
  <c r="R192" i="15"/>
  <c r="R193" i="15"/>
  <c r="R194" i="15"/>
  <c r="R195" i="15"/>
  <c r="R196" i="15"/>
  <c r="R197" i="15"/>
  <c r="R198" i="15"/>
  <c r="R199" i="15"/>
  <c r="R200" i="15"/>
  <c r="R201" i="15"/>
  <c r="R202" i="15"/>
  <c r="R203" i="15"/>
  <c r="R204" i="15"/>
  <c r="R205" i="15"/>
  <c r="R206" i="15"/>
  <c r="R207" i="15"/>
  <c r="R208" i="15"/>
  <c r="R209" i="15"/>
  <c r="R210" i="15"/>
  <c r="R211" i="15"/>
  <c r="R212" i="15"/>
  <c r="R213" i="15"/>
  <c r="R214" i="15"/>
  <c r="R215" i="15"/>
  <c r="R216" i="15"/>
  <c r="R217" i="15"/>
  <c r="R218" i="15"/>
  <c r="R219" i="15"/>
  <c r="R220" i="15"/>
  <c r="R221" i="15"/>
  <c r="R222" i="15"/>
  <c r="R223" i="15"/>
  <c r="R224" i="15"/>
  <c r="R225" i="15"/>
  <c r="R226" i="15"/>
  <c r="R227" i="15"/>
  <c r="R228" i="15"/>
  <c r="R229" i="15"/>
  <c r="R230" i="15"/>
  <c r="R231" i="15"/>
  <c r="R232" i="15"/>
  <c r="R233" i="15"/>
  <c r="R234" i="15"/>
  <c r="R235" i="15"/>
  <c r="R236" i="15"/>
  <c r="R237" i="15"/>
  <c r="R238" i="15"/>
  <c r="R239" i="15"/>
  <c r="R240" i="15"/>
  <c r="R241" i="15"/>
  <c r="R242" i="15"/>
  <c r="R243" i="15"/>
  <c r="R244" i="15"/>
  <c r="R245" i="15"/>
  <c r="R246" i="15"/>
  <c r="R247" i="15"/>
  <c r="R248" i="15"/>
  <c r="R249" i="15"/>
  <c r="R250" i="15"/>
  <c r="R251" i="15"/>
  <c r="R252" i="15"/>
  <c r="R253" i="15"/>
  <c r="R254" i="15"/>
  <c r="R255" i="15"/>
  <c r="R256" i="15"/>
  <c r="R257" i="15"/>
  <c r="R258" i="15"/>
  <c r="R259" i="15"/>
  <c r="R260" i="15"/>
  <c r="R261" i="15"/>
  <c r="R262" i="15"/>
  <c r="R263" i="15"/>
  <c r="R264" i="15"/>
  <c r="R265" i="15"/>
  <c r="R266" i="15"/>
  <c r="R267" i="15"/>
  <c r="R268" i="15"/>
  <c r="R269" i="15"/>
  <c r="R270" i="15"/>
  <c r="R271" i="15"/>
  <c r="R272" i="15"/>
  <c r="R273" i="15"/>
  <c r="R274" i="15"/>
  <c r="R275" i="15"/>
  <c r="R276" i="15"/>
  <c r="R277" i="15"/>
  <c r="R278" i="15"/>
  <c r="R279" i="15"/>
  <c r="R280" i="15"/>
  <c r="R281" i="15"/>
  <c r="R282" i="15"/>
  <c r="R283" i="15"/>
  <c r="R284" i="15"/>
  <c r="R285" i="15"/>
  <c r="R286" i="15"/>
  <c r="R287" i="15"/>
  <c r="R288" i="15"/>
  <c r="R289" i="15"/>
  <c r="R290" i="15"/>
  <c r="R291" i="15"/>
  <c r="R292" i="15"/>
  <c r="R293" i="15"/>
  <c r="R294" i="15"/>
  <c r="R295" i="15"/>
  <c r="R296" i="15"/>
  <c r="R297" i="15"/>
  <c r="R298" i="15"/>
  <c r="R299" i="15"/>
  <c r="R300" i="15"/>
  <c r="R301" i="15"/>
  <c r="R302" i="15"/>
  <c r="R303" i="15"/>
  <c r="R304" i="15"/>
  <c r="R305" i="15"/>
  <c r="R306" i="15"/>
  <c r="R307" i="15"/>
  <c r="R308" i="15"/>
  <c r="R309" i="15"/>
  <c r="R310" i="15"/>
  <c r="R311" i="15"/>
  <c r="R312" i="15"/>
  <c r="R313" i="15"/>
  <c r="R314" i="15"/>
  <c r="R315" i="15"/>
  <c r="R316" i="15"/>
  <c r="R317" i="15"/>
  <c r="R318" i="15"/>
  <c r="R319" i="15"/>
  <c r="R320" i="15"/>
  <c r="R321" i="15"/>
  <c r="R322" i="15"/>
  <c r="R323" i="15"/>
  <c r="R324" i="15"/>
  <c r="R325" i="15"/>
  <c r="R326" i="15"/>
  <c r="R327" i="15"/>
  <c r="R328" i="15"/>
  <c r="R329" i="15"/>
  <c r="R330" i="15"/>
  <c r="R331" i="15"/>
  <c r="R332" i="15"/>
  <c r="R333" i="15"/>
  <c r="R334" i="15"/>
  <c r="R335" i="15"/>
  <c r="R336" i="15"/>
  <c r="R337" i="15"/>
  <c r="R338" i="15"/>
  <c r="R339" i="15"/>
  <c r="R340" i="15"/>
  <c r="R341" i="15"/>
  <c r="R342" i="15"/>
  <c r="R343" i="15"/>
  <c r="R344" i="15"/>
  <c r="R345" i="15"/>
  <c r="R346" i="15"/>
  <c r="R347" i="15"/>
  <c r="R348" i="15"/>
  <c r="R349" i="15"/>
  <c r="R350" i="15"/>
  <c r="R351" i="15"/>
  <c r="R352" i="15"/>
  <c r="R353" i="15"/>
  <c r="R354" i="15"/>
  <c r="R355" i="15"/>
  <c r="R356" i="15"/>
  <c r="R357" i="15"/>
  <c r="R358" i="15"/>
  <c r="R359" i="15"/>
  <c r="R360" i="15"/>
  <c r="R361" i="15"/>
  <c r="R362" i="15"/>
  <c r="R363" i="15"/>
  <c r="R364" i="15"/>
  <c r="R365" i="15"/>
  <c r="R366" i="15"/>
  <c r="R367" i="15"/>
  <c r="R368" i="15"/>
  <c r="R369" i="15"/>
  <c r="R370" i="15"/>
  <c r="R371" i="15"/>
  <c r="R372" i="15"/>
  <c r="R373" i="15"/>
  <c r="R374" i="15"/>
  <c r="R375" i="15"/>
  <c r="R376" i="15"/>
  <c r="R377" i="15"/>
  <c r="R378" i="15"/>
  <c r="R379" i="15"/>
  <c r="R380" i="15"/>
  <c r="R381" i="15"/>
  <c r="R382" i="15"/>
  <c r="R383" i="15"/>
  <c r="R384" i="15"/>
  <c r="R385" i="15"/>
  <c r="R386" i="15"/>
  <c r="R387" i="15"/>
  <c r="R388" i="15"/>
  <c r="R389" i="15"/>
  <c r="R390" i="15"/>
  <c r="R391" i="15"/>
  <c r="R392" i="15"/>
  <c r="R393" i="15"/>
  <c r="R394" i="15"/>
  <c r="R395" i="15"/>
  <c r="R396" i="15"/>
  <c r="R397" i="15"/>
  <c r="R398" i="15"/>
  <c r="R399" i="15"/>
  <c r="R400" i="15"/>
  <c r="R401" i="15"/>
  <c r="R402" i="15"/>
  <c r="R403" i="15"/>
  <c r="R404" i="15"/>
  <c r="R405" i="15"/>
  <c r="R406" i="15"/>
  <c r="R407" i="15"/>
  <c r="R408" i="15"/>
  <c r="R409" i="15"/>
  <c r="R410" i="15"/>
  <c r="R411" i="15"/>
  <c r="R412" i="15"/>
  <c r="R413" i="15"/>
  <c r="R414" i="15"/>
  <c r="R415" i="15"/>
  <c r="R416" i="15"/>
  <c r="R417" i="15"/>
  <c r="R418" i="15"/>
  <c r="R419" i="15"/>
  <c r="R420" i="15"/>
  <c r="R421" i="15"/>
  <c r="R422" i="15"/>
  <c r="R423" i="15"/>
  <c r="R424" i="15"/>
  <c r="R425" i="15"/>
  <c r="R426" i="15"/>
  <c r="R427" i="15"/>
  <c r="R428" i="15"/>
  <c r="R429" i="15"/>
  <c r="R430" i="15"/>
  <c r="R431" i="15"/>
  <c r="R432" i="15"/>
  <c r="R433" i="15"/>
  <c r="R434" i="15"/>
  <c r="R435" i="15"/>
  <c r="R436" i="15"/>
  <c r="R437" i="15"/>
  <c r="R438" i="15"/>
  <c r="R439" i="15"/>
  <c r="R440" i="15"/>
  <c r="R441" i="15"/>
  <c r="R442" i="15"/>
  <c r="R443" i="15"/>
  <c r="R444" i="15"/>
  <c r="R445" i="15"/>
  <c r="R446" i="15"/>
  <c r="R447" i="15"/>
  <c r="R448" i="15"/>
  <c r="R449" i="15"/>
  <c r="R450" i="15"/>
  <c r="R451" i="15"/>
  <c r="R452" i="15"/>
  <c r="R453" i="15"/>
  <c r="R454" i="15"/>
  <c r="R455" i="15"/>
  <c r="R456" i="15"/>
  <c r="R457" i="15"/>
  <c r="R458" i="15"/>
  <c r="R459" i="15"/>
  <c r="R460" i="15"/>
  <c r="R461" i="15"/>
  <c r="R462" i="15"/>
  <c r="R463" i="15"/>
  <c r="R464" i="15"/>
  <c r="R465" i="15"/>
  <c r="R466" i="15"/>
  <c r="R467" i="15"/>
  <c r="R468" i="15"/>
  <c r="R469" i="15"/>
  <c r="R470" i="15"/>
  <c r="R471" i="15"/>
  <c r="R472" i="15"/>
  <c r="R473" i="15"/>
  <c r="R474" i="15"/>
  <c r="R475" i="15"/>
  <c r="R476" i="15"/>
  <c r="R477" i="15"/>
  <c r="R478" i="15"/>
  <c r="R479" i="15"/>
  <c r="R480" i="15"/>
  <c r="R481" i="15"/>
  <c r="R482" i="15"/>
  <c r="R483" i="15"/>
  <c r="R484" i="15"/>
  <c r="R485" i="15"/>
  <c r="R486" i="15"/>
  <c r="R487" i="15"/>
  <c r="R488" i="15"/>
  <c r="R489" i="15"/>
  <c r="R490" i="15"/>
  <c r="R491" i="15"/>
  <c r="R492" i="15"/>
  <c r="R493" i="15"/>
  <c r="R494" i="15"/>
  <c r="R495" i="15"/>
  <c r="R496" i="15"/>
  <c r="R497" i="15"/>
  <c r="R498" i="15"/>
  <c r="R499" i="15"/>
  <c r="R500" i="15"/>
  <c r="R501" i="15"/>
  <c r="R502" i="15"/>
  <c r="R503" i="15"/>
  <c r="R504" i="15"/>
  <c r="R505" i="15"/>
  <c r="R506" i="15"/>
  <c r="R507" i="15"/>
  <c r="R508" i="15"/>
  <c r="R509" i="15"/>
  <c r="R510" i="15"/>
  <c r="R511" i="15"/>
  <c r="R512" i="15"/>
  <c r="R513" i="15"/>
  <c r="R514" i="15"/>
  <c r="R515" i="15"/>
  <c r="R516" i="15"/>
  <c r="R517" i="15"/>
  <c r="R518" i="15"/>
  <c r="R519" i="15"/>
  <c r="R520" i="15"/>
  <c r="R521" i="15"/>
  <c r="R522" i="15"/>
  <c r="R523" i="15"/>
  <c r="R524" i="15"/>
  <c r="R525" i="15"/>
  <c r="R526" i="15"/>
  <c r="R527" i="15"/>
  <c r="R528" i="15"/>
  <c r="R529" i="15"/>
  <c r="R530" i="15"/>
  <c r="R531" i="15"/>
  <c r="R532" i="15"/>
  <c r="R533" i="15"/>
  <c r="R534" i="15"/>
  <c r="R535" i="15"/>
  <c r="R536" i="15"/>
  <c r="R537" i="15"/>
  <c r="R538" i="15"/>
  <c r="R539" i="15"/>
  <c r="R540" i="15"/>
  <c r="R541" i="15"/>
  <c r="R542" i="15"/>
  <c r="R543" i="15"/>
  <c r="R544" i="15"/>
  <c r="R545" i="15"/>
  <c r="R546" i="15"/>
  <c r="R547" i="15"/>
  <c r="R548" i="15"/>
  <c r="R549" i="15"/>
  <c r="R550" i="15"/>
  <c r="R551" i="15"/>
  <c r="R552" i="15"/>
  <c r="R553" i="15"/>
  <c r="R554" i="15"/>
  <c r="R555" i="15"/>
  <c r="R556" i="15"/>
  <c r="R557" i="15"/>
  <c r="R558" i="15"/>
  <c r="R559" i="15"/>
  <c r="R560" i="15"/>
  <c r="R561" i="15"/>
  <c r="R562" i="15"/>
  <c r="R563" i="15"/>
  <c r="R564" i="15"/>
  <c r="R565" i="15"/>
  <c r="R566" i="15"/>
  <c r="R567" i="15"/>
  <c r="R568" i="15"/>
  <c r="R569" i="15"/>
  <c r="R570" i="15"/>
  <c r="R571" i="15"/>
  <c r="R572" i="15"/>
  <c r="R573" i="15"/>
  <c r="R574" i="15"/>
  <c r="R575" i="15"/>
  <c r="R576" i="15"/>
  <c r="R577" i="15"/>
  <c r="R578" i="15"/>
  <c r="R579" i="15"/>
  <c r="R580" i="15"/>
  <c r="R581" i="15"/>
  <c r="R582" i="15"/>
  <c r="R583" i="15"/>
  <c r="R584" i="15"/>
  <c r="R585" i="15"/>
  <c r="R586" i="15"/>
  <c r="R587" i="15"/>
  <c r="R588" i="15"/>
  <c r="R589" i="15"/>
  <c r="R590" i="15"/>
  <c r="R591" i="15"/>
  <c r="R592" i="15"/>
  <c r="R593" i="15"/>
  <c r="R594" i="15"/>
  <c r="R595" i="15"/>
  <c r="R596" i="15"/>
  <c r="R597" i="15"/>
  <c r="R598" i="15"/>
  <c r="R599" i="15"/>
  <c r="R600" i="15"/>
  <c r="R601" i="15"/>
  <c r="R602" i="15"/>
  <c r="R603" i="15"/>
  <c r="R604" i="15"/>
  <c r="R605" i="15"/>
  <c r="R606" i="15"/>
  <c r="R607" i="15"/>
  <c r="R608" i="15"/>
  <c r="R609" i="15"/>
  <c r="R610" i="15"/>
  <c r="R611" i="15"/>
  <c r="R612" i="15"/>
  <c r="R613" i="15"/>
  <c r="R614" i="15"/>
  <c r="R615" i="15"/>
  <c r="R616" i="15"/>
  <c r="R617" i="15"/>
  <c r="R618" i="15"/>
  <c r="R619" i="15"/>
  <c r="R620" i="15"/>
  <c r="R621" i="15"/>
  <c r="R622" i="15"/>
  <c r="R623" i="15"/>
  <c r="R624" i="15"/>
  <c r="R625" i="15"/>
  <c r="R626" i="15"/>
  <c r="R627" i="15"/>
  <c r="R628" i="15"/>
  <c r="R629" i="15"/>
  <c r="R630" i="15"/>
  <c r="R631" i="15"/>
  <c r="R632" i="15"/>
  <c r="R633" i="15"/>
  <c r="R634" i="15"/>
  <c r="R635" i="15"/>
  <c r="R636" i="15"/>
  <c r="R637" i="15"/>
  <c r="R638" i="15"/>
  <c r="R639" i="15"/>
  <c r="R640" i="15"/>
  <c r="R641" i="15"/>
  <c r="R642" i="15"/>
  <c r="R643" i="15"/>
  <c r="R644" i="15"/>
  <c r="R645" i="15"/>
  <c r="R646" i="15"/>
  <c r="R647" i="15"/>
  <c r="R648" i="15"/>
  <c r="R649" i="15"/>
  <c r="R650" i="15"/>
  <c r="R651" i="15"/>
  <c r="R652" i="15"/>
  <c r="R653" i="15"/>
  <c r="R654" i="15"/>
  <c r="R655" i="15"/>
  <c r="R656" i="15"/>
  <c r="R657" i="15"/>
  <c r="R658" i="15"/>
  <c r="R659" i="15"/>
  <c r="R660" i="15"/>
  <c r="R661" i="15"/>
  <c r="R662" i="15"/>
  <c r="R663" i="15"/>
  <c r="R664" i="15"/>
  <c r="R665" i="15"/>
  <c r="R666" i="15"/>
  <c r="R667" i="15"/>
  <c r="R668" i="15"/>
  <c r="R669" i="15"/>
  <c r="R670" i="15"/>
  <c r="R671" i="15"/>
  <c r="R672" i="15"/>
  <c r="R673" i="15"/>
  <c r="R674" i="15"/>
  <c r="R675" i="15"/>
  <c r="R676" i="15"/>
  <c r="R677" i="15"/>
  <c r="R678" i="15"/>
  <c r="R679" i="15"/>
  <c r="R680" i="15"/>
  <c r="R681" i="15"/>
  <c r="R682" i="15"/>
  <c r="R683" i="15"/>
  <c r="R684" i="15"/>
  <c r="R685" i="15"/>
  <c r="R686" i="15"/>
  <c r="R687" i="15"/>
  <c r="R688" i="15"/>
  <c r="R689" i="15"/>
  <c r="R690" i="15"/>
  <c r="R691" i="15"/>
  <c r="R692" i="15"/>
  <c r="R693" i="15"/>
  <c r="R694" i="15"/>
  <c r="R695" i="15"/>
  <c r="R696" i="15"/>
  <c r="R697" i="15"/>
  <c r="R698" i="15"/>
  <c r="R699" i="15"/>
  <c r="R700" i="15"/>
  <c r="R701" i="15"/>
  <c r="R702" i="15"/>
  <c r="R703" i="15"/>
  <c r="R704" i="15"/>
  <c r="R705" i="15"/>
  <c r="R706" i="15"/>
  <c r="R707" i="15"/>
  <c r="R708" i="15"/>
  <c r="R709" i="15"/>
  <c r="R710" i="15"/>
  <c r="R711" i="15"/>
  <c r="R712" i="15"/>
  <c r="R713" i="15"/>
  <c r="R714" i="15"/>
  <c r="R715" i="15"/>
  <c r="R716" i="15"/>
  <c r="R717" i="15"/>
  <c r="R718" i="15"/>
  <c r="R719" i="15"/>
  <c r="R720" i="15"/>
  <c r="R721" i="15"/>
  <c r="R722" i="15"/>
  <c r="R723" i="15"/>
  <c r="R724" i="15"/>
  <c r="R725" i="15"/>
  <c r="R726" i="15"/>
  <c r="R727" i="15"/>
  <c r="R728" i="15"/>
  <c r="R729" i="15"/>
  <c r="R730" i="15"/>
  <c r="R731" i="15"/>
  <c r="R732" i="15"/>
  <c r="R733" i="15"/>
  <c r="R734" i="15"/>
  <c r="R735" i="15"/>
  <c r="R736" i="15"/>
  <c r="R737" i="15"/>
  <c r="R738" i="15"/>
  <c r="R739" i="15"/>
  <c r="R740" i="15"/>
  <c r="R741" i="15"/>
  <c r="R742" i="15"/>
  <c r="R743" i="15"/>
  <c r="R744" i="15"/>
  <c r="R745" i="15"/>
  <c r="R746" i="15"/>
  <c r="R747" i="15"/>
  <c r="R748" i="15"/>
  <c r="R749" i="15"/>
  <c r="R750" i="15"/>
  <c r="R751" i="15"/>
  <c r="R752" i="15"/>
  <c r="R753" i="15"/>
  <c r="R754" i="15"/>
  <c r="R755" i="15"/>
  <c r="R756" i="15"/>
  <c r="R757" i="15"/>
  <c r="R758" i="15"/>
  <c r="R759" i="15"/>
  <c r="R760" i="15"/>
  <c r="R761" i="15"/>
  <c r="R762" i="15"/>
  <c r="R763" i="15"/>
  <c r="R764" i="15"/>
  <c r="R765" i="15"/>
  <c r="R766" i="15"/>
  <c r="R767" i="15"/>
  <c r="R768" i="15"/>
  <c r="R769" i="15"/>
  <c r="R770" i="15"/>
  <c r="R771" i="15"/>
  <c r="R772" i="15"/>
  <c r="R773" i="15"/>
  <c r="R774" i="15"/>
  <c r="R775" i="15"/>
  <c r="R776" i="15"/>
  <c r="R777" i="15"/>
  <c r="R778" i="15"/>
  <c r="R779" i="15"/>
  <c r="R780" i="15"/>
  <c r="R781" i="15"/>
  <c r="R782" i="15"/>
  <c r="R783" i="15"/>
  <c r="R784" i="15"/>
  <c r="R785" i="15"/>
  <c r="R786" i="15"/>
  <c r="R787" i="15"/>
  <c r="R788" i="15"/>
  <c r="R789" i="15"/>
  <c r="R790" i="15"/>
  <c r="R791" i="15"/>
  <c r="R792" i="15"/>
  <c r="R793" i="15"/>
  <c r="R794" i="15"/>
  <c r="R795" i="15"/>
  <c r="R796" i="15"/>
  <c r="R797" i="15"/>
  <c r="R798" i="15"/>
  <c r="R799" i="15"/>
  <c r="R800" i="15"/>
  <c r="R801" i="15"/>
  <c r="R802" i="15"/>
  <c r="R803" i="15"/>
  <c r="R804" i="15"/>
  <c r="R805" i="15"/>
  <c r="R806" i="15"/>
  <c r="R807" i="15"/>
  <c r="R808" i="15"/>
  <c r="R809" i="15"/>
  <c r="R810" i="15"/>
  <c r="R811" i="15"/>
  <c r="R812" i="15"/>
  <c r="R813" i="15"/>
  <c r="R814" i="15"/>
  <c r="R815" i="15"/>
  <c r="R816" i="15"/>
  <c r="R817" i="15"/>
  <c r="R818" i="15"/>
  <c r="R819" i="15"/>
  <c r="R820" i="15"/>
  <c r="R821" i="15"/>
  <c r="R822" i="15"/>
  <c r="R823" i="15"/>
  <c r="R824" i="15"/>
  <c r="R825" i="15"/>
  <c r="R826" i="15"/>
  <c r="R827" i="15"/>
  <c r="R828" i="15"/>
  <c r="R829" i="15"/>
  <c r="R830" i="15"/>
  <c r="R831" i="15"/>
  <c r="R832" i="15"/>
  <c r="R833" i="15"/>
  <c r="R834" i="15"/>
  <c r="R835" i="15"/>
  <c r="R836" i="15"/>
  <c r="R837" i="15"/>
  <c r="R838" i="15"/>
  <c r="R839" i="15"/>
  <c r="R840" i="15"/>
  <c r="R841" i="15"/>
  <c r="R842" i="15"/>
  <c r="R843" i="15"/>
  <c r="R844" i="15"/>
  <c r="R845" i="15"/>
  <c r="R846" i="15"/>
  <c r="R847" i="15"/>
  <c r="R848" i="15"/>
  <c r="R849" i="15"/>
  <c r="R850" i="15"/>
  <c r="R851" i="15"/>
  <c r="R852" i="15"/>
  <c r="R853" i="15"/>
  <c r="R854" i="15"/>
  <c r="R855" i="15"/>
  <c r="R856" i="15"/>
  <c r="R857" i="15"/>
  <c r="R858" i="15"/>
  <c r="R859" i="15"/>
  <c r="R860" i="15"/>
  <c r="R861" i="15"/>
  <c r="R862" i="15"/>
  <c r="R863" i="15"/>
  <c r="R864" i="15"/>
  <c r="R865" i="15"/>
  <c r="R866" i="15"/>
  <c r="R867" i="15"/>
  <c r="R868" i="15"/>
  <c r="R869" i="15"/>
  <c r="R870" i="15"/>
  <c r="R871" i="15"/>
  <c r="R872" i="15"/>
  <c r="R873" i="15"/>
  <c r="R874" i="15"/>
  <c r="R875" i="15"/>
  <c r="R876" i="15"/>
  <c r="R877" i="15"/>
  <c r="R878" i="15"/>
  <c r="R879" i="15"/>
  <c r="R880" i="15"/>
  <c r="R881" i="15"/>
  <c r="R882" i="15"/>
  <c r="R883" i="15"/>
  <c r="R884" i="15"/>
  <c r="R885" i="15"/>
  <c r="R886" i="15"/>
  <c r="R887" i="15"/>
  <c r="R888" i="15"/>
  <c r="R889" i="15"/>
  <c r="R890" i="15"/>
  <c r="R891" i="15"/>
  <c r="R892" i="15"/>
  <c r="R893" i="15"/>
  <c r="R894" i="15"/>
  <c r="R895" i="15"/>
  <c r="R896" i="15"/>
  <c r="R897" i="15"/>
  <c r="R898" i="15"/>
  <c r="R899" i="15"/>
  <c r="R900" i="15"/>
  <c r="R901" i="15"/>
  <c r="R902" i="15"/>
  <c r="R903" i="15"/>
  <c r="R904" i="15"/>
  <c r="R905" i="15"/>
  <c r="R906" i="15"/>
  <c r="R907" i="15"/>
  <c r="R908" i="15"/>
  <c r="R909" i="15"/>
  <c r="R910" i="15"/>
  <c r="R911" i="15"/>
  <c r="R912" i="15"/>
  <c r="R913" i="15"/>
  <c r="R914" i="15"/>
  <c r="R915" i="15"/>
  <c r="R916" i="15"/>
  <c r="R917" i="15"/>
  <c r="R918" i="15"/>
  <c r="R919" i="15"/>
  <c r="R920" i="15"/>
  <c r="R921" i="15"/>
  <c r="R922" i="15"/>
  <c r="R923" i="15"/>
  <c r="R924" i="15"/>
  <c r="R925" i="15"/>
  <c r="R926" i="15"/>
  <c r="R927" i="15"/>
  <c r="R928" i="15"/>
  <c r="R929" i="15"/>
  <c r="R930" i="15"/>
  <c r="R931" i="15"/>
  <c r="R932" i="15"/>
  <c r="R933" i="15"/>
  <c r="R934" i="15"/>
  <c r="R935" i="15"/>
  <c r="R936" i="15"/>
  <c r="R937" i="15"/>
  <c r="R938" i="15"/>
  <c r="R939" i="15"/>
  <c r="R940" i="15"/>
  <c r="R941" i="15"/>
  <c r="R942" i="15"/>
  <c r="R943" i="15"/>
  <c r="R944" i="15"/>
  <c r="R945" i="15"/>
  <c r="R946" i="15"/>
  <c r="R947" i="15"/>
  <c r="R948" i="15"/>
  <c r="R949" i="15"/>
  <c r="R950" i="15"/>
  <c r="R951" i="15"/>
  <c r="R952" i="15"/>
  <c r="R953" i="15"/>
  <c r="R954" i="15"/>
  <c r="R955" i="15"/>
  <c r="R956" i="15"/>
  <c r="R957" i="15"/>
  <c r="R958" i="15"/>
  <c r="R959" i="15"/>
  <c r="R960" i="15"/>
  <c r="R961" i="15"/>
  <c r="R962" i="15"/>
  <c r="R963" i="15"/>
  <c r="R964" i="15"/>
  <c r="R965" i="15"/>
  <c r="R966" i="15"/>
  <c r="R967" i="15"/>
  <c r="R968" i="15"/>
  <c r="R969" i="15"/>
  <c r="R970" i="15"/>
  <c r="R971" i="15"/>
  <c r="R972" i="15"/>
  <c r="R973" i="15"/>
  <c r="R974" i="15"/>
  <c r="R975" i="15"/>
  <c r="R976" i="15"/>
  <c r="R977" i="15"/>
  <c r="R978" i="15"/>
  <c r="R979" i="15"/>
  <c r="R980" i="15"/>
  <c r="R981" i="15"/>
  <c r="R982" i="15"/>
  <c r="R983" i="15"/>
  <c r="R984" i="15"/>
  <c r="R985" i="15"/>
  <c r="R986" i="15"/>
  <c r="R987" i="15"/>
  <c r="R988" i="15"/>
  <c r="R989" i="15"/>
  <c r="R990" i="15"/>
  <c r="R991" i="15"/>
  <c r="R992" i="15"/>
  <c r="R993" i="15"/>
  <c r="R994" i="15"/>
  <c r="R995" i="15"/>
  <c r="R996" i="15"/>
  <c r="R997" i="15"/>
  <c r="R998" i="15"/>
  <c r="R999" i="15"/>
  <c r="R1000" i="15"/>
  <c r="R1001" i="15"/>
  <c r="R1002" i="15"/>
  <c r="E61" i="7"/>
  <c r="E63" i="7"/>
  <c r="E62" i="7"/>
  <c r="E60" i="7"/>
  <c r="E65" i="7"/>
  <c r="E64" i="7"/>
  <c r="E66" i="7"/>
  <c r="E67" i="7"/>
  <c r="B61" i="7"/>
  <c r="B76" i="7"/>
  <c r="B77" i="7"/>
  <c r="B78" i="7"/>
  <c r="B79" i="7"/>
  <c r="B75" i="7"/>
  <c r="B66" i="7"/>
  <c r="B72" i="7"/>
  <c r="B71" i="7"/>
  <c r="B70" i="7"/>
  <c r="B67" i="7"/>
  <c r="B63" i="7"/>
  <c r="B62" i="7"/>
  <c r="B60" i="7"/>
  <c r="B51" i="7"/>
  <c r="B57" i="7"/>
  <c r="B56" i="7"/>
  <c r="B55" i="7"/>
  <c r="B54" i="7"/>
  <c r="B53" i="7"/>
  <c r="B52" i="7"/>
  <c r="B50" i="7"/>
  <c r="B43" i="7"/>
  <c r="B47" i="7"/>
  <c r="B46" i="7"/>
  <c r="B45" i="7"/>
  <c r="B44" i="7"/>
  <c r="B23" i="7"/>
  <c r="B42" i="7"/>
  <c r="B22" i="7"/>
  <c r="B35" i="7"/>
  <c r="B31" i="7"/>
  <c r="B32"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4" i="7"/>
  <c r="B16" i="7"/>
  <c r="B27" i="7"/>
  <c r="B26" i="7"/>
  <c r="B25" i="7"/>
  <c r="B24" i="7"/>
  <c r="B28" i="7"/>
  <c r="E8" i="8" l="1"/>
  <c r="J32" i="8"/>
  <c r="J31" i="8"/>
  <c r="J30" i="8"/>
  <c r="J29" i="8"/>
  <c r="J28" i="8"/>
  <c r="J19" i="8"/>
  <c r="G32" i="8"/>
  <c r="G31" i="8"/>
  <c r="G30" i="8"/>
  <c r="G29" i="8"/>
  <c r="G28" i="8"/>
  <c r="V4" i="15"/>
  <c r="V5" i="15"/>
  <c r="V6" i="15"/>
  <c r="V7" i="15"/>
  <c r="V8" i="15"/>
  <c r="V9" i="15"/>
  <c r="V10" i="15"/>
  <c r="V11" i="15"/>
  <c r="V12" i="15"/>
  <c r="V13" i="15"/>
  <c r="V14" i="15"/>
  <c r="V15" i="15"/>
  <c r="V16" i="15"/>
  <c r="V17" i="15"/>
  <c r="V18" i="15"/>
  <c r="V19" i="15"/>
  <c r="V20" i="15"/>
  <c r="V21" i="15"/>
  <c r="V22" i="15"/>
  <c r="V23" i="15"/>
  <c r="V24" i="15"/>
  <c r="V25" i="15"/>
  <c r="V26" i="15"/>
  <c r="V27" i="15"/>
  <c r="V28" i="15"/>
  <c r="V29" i="15"/>
  <c r="V30" i="15"/>
  <c r="V31" i="15"/>
  <c r="V32" i="15"/>
  <c r="V33" i="15"/>
  <c r="V34" i="15"/>
  <c r="V35" i="15"/>
  <c r="V36" i="15"/>
  <c r="V37" i="15"/>
  <c r="V38" i="15"/>
  <c r="V39" i="15"/>
  <c r="V40" i="15"/>
  <c r="V41" i="15"/>
  <c r="V42" i="15"/>
  <c r="V43" i="15"/>
  <c r="V44" i="15"/>
  <c r="V45" i="15"/>
  <c r="V46" i="15"/>
  <c r="V47" i="15"/>
  <c r="V48" i="15"/>
  <c r="V49" i="15"/>
  <c r="V50" i="15"/>
  <c r="V51" i="15"/>
  <c r="V52" i="15"/>
  <c r="V53" i="15"/>
  <c r="V54" i="15"/>
  <c r="V55" i="15"/>
  <c r="V56" i="15"/>
  <c r="V57" i="15"/>
  <c r="V58" i="15"/>
  <c r="V59" i="15"/>
  <c r="V60" i="15"/>
  <c r="V61" i="15"/>
  <c r="V62" i="15"/>
  <c r="V63" i="15"/>
  <c r="V64" i="15"/>
  <c r="V65" i="15"/>
  <c r="V66" i="15"/>
  <c r="V67" i="15"/>
  <c r="V68" i="15"/>
  <c r="V69" i="15"/>
  <c r="V70" i="15"/>
  <c r="V71" i="15"/>
  <c r="V72" i="15"/>
  <c r="V73" i="15"/>
  <c r="V74" i="15"/>
  <c r="V75" i="15"/>
  <c r="V76" i="15"/>
  <c r="V77" i="15"/>
  <c r="V78" i="15"/>
  <c r="V79" i="15"/>
  <c r="V80" i="15"/>
  <c r="V81" i="15"/>
  <c r="V82" i="15"/>
  <c r="V83" i="15"/>
  <c r="V84" i="15"/>
  <c r="V85" i="15"/>
  <c r="V86" i="15"/>
  <c r="V87" i="15"/>
  <c r="V88" i="15"/>
  <c r="V89" i="15"/>
  <c r="V90" i="15"/>
  <c r="V91" i="15"/>
  <c r="V92" i="15"/>
  <c r="V93" i="15"/>
  <c r="V94" i="15"/>
  <c r="V95" i="15"/>
  <c r="V96" i="15"/>
  <c r="V97" i="15"/>
  <c r="V98" i="15"/>
  <c r="V99" i="15"/>
  <c r="V100" i="15"/>
  <c r="V101" i="15"/>
  <c r="V102" i="15"/>
  <c r="V103" i="15"/>
  <c r="V104" i="15"/>
  <c r="V105" i="15"/>
  <c r="V106" i="15"/>
  <c r="V107" i="15"/>
  <c r="V108" i="15"/>
  <c r="V109" i="15"/>
  <c r="V110" i="15"/>
  <c r="V111" i="15"/>
  <c r="V112" i="15"/>
  <c r="V113" i="15"/>
  <c r="V114" i="15"/>
  <c r="V115" i="15"/>
  <c r="V116" i="15"/>
  <c r="V117" i="15"/>
  <c r="V118" i="15"/>
  <c r="V119" i="15"/>
  <c r="V120" i="15"/>
  <c r="V121" i="15"/>
  <c r="V122" i="15"/>
  <c r="V123" i="15"/>
  <c r="V124" i="15"/>
  <c r="V125" i="15"/>
  <c r="V126" i="15"/>
  <c r="V127" i="15"/>
  <c r="V128" i="15"/>
  <c r="V129" i="15"/>
  <c r="V130" i="15"/>
  <c r="V131" i="15"/>
  <c r="V132" i="15"/>
  <c r="V133" i="15"/>
  <c r="V134" i="15"/>
  <c r="V135" i="15"/>
  <c r="V136" i="15"/>
  <c r="V137" i="15"/>
  <c r="V138" i="15"/>
  <c r="V139" i="15"/>
  <c r="V140" i="15"/>
  <c r="V141" i="15"/>
  <c r="V142" i="15"/>
  <c r="V143" i="15"/>
  <c r="V144" i="15"/>
  <c r="V145" i="15"/>
  <c r="V146" i="15"/>
  <c r="V147" i="15"/>
  <c r="V148" i="15"/>
  <c r="V149" i="15"/>
  <c r="V150" i="15"/>
  <c r="V151" i="15"/>
  <c r="V152" i="15"/>
  <c r="V153" i="15"/>
  <c r="V154" i="15"/>
  <c r="V155" i="15"/>
  <c r="V156" i="15"/>
  <c r="V157" i="15"/>
  <c r="V158" i="15"/>
  <c r="V159" i="15"/>
  <c r="V160" i="15"/>
  <c r="V161" i="15"/>
  <c r="V162" i="15"/>
  <c r="V163" i="15"/>
  <c r="V164" i="15"/>
  <c r="V165" i="15"/>
  <c r="V166" i="15"/>
  <c r="V167" i="15"/>
  <c r="V168" i="15"/>
  <c r="V169" i="15"/>
  <c r="V170" i="15"/>
  <c r="V171" i="15"/>
  <c r="V172" i="15"/>
  <c r="V173" i="15"/>
  <c r="V174" i="15"/>
  <c r="V175" i="15"/>
  <c r="V176" i="15"/>
  <c r="V177" i="15"/>
  <c r="V178" i="15"/>
  <c r="V179" i="15"/>
  <c r="V180" i="15"/>
  <c r="V181" i="15"/>
  <c r="V182" i="15"/>
  <c r="V183" i="15"/>
  <c r="V184" i="15"/>
  <c r="V185" i="15"/>
  <c r="V186" i="15"/>
  <c r="V187" i="15"/>
  <c r="V188" i="15"/>
  <c r="V189" i="15"/>
  <c r="V190" i="15"/>
  <c r="V191" i="15"/>
  <c r="V192" i="15"/>
  <c r="V193" i="15"/>
  <c r="V194" i="15"/>
  <c r="V195" i="15"/>
  <c r="V196" i="15"/>
  <c r="V197" i="15"/>
  <c r="V198" i="15"/>
  <c r="V199" i="15"/>
  <c r="V200" i="15"/>
  <c r="V201" i="15"/>
  <c r="V202" i="15"/>
  <c r="V203" i="15"/>
  <c r="V204" i="15"/>
  <c r="V205" i="15"/>
  <c r="V206" i="15"/>
  <c r="V207" i="15"/>
  <c r="V208" i="15"/>
  <c r="V209" i="15"/>
  <c r="V210" i="15"/>
  <c r="V211" i="15"/>
  <c r="V212" i="15"/>
  <c r="V213" i="15"/>
  <c r="V214" i="15"/>
  <c r="V215" i="15"/>
  <c r="V216" i="15"/>
  <c r="V217" i="15"/>
  <c r="V218" i="15"/>
  <c r="V219" i="15"/>
  <c r="V220" i="15"/>
  <c r="V221" i="15"/>
  <c r="V222" i="15"/>
  <c r="V223" i="15"/>
  <c r="V224" i="15"/>
  <c r="V225" i="15"/>
  <c r="V226" i="15"/>
  <c r="V227" i="15"/>
  <c r="V228" i="15"/>
  <c r="V229" i="15"/>
  <c r="V230" i="15"/>
  <c r="V231" i="15"/>
  <c r="V232" i="15"/>
  <c r="V233" i="15"/>
  <c r="V234" i="15"/>
  <c r="V235" i="15"/>
  <c r="V236" i="15"/>
  <c r="V237" i="15"/>
  <c r="V238" i="15"/>
  <c r="V239" i="15"/>
  <c r="V240" i="15"/>
  <c r="V241" i="15"/>
  <c r="V242" i="15"/>
  <c r="V243" i="15"/>
  <c r="V244" i="15"/>
  <c r="V245" i="15"/>
  <c r="V246" i="15"/>
  <c r="V247" i="15"/>
  <c r="V248" i="15"/>
  <c r="V249" i="15"/>
  <c r="V250" i="15"/>
  <c r="V251" i="15"/>
  <c r="V252" i="15"/>
  <c r="V253" i="15"/>
  <c r="V254" i="15"/>
  <c r="V255" i="15"/>
  <c r="V256" i="15"/>
  <c r="V257" i="15"/>
  <c r="V258" i="15"/>
  <c r="V259" i="15"/>
  <c r="V260" i="15"/>
  <c r="V261" i="15"/>
  <c r="V262" i="15"/>
  <c r="V263" i="15"/>
  <c r="V264" i="15"/>
  <c r="V265" i="15"/>
  <c r="V266" i="15"/>
  <c r="V267" i="15"/>
  <c r="V268" i="15"/>
  <c r="V269" i="15"/>
  <c r="V270" i="15"/>
  <c r="V271" i="15"/>
  <c r="V272" i="15"/>
  <c r="V273" i="15"/>
  <c r="V274" i="15"/>
  <c r="V275" i="15"/>
  <c r="V276" i="15"/>
  <c r="V277" i="15"/>
  <c r="V278" i="15"/>
  <c r="V279" i="15"/>
  <c r="V280" i="15"/>
  <c r="V281" i="15"/>
  <c r="V282" i="15"/>
  <c r="V283" i="15"/>
  <c r="V284" i="15"/>
  <c r="V285" i="15"/>
  <c r="V286" i="15"/>
  <c r="V287" i="15"/>
  <c r="V288" i="15"/>
  <c r="V289" i="15"/>
  <c r="V290" i="15"/>
  <c r="V291" i="15"/>
  <c r="V292" i="15"/>
  <c r="V293" i="15"/>
  <c r="V294" i="15"/>
  <c r="V295" i="15"/>
  <c r="V296" i="15"/>
  <c r="V297" i="15"/>
  <c r="V298" i="15"/>
  <c r="V299" i="15"/>
  <c r="V300" i="15"/>
  <c r="V301" i="15"/>
  <c r="V302" i="15"/>
  <c r="V303" i="15"/>
  <c r="V304" i="15"/>
  <c r="V305" i="15"/>
  <c r="V306" i="15"/>
  <c r="V307" i="15"/>
  <c r="V308" i="15"/>
  <c r="V309" i="15"/>
  <c r="V310" i="15"/>
  <c r="V311" i="15"/>
  <c r="V312" i="15"/>
  <c r="V313" i="15"/>
  <c r="V314" i="15"/>
  <c r="V315" i="15"/>
  <c r="V316" i="15"/>
  <c r="V317" i="15"/>
  <c r="V318" i="15"/>
  <c r="V319" i="15"/>
  <c r="V320" i="15"/>
  <c r="V321" i="15"/>
  <c r="V322" i="15"/>
  <c r="V323" i="15"/>
  <c r="V324" i="15"/>
  <c r="V325" i="15"/>
  <c r="V326" i="15"/>
  <c r="V327" i="15"/>
  <c r="V328" i="15"/>
  <c r="V329" i="15"/>
  <c r="V330" i="15"/>
  <c r="V331" i="15"/>
  <c r="V332" i="15"/>
  <c r="V333" i="15"/>
  <c r="V334" i="15"/>
  <c r="V335" i="15"/>
  <c r="V336" i="15"/>
  <c r="V337" i="15"/>
  <c r="V338" i="15"/>
  <c r="V339" i="15"/>
  <c r="V340" i="15"/>
  <c r="V341" i="15"/>
  <c r="V342" i="15"/>
  <c r="V343" i="15"/>
  <c r="V344" i="15"/>
  <c r="V345" i="15"/>
  <c r="V346" i="15"/>
  <c r="V347" i="15"/>
  <c r="V348" i="15"/>
  <c r="V349" i="15"/>
  <c r="V350" i="15"/>
  <c r="V351" i="15"/>
  <c r="V352" i="15"/>
  <c r="V353" i="15"/>
  <c r="V354" i="15"/>
  <c r="V355" i="15"/>
  <c r="V356" i="15"/>
  <c r="V357" i="15"/>
  <c r="V358" i="15"/>
  <c r="V359" i="15"/>
  <c r="V360" i="15"/>
  <c r="V361" i="15"/>
  <c r="V362" i="15"/>
  <c r="V363" i="15"/>
  <c r="V364" i="15"/>
  <c r="V365" i="15"/>
  <c r="V366" i="15"/>
  <c r="V367" i="15"/>
  <c r="V368" i="15"/>
  <c r="V369" i="15"/>
  <c r="V370" i="15"/>
  <c r="V371" i="15"/>
  <c r="V372" i="15"/>
  <c r="V373" i="15"/>
  <c r="V374" i="15"/>
  <c r="V375" i="15"/>
  <c r="V376" i="15"/>
  <c r="V377" i="15"/>
  <c r="V378" i="15"/>
  <c r="V379" i="15"/>
  <c r="V380" i="15"/>
  <c r="V381" i="15"/>
  <c r="V382" i="15"/>
  <c r="V383" i="15"/>
  <c r="V384" i="15"/>
  <c r="V385" i="15"/>
  <c r="V386" i="15"/>
  <c r="V387" i="15"/>
  <c r="V388" i="15"/>
  <c r="V389" i="15"/>
  <c r="V390" i="15"/>
  <c r="V391" i="15"/>
  <c r="V392" i="15"/>
  <c r="V393" i="15"/>
  <c r="V394" i="15"/>
  <c r="V395" i="15"/>
  <c r="V396" i="15"/>
  <c r="V397" i="15"/>
  <c r="V398" i="15"/>
  <c r="V399" i="15"/>
  <c r="V400" i="15"/>
  <c r="V401" i="15"/>
  <c r="V402" i="15"/>
  <c r="V403" i="15"/>
  <c r="V404" i="15"/>
  <c r="V405" i="15"/>
  <c r="V406" i="15"/>
  <c r="V407" i="15"/>
  <c r="V408" i="15"/>
  <c r="V409" i="15"/>
  <c r="V410" i="15"/>
  <c r="V411" i="15"/>
  <c r="V412" i="15"/>
  <c r="V413" i="15"/>
  <c r="V414" i="15"/>
  <c r="V415" i="15"/>
  <c r="V416" i="15"/>
  <c r="V417" i="15"/>
  <c r="V418" i="15"/>
  <c r="V419" i="15"/>
  <c r="V420" i="15"/>
  <c r="V421" i="15"/>
  <c r="V422" i="15"/>
  <c r="V423" i="15"/>
  <c r="V424" i="15"/>
  <c r="V425" i="15"/>
  <c r="V426" i="15"/>
  <c r="V427" i="15"/>
  <c r="V428" i="15"/>
  <c r="V429" i="15"/>
  <c r="V430" i="15"/>
  <c r="V431" i="15"/>
  <c r="V432" i="15"/>
  <c r="V433" i="15"/>
  <c r="V434" i="15"/>
  <c r="V435" i="15"/>
  <c r="V436" i="15"/>
  <c r="V437" i="15"/>
  <c r="V438" i="15"/>
  <c r="V439" i="15"/>
  <c r="V440" i="15"/>
  <c r="V441" i="15"/>
  <c r="V442" i="15"/>
  <c r="V443" i="15"/>
  <c r="V444" i="15"/>
  <c r="V445" i="15"/>
  <c r="V446" i="15"/>
  <c r="V447" i="15"/>
  <c r="V448" i="15"/>
  <c r="V449" i="15"/>
  <c r="V450" i="15"/>
  <c r="V451" i="15"/>
  <c r="V452" i="15"/>
  <c r="V453" i="15"/>
  <c r="V454" i="15"/>
  <c r="V455" i="15"/>
  <c r="V456" i="15"/>
  <c r="V457" i="15"/>
  <c r="V458" i="15"/>
  <c r="V459" i="15"/>
  <c r="V460" i="15"/>
  <c r="V461" i="15"/>
  <c r="V462" i="15"/>
  <c r="V463" i="15"/>
  <c r="V464" i="15"/>
  <c r="V465" i="15"/>
  <c r="V466" i="15"/>
  <c r="V467" i="15"/>
  <c r="V468" i="15"/>
  <c r="V469" i="15"/>
  <c r="V470" i="15"/>
  <c r="V471" i="15"/>
  <c r="V472" i="15"/>
  <c r="V473" i="15"/>
  <c r="V474" i="15"/>
  <c r="V475" i="15"/>
  <c r="V476" i="15"/>
  <c r="V477" i="15"/>
  <c r="V478" i="15"/>
  <c r="V479" i="15"/>
  <c r="V480" i="15"/>
  <c r="V481" i="15"/>
  <c r="V482" i="15"/>
  <c r="V483" i="15"/>
  <c r="V484" i="15"/>
  <c r="V485" i="15"/>
  <c r="V486" i="15"/>
  <c r="V487" i="15"/>
  <c r="V488" i="15"/>
  <c r="V489" i="15"/>
  <c r="V490" i="15"/>
  <c r="V491" i="15"/>
  <c r="V492" i="15"/>
  <c r="V493" i="15"/>
  <c r="V494" i="15"/>
  <c r="V495" i="15"/>
  <c r="V496" i="15"/>
  <c r="V497" i="15"/>
  <c r="V498" i="15"/>
  <c r="V499" i="15"/>
  <c r="V500" i="15"/>
  <c r="V501" i="15"/>
  <c r="V502" i="15"/>
  <c r="V503" i="15"/>
  <c r="V504" i="15"/>
  <c r="V505" i="15"/>
  <c r="V506" i="15"/>
  <c r="V507" i="15"/>
  <c r="V508" i="15"/>
  <c r="V509" i="15"/>
  <c r="V510" i="15"/>
  <c r="V511" i="15"/>
  <c r="V512" i="15"/>
  <c r="V513" i="15"/>
  <c r="V514" i="15"/>
  <c r="V515" i="15"/>
  <c r="V516" i="15"/>
  <c r="V517" i="15"/>
  <c r="V518" i="15"/>
  <c r="V519" i="15"/>
  <c r="V520" i="15"/>
  <c r="V521" i="15"/>
  <c r="V522" i="15"/>
  <c r="V523" i="15"/>
  <c r="V524" i="15"/>
  <c r="V525" i="15"/>
  <c r="V526" i="15"/>
  <c r="V527" i="15"/>
  <c r="V528" i="15"/>
  <c r="V529" i="15"/>
  <c r="V530" i="15"/>
  <c r="V531" i="15"/>
  <c r="V532" i="15"/>
  <c r="V533" i="15"/>
  <c r="V534" i="15"/>
  <c r="V535" i="15"/>
  <c r="V536" i="15"/>
  <c r="V537" i="15"/>
  <c r="V538" i="15"/>
  <c r="V539" i="15"/>
  <c r="V540" i="15"/>
  <c r="V541" i="15"/>
  <c r="V542" i="15"/>
  <c r="V543" i="15"/>
  <c r="V544" i="15"/>
  <c r="V545" i="15"/>
  <c r="V546" i="15"/>
  <c r="V547" i="15"/>
  <c r="V548" i="15"/>
  <c r="V549" i="15"/>
  <c r="V550" i="15"/>
  <c r="V551" i="15"/>
  <c r="V552" i="15"/>
  <c r="V553" i="15"/>
  <c r="V554" i="15"/>
  <c r="V555" i="15"/>
  <c r="V556" i="15"/>
  <c r="V557" i="15"/>
  <c r="V558" i="15"/>
  <c r="V559" i="15"/>
  <c r="V560" i="15"/>
  <c r="V561" i="15"/>
  <c r="V562" i="15"/>
  <c r="V563" i="15"/>
  <c r="V564" i="15"/>
  <c r="V565" i="15"/>
  <c r="V566" i="15"/>
  <c r="V567" i="15"/>
  <c r="V568" i="15"/>
  <c r="V569" i="15"/>
  <c r="V570" i="15"/>
  <c r="V571" i="15"/>
  <c r="V572" i="15"/>
  <c r="V573" i="15"/>
  <c r="V574" i="15"/>
  <c r="V575" i="15"/>
  <c r="V576" i="15"/>
  <c r="V577" i="15"/>
  <c r="V578" i="15"/>
  <c r="V579" i="15"/>
  <c r="V580" i="15"/>
  <c r="V581" i="15"/>
  <c r="V582" i="15"/>
  <c r="V583" i="15"/>
  <c r="V584" i="15"/>
  <c r="V585" i="15"/>
  <c r="V586" i="15"/>
  <c r="V587" i="15"/>
  <c r="V588" i="15"/>
  <c r="V589" i="15"/>
  <c r="V590" i="15"/>
  <c r="V591" i="15"/>
  <c r="V592" i="15"/>
  <c r="V593" i="15"/>
  <c r="V594" i="15"/>
  <c r="V595" i="15"/>
  <c r="V596" i="15"/>
  <c r="V597" i="15"/>
  <c r="V598" i="15"/>
  <c r="V599" i="15"/>
  <c r="V600" i="15"/>
  <c r="V601" i="15"/>
  <c r="V602" i="15"/>
  <c r="V603" i="15"/>
  <c r="V604" i="15"/>
  <c r="V605" i="15"/>
  <c r="V606" i="15"/>
  <c r="V607" i="15"/>
  <c r="V608" i="15"/>
  <c r="V609" i="15"/>
  <c r="V610" i="15"/>
  <c r="V611" i="15"/>
  <c r="V612" i="15"/>
  <c r="V613" i="15"/>
  <c r="V614" i="15"/>
  <c r="V615" i="15"/>
  <c r="V616" i="15"/>
  <c r="V617" i="15"/>
  <c r="V618" i="15"/>
  <c r="V619" i="15"/>
  <c r="V620" i="15"/>
  <c r="V621" i="15"/>
  <c r="V622" i="15"/>
  <c r="V623" i="15"/>
  <c r="V624" i="15"/>
  <c r="V625" i="15"/>
  <c r="V626" i="15"/>
  <c r="V627" i="15"/>
  <c r="V628" i="15"/>
  <c r="V629" i="15"/>
  <c r="V630" i="15"/>
  <c r="V631" i="15"/>
  <c r="V632" i="15"/>
  <c r="V633" i="15"/>
  <c r="V634" i="15"/>
  <c r="V635" i="15"/>
  <c r="V636" i="15"/>
  <c r="V637" i="15"/>
  <c r="V638" i="15"/>
  <c r="V639" i="15"/>
  <c r="V640" i="15"/>
  <c r="V641" i="15"/>
  <c r="V642" i="15"/>
  <c r="V643" i="15"/>
  <c r="V644" i="15"/>
  <c r="V645" i="15"/>
  <c r="V646" i="15"/>
  <c r="V647" i="15"/>
  <c r="V648" i="15"/>
  <c r="V649" i="15"/>
  <c r="V650" i="15"/>
  <c r="V651" i="15"/>
  <c r="V652" i="15"/>
  <c r="V653" i="15"/>
  <c r="V654" i="15"/>
  <c r="V655" i="15"/>
  <c r="V656" i="15"/>
  <c r="V657" i="15"/>
  <c r="V658" i="15"/>
  <c r="V659" i="15"/>
  <c r="V660" i="15"/>
  <c r="V661" i="15"/>
  <c r="V662" i="15"/>
  <c r="V663" i="15"/>
  <c r="V664" i="15"/>
  <c r="V665" i="15"/>
  <c r="V666" i="15"/>
  <c r="V667" i="15"/>
  <c r="V668" i="15"/>
  <c r="V669" i="15"/>
  <c r="V670" i="15"/>
  <c r="V671" i="15"/>
  <c r="V672" i="15"/>
  <c r="V673" i="15"/>
  <c r="V674" i="15"/>
  <c r="V675" i="15"/>
  <c r="V676" i="15"/>
  <c r="V677" i="15"/>
  <c r="V678" i="15"/>
  <c r="V679" i="15"/>
  <c r="V680" i="15"/>
  <c r="V681" i="15"/>
  <c r="V682" i="15"/>
  <c r="V683" i="15"/>
  <c r="V684" i="15"/>
  <c r="V685" i="15"/>
  <c r="V686" i="15"/>
  <c r="V687" i="15"/>
  <c r="V688" i="15"/>
  <c r="V689" i="15"/>
  <c r="V690" i="15"/>
  <c r="V691" i="15"/>
  <c r="V692" i="15"/>
  <c r="V693" i="15"/>
  <c r="V694" i="15"/>
  <c r="V695" i="15"/>
  <c r="V696" i="15"/>
  <c r="V697" i="15"/>
  <c r="V698" i="15"/>
  <c r="V699" i="15"/>
  <c r="V700" i="15"/>
  <c r="V701" i="15"/>
  <c r="V702" i="15"/>
  <c r="V703" i="15"/>
  <c r="V704" i="15"/>
  <c r="V705" i="15"/>
  <c r="V706" i="15"/>
  <c r="V707" i="15"/>
  <c r="V708" i="15"/>
  <c r="V709" i="15"/>
  <c r="V710" i="15"/>
  <c r="V711" i="15"/>
  <c r="V712" i="15"/>
  <c r="V713" i="15"/>
  <c r="V714" i="15"/>
  <c r="V715" i="15"/>
  <c r="V716" i="15"/>
  <c r="V717" i="15"/>
  <c r="V718" i="15"/>
  <c r="V719" i="15"/>
  <c r="V720" i="15"/>
  <c r="V721" i="15"/>
  <c r="V722" i="15"/>
  <c r="V723" i="15"/>
  <c r="V724" i="15"/>
  <c r="V725" i="15"/>
  <c r="V726" i="15"/>
  <c r="V727" i="15"/>
  <c r="V728" i="15"/>
  <c r="V729" i="15"/>
  <c r="V730" i="15"/>
  <c r="V731" i="15"/>
  <c r="V732" i="15"/>
  <c r="V733" i="15"/>
  <c r="V734" i="15"/>
  <c r="V735" i="15"/>
  <c r="V736" i="15"/>
  <c r="V737" i="15"/>
  <c r="V738" i="15"/>
  <c r="V739" i="15"/>
  <c r="V740" i="15"/>
  <c r="V741" i="15"/>
  <c r="V742" i="15"/>
  <c r="V743" i="15"/>
  <c r="V744" i="15"/>
  <c r="V745" i="15"/>
  <c r="V746" i="15"/>
  <c r="V747" i="15"/>
  <c r="V748" i="15"/>
  <c r="V749" i="15"/>
  <c r="V750" i="15"/>
  <c r="V751" i="15"/>
  <c r="V752" i="15"/>
  <c r="V753" i="15"/>
  <c r="V754" i="15"/>
  <c r="V755" i="15"/>
  <c r="V756" i="15"/>
  <c r="V757" i="15"/>
  <c r="V758" i="15"/>
  <c r="V759" i="15"/>
  <c r="V760" i="15"/>
  <c r="V761" i="15"/>
  <c r="V762" i="15"/>
  <c r="V763" i="15"/>
  <c r="V764" i="15"/>
  <c r="V765" i="15"/>
  <c r="V766" i="15"/>
  <c r="V767" i="15"/>
  <c r="V768" i="15"/>
  <c r="V769" i="15"/>
  <c r="V770" i="15"/>
  <c r="V771" i="15"/>
  <c r="V772" i="15"/>
  <c r="V773" i="15"/>
  <c r="V774" i="15"/>
  <c r="V775" i="15"/>
  <c r="V776" i="15"/>
  <c r="V777" i="15"/>
  <c r="V778" i="15"/>
  <c r="V779" i="15"/>
  <c r="V780" i="15"/>
  <c r="V781" i="15"/>
  <c r="V782" i="15"/>
  <c r="V783" i="15"/>
  <c r="V784" i="15"/>
  <c r="V785" i="15"/>
  <c r="V786" i="15"/>
  <c r="V787" i="15"/>
  <c r="V788" i="15"/>
  <c r="V789" i="15"/>
  <c r="V790" i="15"/>
  <c r="V791" i="15"/>
  <c r="V792" i="15"/>
  <c r="V793" i="15"/>
  <c r="V794" i="15"/>
  <c r="V795" i="15"/>
  <c r="V796" i="15"/>
  <c r="V797" i="15"/>
  <c r="V798" i="15"/>
  <c r="V799" i="15"/>
  <c r="V800" i="15"/>
  <c r="V801" i="15"/>
  <c r="V802" i="15"/>
  <c r="V803" i="15"/>
  <c r="V804" i="15"/>
  <c r="V805" i="15"/>
  <c r="V806" i="15"/>
  <c r="V807" i="15"/>
  <c r="V808" i="15"/>
  <c r="V809" i="15"/>
  <c r="V810" i="15"/>
  <c r="V811" i="15"/>
  <c r="V812" i="15"/>
  <c r="V813" i="15"/>
  <c r="V814" i="15"/>
  <c r="V815" i="15"/>
  <c r="V816" i="15"/>
  <c r="V817" i="15"/>
  <c r="V818" i="15"/>
  <c r="V819" i="15"/>
  <c r="V820" i="15"/>
  <c r="V821" i="15"/>
  <c r="V822" i="15"/>
  <c r="V823" i="15"/>
  <c r="V824" i="15"/>
  <c r="V825" i="15"/>
  <c r="V826" i="15"/>
  <c r="V827" i="15"/>
  <c r="V828" i="15"/>
  <c r="V829" i="15"/>
  <c r="V830" i="15"/>
  <c r="V831" i="15"/>
  <c r="V832" i="15"/>
  <c r="V833" i="15"/>
  <c r="V834" i="15"/>
  <c r="V835" i="15"/>
  <c r="V836" i="15"/>
  <c r="V837" i="15"/>
  <c r="V838" i="15"/>
  <c r="V839" i="15"/>
  <c r="V840" i="15"/>
  <c r="V841" i="15"/>
  <c r="V842" i="15"/>
  <c r="V843" i="15"/>
  <c r="V844" i="15"/>
  <c r="V845" i="15"/>
  <c r="V846" i="15"/>
  <c r="V847" i="15"/>
  <c r="V848" i="15"/>
  <c r="V849" i="15"/>
  <c r="V850" i="15"/>
  <c r="V851" i="15"/>
  <c r="V852" i="15"/>
  <c r="V853" i="15"/>
  <c r="V854" i="15"/>
  <c r="V855" i="15"/>
  <c r="V856" i="15"/>
  <c r="V857" i="15"/>
  <c r="V858" i="15"/>
  <c r="V859" i="15"/>
  <c r="V860" i="15"/>
  <c r="V861" i="15"/>
  <c r="V862" i="15"/>
  <c r="V863" i="15"/>
  <c r="V864" i="15"/>
  <c r="V865" i="15"/>
  <c r="V866" i="15"/>
  <c r="V867" i="15"/>
  <c r="V868" i="15"/>
  <c r="V869" i="15"/>
  <c r="V870" i="15"/>
  <c r="V871" i="15"/>
  <c r="V872" i="15"/>
  <c r="V873" i="15"/>
  <c r="V874" i="15"/>
  <c r="V875" i="15"/>
  <c r="V876" i="15"/>
  <c r="V877" i="15"/>
  <c r="V878" i="15"/>
  <c r="V879" i="15"/>
  <c r="V880" i="15"/>
  <c r="V881" i="15"/>
  <c r="V882" i="15"/>
  <c r="V883" i="15"/>
  <c r="V884" i="15"/>
  <c r="V885" i="15"/>
  <c r="V886" i="15"/>
  <c r="V887" i="15"/>
  <c r="V888" i="15"/>
  <c r="V889" i="15"/>
  <c r="V890" i="15"/>
  <c r="V891" i="15"/>
  <c r="V892" i="15"/>
  <c r="V893" i="15"/>
  <c r="V894" i="15"/>
  <c r="V895" i="15"/>
  <c r="V896" i="15"/>
  <c r="V897" i="15"/>
  <c r="V898" i="15"/>
  <c r="V899" i="15"/>
  <c r="V900" i="15"/>
  <c r="V901" i="15"/>
  <c r="V902" i="15"/>
  <c r="V903" i="15"/>
  <c r="V904" i="15"/>
  <c r="V905" i="15"/>
  <c r="V906" i="15"/>
  <c r="V907" i="15"/>
  <c r="V908" i="15"/>
  <c r="V909" i="15"/>
  <c r="V910" i="15"/>
  <c r="V911" i="15"/>
  <c r="V912" i="15"/>
  <c r="V913" i="15"/>
  <c r="V914" i="15"/>
  <c r="V915" i="15"/>
  <c r="V916" i="15"/>
  <c r="V917" i="15"/>
  <c r="V918" i="15"/>
  <c r="V919" i="15"/>
  <c r="V920" i="15"/>
  <c r="V921" i="15"/>
  <c r="V922" i="15"/>
  <c r="V923" i="15"/>
  <c r="V924" i="15"/>
  <c r="V925" i="15"/>
  <c r="V926" i="15"/>
  <c r="V927" i="15"/>
  <c r="V928" i="15"/>
  <c r="V929" i="15"/>
  <c r="V930" i="15"/>
  <c r="V931" i="15"/>
  <c r="V932" i="15"/>
  <c r="V933" i="15"/>
  <c r="V934" i="15"/>
  <c r="V935" i="15"/>
  <c r="V936" i="15"/>
  <c r="V937" i="15"/>
  <c r="V938" i="15"/>
  <c r="V939" i="15"/>
  <c r="V940" i="15"/>
  <c r="V941" i="15"/>
  <c r="V942" i="15"/>
  <c r="V943" i="15"/>
  <c r="V944" i="15"/>
  <c r="V945" i="15"/>
  <c r="V946" i="15"/>
  <c r="V947" i="15"/>
  <c r="V948" i="15"/>
  <c r="V949" i="15"/>
  <c r="V950" i="15"/>
  <c r="V951" i="15"/>
  <c r="V952" i="15"/>
  <c r="V953" i="15"/>
  <c r="V954" i="15"/>
  <c r="V955" i="15"/>
  <c r="V956" i="15"/>
  <c r="V957" i="15"/>
  <c r="V958" i="15"/>
  <c r="V959" i="15"/>
  <c r="V960" i="15"/>
  <c r="V961" i="15"/>
  <c r="V962" i="15"/>
  <c r="V963" i="15"/>
  <c r="V964" i="15"/>
  <c r="V965" i="15"/>
  <c r="V966" i="15"/>
  <c r="V967" i="15"/>
  <c r="V968" i="15"/>
  <c r="V969" i="15"/>
  <c r="V970" i="15"/>
  <c r="V971" i="15"/>
  <c r="V972" i="15"/>
  <c r="V973" i="15"/>
  <c r="V974" i="15"/>
  <c r="V975" i="15"/>
  <c r="V976" i="15"/>
  <c r="V977" i="15"/>
  <c r="V978" i="15"/>
  <c r="V979" i="15"/>
  <c r="V980" i="15"/>
  <c r="V981" i="15"/>
  <c r="V982" i="15"/>
  <c r="V983" i="15"/>
  <c r="V984" i="15"/>
  <c r="V985" i="15"/>
  <c r="V986" i="15"/>
  <c r="V987" i="15"/>
  <c r="V988" i="15"/>
  <c r="V989" i="15"/>
  <c r="V990" i="15"/>
  <c r="V991" i="15"/>
  <c r="V992" i="15"/>
  <c r="V993" i="15"/>
  <c r="V994" i="15"/>
  <c r="V995" i="15"/>
  <c r="V996" i="15"/>
  <c r="V997" i="15"/>
  <c r="V998" i="15"/>
  <c r="V999" i="15"/>
  <c r="V1000" i="15"/>
  <c r="V1001" i="15"/>
  <c r="V1002" i="15"/>
  <c r="V3" i="15"/>
  <c r="U3" i="15"/>
  <c r="J23" i="8"/>
  <c r="J22" i="8"/>
  <c r="J21" i="8"/>
  <c r="J20" i="8"/>
  <c r="E7" i="8"/>
  <c r="G23" i="8"/>
  <c r="G22" i="8"/>
  <c r="G21" i="8"/>
  <c r="G20" i="8"/>
  <c r="B20" i="5"/>
  <c r="B15" i="5"/>
  <c r="U32" i="15" l="1"/>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U215" i="15"/>
  <c r="U216" i="15"/>
  <c r="U217" i="15"/>
  <c r="U218" i="15"/>
  <c r="U219" i="15"/>
  <c r="U220" i="15"/>
  <c r="U221" i="15"/>
  <c r="U222" i="15"/>
  <c r="U223" i="15"/>
  <c r="U224" i="15"/>
  <c r="U225" i="15"/>
  <c r="U226" i="15"/>
  <c r="U227" i="15"/>
  <c r="U228" i="15"/>
  <c r="U229" i="15"/>
  <c r="U230" i="15"/>
  <c r="U231" i="15"/>
  <c r="U232" i="15"/>
  <c r="U233" i="15"/>
  <c r="U234" i="15"/>
  <c r="U235" i="15"/>
  <c r="U236" i="15"/>
  <c r="U237" i="15"/>
  <c r="U238" i="15"/>
  <c r="U239" i="15"/>
  <c r="U240" i="15"/>
  <c r="U241" i="15"/>
  <c r="U242" i="15"/>
  <c r="U243" i="15"/>
  <c r="U244" i="15"/>
  <c r="U245" i="15"/>
  <c r="U246" i="15"/>
  <c r="U247" i="15"/>
  <c r="U248" i="15"/>
  <c r="U249" i="15"/>
  <c r="U250" i="15"/>
  <c r="U251" i="15"/>
  <c r="U252" i="15"/>
  <c r="U253" i="15"/>
  <c r="U254" i="15"/>
  <c r="U255" i="15"/>
  <c r="U256" i="15"/>
  <c r="U257" i="15"/>
  <c r="U258" i="15"/>
  <c r="U259" i="15"/>
  <c r="U260" i="15"/>
  <c r="U261" i="15"/>
  <c r="U262" i="15"/>
  <c r="U263" i="15"/>
  <c r="U264" i="15"/>
  <c r="U265" i="15"/>
  <c r="U266" i="15"/>
  <c r="U267" i="15"/>
  <c r="U268" i="15"/>
  <c r="U269" i="15"/>
  <c r="U270" i="15"/>
  <c r="U271" i="15"/>
  <c r="U272" i="15"/>
  <c r="U273" i="15"/>
  <c r="U274" i="15"/>
  <c r="U275" i="15"/>
  <c r="U276" i="15"/>
  <c r="U277" i="15"/>
  <c r="U278" i="15"/>
  <c r="U279" i="15"/>
  <c r="U280" i="15"/>
  <c r="U281" i="15"/>
  <c r="U282" i="15"/>
  <c r="U283" i="15"/>
  <c r="U284" i="15"/>
  <c r="U285" i="15"/>
  <c r="U286" i="15"/>
  <c r="U287" i="15"/>
  <c r="U288" i="15"/>
  <c r="U289" i="15"/>
  <c r="U290" i="15"/>
  <c r="U291" i="15"/>
  <c r="U292" i="15"/>
  <c r="U293" i="15"/>
  <c r="U294" i="15"/>
  <c r="U295" i="15"/>
  <c r="U296" i="15"/>
  <c r="U297" i="15"/>
  <c r="U298" i="15"/>
  <c r="U299" i="15"/>
  <c r="U300" i="15"/>
  <c r="U301" i="15"/>
  <c r="U302" i="15"/>
  <c r="U303" i="15"/>
  <c r="U304" i="15"/>
  <c r="U305" i="15"/>
  <c r="U306" i="15"/>
  <c r="U307" i="15"/>
  <c r="U308" i="15"/>
  <c r="U309" i="15"/>
  <c r="U310" i="15"/>
  <c r="U311" i="15"/>
  <c r="U312" i="15"/>
  <c r="U313" i="15"/>
  <c r="U314" i="15"/>
  <c r="U315" i="15"/>
  <c r="U316" i="15"/>
  <c r="U317" i="15"/>
  <c r="U318" i="15"/>
  <c r="U319" i="15"/>
  <c r="U320" i="15"/>
  <c r="U321" i="15"/>
  <c r="U322" i="15"/>
  <c r="U323" i="15"/>
  <c r="U324" i="15"/>
  <c r="U325" i="15"/>
  <c r="U326" i="15"/>
  <c r="U327" i="15"/>
  <c r="U328" i="15"/>
  <c r="U329" i="15"/>
  <c r="U330" i="15"/>
  <c r="U331" i="15"/>
  <c r="U332" i="15"/>
  <c r="U333" i="15"/>
  <c r="U334" i="15"/>
  <c r="U335" i="15"/>
  <c r="U336" i="15"/>
  <c r="U337" i="15"/>
  <c r="U338" i="15"/>
  <c r="U339" i="15"/>
  <c r="U340" i="15"/>
  <c r="U341" i="15"/>
  <c r="U342" i="15"/>
  <c r="U343" i="15"/>
  <c r="U344" i="15"/>
  <c r="U345" i="15"/>
  <c r="U346" i="15"/>
  <c r="U347" i="15"/>
  <c r="U348" i="15"/>
  <c r="U349" i="15"/>
  <c r="U350" i="15"/>
  <c r="U351" i="15"/>
  <c r="U352" i="15"/>
  <c r="U353" i="15"/>
  <c r="U354" i="15"/>
  <c r="U355" i="15"/>
  <c r="U356" i="15"/>
  <c r="U357" i="15"/>
  <c r="U358" i="15"/>
  <c r="U359" i="15"/>
  <c r="U360" i="15"/>
  <c r="U361" i="15"/>
  <c r="U362" i="15"/>
  <c r="U363" i="15"/>
  <c r="U364" i="15"/>
  <c r="U365" i="15"/>
  <c r="U366" i="15"/>
  <c r="U367" i="15"/>
  <c r="U368" i="15"/>
  <c r="U369" i="15"/>
  <c r="U370" i="15"/>
  <c r="U371" i="15"/>
  <c r="U372" i="15"/>
  <c r="U373" i="15"/>
  <c r="U374" i="15"/>
  <c r="U375" i="15"/>
  <c r="U376" i="15"/>
  <c r="U377" i="15"/>
  <c r="U378" i="15"/>
  <c r="U379" i="15"/>
  <c r="U380" i="15"/>
  <c r="U381" i="15"/>
  <c r="U382" i="15"/>
  <c r="U383" i="15"/>
  <c r="U384" i="15"/>
  <c r="U385" i="15"/>
  <c r="U386" i="15"/>
  <c r="U387" i="15"/>
  <c r="U388" i="15"/>
  <c r="U389" i="15"/>
  <c r="U390" i="15"/>
  <c r="U391" i="15"/>
  <c r="U392" i="15"/>
  <c r="U393" i="15"/>
  <c r="U394" i="15"/>
  <c r="U395" i="15"/>
  <c r="U396" i="15"/>
  <c r="U397" i="15"/>
  <c r="U398" i="15"/>
  <c r="U399" i="15"/>
  <c r="U400" i="15"/>
  <c r="U401" i="15"/>
  <c r="U402" i="15"/>
  <c r="U403" i="15"/>
  <c r="U404" i="15"/>
  <c r="U405" i="15"/>
  <c r="U406" i="15"/>
  <c r="U407" i="15"/>
  <c r="U408" i="15"/>
  <c r="U409" i="15"/>
  <c r="U410" i="15"/>
  <c r="U411" i="15"/>
  <c r="U412" i="15"/>
  <c r="U413" i="15"/>
  <c r="U414" i="15"/>
  <c r="U415" i="15"/>
  <c r="U416" i="15"/>
  <c r="U417" i="15"/>
  <c r="U418" i="15"/>
  <c r="U419" i="15"/>
  <c r="U420" i="15"/>
  <c r="U421" i="15"/>
  <c r="U422" i="15"/>
  <c r="U423" i="15"/>
  <c r="U424" i="15"/>
  <c r="U425" i="15"/>
  <c r="U426" i="15"/>
  <c r="U427" i="15"/>
  <c r="U428" i="15"/>
  <c r="U429" i="15"/>
  <c r="U430" i="15"/>
  <c r="U431" i="15"/>
  <c r="U432" i="15"/>
  <c r="U433" i="15"/>
  <c r="U434" i="15"/>
  <c r="U435" i="15"/>
  <c r="U436" i="15"/>
  <c r="U437" i="15"/>
  <c r="U438" i="15"/>
  <c r="U439" i="15"/>
  <c r="U440" i="15"/>
  <c r="U441" i="15"/>
  <c r="U442" i="15"/>
  <c r="U443" i="15"/>
  <c r="U444" i="15"/>
  <c r="U445" i="15"/>
  <c r="U446" i="15"/>
  <c r="U447" i="15"/>
  <c r="U448" i="15"/>
  <c r="U449" i="15"/>
  <c r="U450" i="15"/>
  <c r="U451" i="15"/>
  <c r="U452" i="15"/>
  <c r="U453" i="15"/>
  <c r="U454" i="15"/>
  <c r="U455" i="15"/>
  <c r="U456" i="15"/>
  <c r="U457" i="15"/>
  <c r="U458" i="15"/>
  <c r="U459" i="15"/>
  <c r="U460" i="15"/>
  <c r="U461" i="15"/>
  <c r="U462" i="15"/>
  <c r="U463" i="15"/>
  <c r="U464" i="15"/>
  <c r="U465" i="15"/>
  <c r="U466" i="15"/>
  <c r="U467" i="15"/>
  <c r="U468" i="15"/>
  <c r="U469" i="15"/>
  <c r="U470" i="15"/>
  <c r="U471" i="15"/>
  <c r="U472" i="15"/>
  <c r="U473" i="15"/>
  <c r="U474" i="15"/>
  <c r="U475" i="15"/>
  <c r="U476" i="15"/>
  <c r="U477" i="15"/>
  <c r="U478" i="15"/>
  <c r="U479" i="15"/>
  <c r="U480" i="15"/>
  <c r="U481" i="15"/>
  <c r="U482" i="15"/>
  <c r="U483" i="15"/>
  <c r="U484" i="15"/>
  <c r="U485" i="15"/>
  <c r="U486" i="15"/>
  <c r="U487" i="15"/>
  <c r="U488" i="15"/>
  <c r="U489" i="15"/>
  <c r="U490" i="15"/>
  <c r="U491" i="15"/>
  <c r="U492" i="15"/>
  <c r="U493" i="15"/>
  <c r="U494" i="15"/>
  <c r="U495" i="15"/>
  <c r="U496" i="15"/>
  <c r="U497" i="15"/>
  <c r="U498" i="15"/>
  <c r="U499" i="15"/>
  <c r="U500" i="15"/>
  <c r="U501" i="15"/>
  <c r="U502" i="15"/>
  <c r="U503" i="15"/>
  <c r="U504" i="15"/>
  <c r="U505" i="15"/>
  <c r="U506" i="15"/>
  <c r="U507" i="15"/>
  <c r="U508" i="15"/>
  <c r="U509" i="15"/>
  <c r="U510" i="15"/>
  <c r="U511" i="15"/>
  <c r="U512" i="15"/>
  <c r="U513" i="15"/>
  <c r="U514" i="15"/>
  <c r="U515" i="15"/>
  <c r="U516" i="15"/>
  <c r="U517" i="15"/>
  <c r="U518" i="15"/>
  <c r="U519" i="15"/>
  <c r="U520" i="15"/>
  <c r="U521" i="15"/>
  <c r="U522" i="15"/>
  <c r="U523" i="15"/>
  <c r="U524" i="15"/>
  <c r="U525" i="15"/>
  <c r="U526" i="15"/>
  <c r="U527" i="15"/>
  <c r="U528" i="15"/>
  <c r="U529" i="15"/>
  <c r="U530" i="15"/>
  <c r="U531" i="15"/>
  <c r="U532" i="15"/>
  <c r="U533" i="15"/>
  <c r="U534" i="15"/>
  <c r="U535" i="15"/>
  <c r="U536" i="15"/>
  <c r="U537" i="15"/>
  <c r="U538" i="15"/>
  <c r="U539" i="15"/>
  <c r="U540" i="15"/>
  <c r="U541" i="15"/>
  <c r="U542" i="15"/>
  <c r="U543" i="15"/>
  <c r="U544" i="15"/>
  <c r="U545" i="15"/>
  <c r="U546" i="15"/>
  <c r="U547" i="15"/>
  <c r="U548" i="15"/>
  <c r="U549" i="15"/>
  <c r="U550" i="15"/>
  <c r="U551" i="15"/>
  <c r="U552" i="15"/>
  <c r="U553" i="15"/>
  <c r="U554" i="15"/>
  <c r="U555" i="15"/>
  <c r="U556" i="15"/>
  <c r="U557" i="15"/>
  <c r="U558" i="15"/>
  <c r="U559" i="15"/>
  <c r="U560" i="15"/>
  <c r="U561" i="15"/>
  <c r="U562" i="15"/>
  <c r="U563" i="15"/>
  <c r="U564" i="15"/>
  <c r="U565" i="15"/>
  <c r="U566" i="15"/>
  <c r="U567" i="15"/>
  <c r="U568" i="15"/>
  <c r="U569" i="15"/>
  <c r="U570" i="15"/>
  <c r="U571" i="15"/>
  <c r="U572" i="15"/>
  <c r="U573" i="15"/>
  <c r="U574" i="15"/>
  <c r="U575" i="15"/>
  <c r="U576" i="15"/>
  <c r="U577" i="15"/>
  <c r="U578" i="15"/>
  <c r="U579" i="15"/>
  <c r="U580" i="15"/>
  <c r="U581" i="15"/>
  <c r="U582" i="15"/>
  <c r="U583" i="15"/>
  <c r="U584" i="15"/>
  <c r="U585" i="15"/>
  <c r="U586" i="15"/>
  <c r="U587" i="15"/>
  <c r="U588" i="15"/>
  <c r="U589" i="15"/>
  <c r="U590" i="15"/>
  <c r="U591" i="15"/>
  <c r="U592" i="15"/>
  <c r="U593" i="15"/>
  <c r="U594" i="15"/>
  <c r="U595" i="15"/>
  <c r="U596" i="15"/>
  <c r="U597" i="15"/>
  <c r="U598" i="15"/>
  <c r="U599" i="15"/>
  <c r="U600" i="15"/>
  <c r="U601" i="15"/>
  <c r="U602" i="15"/>
  <c r="U603" i="15"/>
  <c r="U604" i="15"/>
  <c r="U605" i="15"/>
  <c r="U606" i="15"/>
  <c r="U607" i="15"/>
  <c r="U608" i="15"/>
  <c r="U609" i="15"/>
  <c r="U610" i="15"/>
  <c r="U611" i="15"/>
  <c r="U612" i="15"/>
  <c r="U613" i="15"/>
  <c r="U614" i="15"/>
  <c r="U615" i="15"/>
  <c r="U616" i="15"/>
  <c r="U617" i="15"/>
  <c r="U618" i="15"/>
  <c r="U619" i="15"/>
  <c r="U620" i="15"/>
  <c r="U621" i="15"/>
  <c r="U622" i="15"/>
  <c r="U623" i="15"/>
  <c r="U624" i="15"/>
  <c r="U625" i="15"/>
  <c r="U626" i="15"/>
  <c r="U627" i="15"/>
  <c r="U628" i="15"/>
  <c r="U629" i="15"/>
  <c r="U630" i="15"/>
  <c r="U631" i="15"/>
  <c r="U632" i="15"/>
  <c r="U633" i="15"/>
  <c r="U634" i="15"/>
  <c r="U635" i="15"/>
  <c r="U636" i="15"/>
  <c r="U637" i="15"/>
  <c r="U638" i="15"/>
  <c r="U639" i="15"/>
  <c r="U640" i="15"/>
  <c r="U641" i="15"/>
  <c r="U642" i="15"/>
  <c r="U643" i="15"/>
  <c r="U644" i="15"/>
  <c r="U645" i="15"/>
  <c r="U646" i="15"/>
  <c r="U647" i="15"/>
  <c r="U648" i="15"/>
  <c r="U649" i="15"/>
  <c r="U650" i="15"/>
  <c r="U651" i="15"/>
  <c r="U652" i="15"/>
  <c r="U653" i="15"/>
  <c r="U654" i="15"/>
  <c r="U655" i="15"/>
  <c r="U656" i="15"/>
  <c r="U657" i="15"/>
  <c r="U658" i="15"/>
  <c r="U659" i="15"/>
  <c r="U660" i="15"/>
  <c r="U661" i="15"/>
  <c r="U662" i="15"/>
  <c r="U663" i="15"/>
  <c r="U664" i="15"/>
  <c r="U665" i="15"/>
  <c r="U666" i="15"/>
  <c r="U667" i="15"/>
  <c r="U668" i="15"/>
  <c r="U669" i="15"/>
  <c r="U670" i="15"/>
  <c r="U671" i="15"/>
  <c r="U672" i="15"/>
  <c r="U673" i="15"/>
  <c r="U674" i="15"/>
  <c r="U675" i="15"/>
  <c r="U676" i="15"/>
  <c r="U677" i="15"/>
  <c r="U678" i="15"/>
  <c r="U679" i="15"/>
  <c r="U680" i="15"/>
  <c r="U681" i="15"/>
  <c r="U682" i="15"/>
  <c r="U683" i="15"/>
  <c r="U684" i="15"/>
  <c r="U685" i="15"/>
  <c r="U686" i="15"/>
  <c r="U687" i="15"/>
  <c r="U688" i="15"/>
  <c r="U689" i="15"/>
  <c r="U690" i="15"/>
  <c r="U691" i="15"/>
  <c r="U692" i="15"/>
  <c r="U693" i="15"/>
  <c r="U694" i="15"/>
  <c r="U695" i="15"/>
  <c r="U696" i="15"/>
  <c r="U697" i="15"/>
  <c r="U698" i="15"/>
  <c r="U699" i="15"/>
  <c r="U700" i="15"/>
  <c r="U701" i="15"/>
  <c r="U702" i="15"/>
  <c r="U703" i="15"/>
  <c r="U704" i="15"/>
  <c r="U705" i="15"/>
  <c r="U706" i="15"/>
  <c r="U707" i="15"/>
  <c r="U708" i="15"/>
  <c r="U709" i="15"/>
  <c r="U710" i="15"/>
  <c r="U711" i="15"/>
  <c r="U712" i="15"/>
  <c r="U713" i="15"/>
  <c r="U714" i="15"/>
  <c r="U715" i="15"/>
  <c r="U716" i="15"/>
  <c r="U717" i="15"/>
  <c r="U718" i="15"/>
  <c r="U719" i="15"/>
  <c r="U720" i="15"/>
  <c r="U721" i="15"/>
  <c r="U722" i="15"/>
  <c r="U723" i="15"/>
  <c r="U724" i="15"/>
  <c r="U725" i="15"/>
  <c r="U726" i="15"/>
  <c r="U727" i="15"/>
  <c r="U728" i="15"/>
  <c r="U729" i="15"/>
  <c r="U730" i="15"/>
  <c r="U731" i="15"/>
  <c r="U732" i="15"/>
  <c r="U733" i="15"/>
  <c r="U734" i="15"/>
  <c r="U735" i="15"/>
  <c r="U736" i="15"/>
  <c r="U737" i="15"/>
  <c r="U738" i="15"/>
  <c r="U739" i="15"/>
  <c r="U740" i="15"/>
  <c r="U741" i="15"/>
  <c r="U742" i="15"/>
  <c r="U743" i="15"/>
  <c r="U744" i="15"/>
  <c r="U745" i="15"/>
  <c r="U746" i="15"/>
  <c r="U747" i="15"/>
  <c r="U748" i="15"/>
  <c r="U749" i="15"/>
  <c r="U750" i="15"/>
  <c r="U751" i="15"/>
  <c r="U752" i="15"/>
  <c r="U753" i="15"/>
  <c r="U754" i="15"/>
  <c r="U755" i="15"/>
  <c r="U756" i="15"/>
  <c r="U757" i="15"/>
  <c r="U758" i="15"/>
  <c r="U759" i="15"/>
  <c r="U760" i="15"/>
  <c r="U761" i="15"/>
  <c r="U762" i="15"/>
  <c r="U763" i="15"/>
  <c r="U764" i="15"/>
  <c r="U765" i="15"/>
  <c r="U766" i="15"/>
  <c r="U767" i="15"/>
  <c r="U768" i="15"/>
  <c r="U769" i="15"/>
  <c r="U770" i="15"/>
  <c r="U771" i="15"/>
  <c r="U772" i="15"/>
  <c r="U773" i="15"/>
  <c r="U774" i="15"/>
  <c r="U775" i="15"/>
  <c r="U776" i="15"/>
  <c r="U777" i="15"/>
  <c r="U778" i="15"/>
  <c r="U779" i="15"/>
  <c r="U780" i="15"/>
  <c r="U781" i="15"/>
  <c r="U782" i="15"/>
  <c r="U783" i="15"/>
  <c r="U784" i="15"/>
  <c r="U785" i="15"/>
  <c r="U786" i="15"/>
  <c r="U787" i="15"/>
  <c r="U788" i="15"/>
  <c r="U789" i="15"/>
  <c r="U790" i="15"/>
  <c r="U791" i="15"/>
  <c r="U792" i="15"/>
  <c r="U793" i="15"/>
  <c r="U794" i="15"/>
  <c r="U795" i="15"/>
  <c r="U796" i="15"/>
  <c r="U797" i="15"/>
  <c r="U798" i="15"/>
  <c r="U799" i="15"/>
  <c r="U800" i="15"/>
  <c r="U801" i="15"/>
  <c r="U802" i="15"/>
  <c r="U803" i="15"/>
  <c r="U804" i="15"/>
  <c r="U805" i="15"/>
  <c r="U806" i="15"/>
  <c r="U807" i="15"/>
  <c r="U808" i="15"/>
  <c r="U809" i="15"/>
  <c r="U810" i="15"/>
  <c r="U811" i="15"/>
  <c r="U812" i="15"/>
  <c r="U813" i="15"/>
  <c r="U814" i="15"/>
  <c r="U815" i="15"/>
  <c r="U816" i="15"/>
  <c r="U817" i="15"/>
  <c r="U818" i="15"/>
  <c r="U819" i="15"/>
  <c r="U820" i="15"/>
  <c r="U821" i="15"/>
  <c r="U822" i="15"/>
  <c r="U823" i="15"/>
  <c r="U824" i="15"/>
  <c r="U825" i="15"/>
  <c r="U826" i="15"/>
  <c r="U827" i="15"/>
  <c r="U828" i="15"/>
  <c r="U829" i="15"/>
  <c r="U830" i="15"/>
  <c r="U831" i="15"/>
  <c r="U832" i="15"/>
  <c r="U833" i="15"/>
  <c r="U834" i="15"/>
  <c r="U835" i="15"/>
  <c r="U836" i="15"/>
  <c r="U837" i="15"/>
  <c r="U838" i="15"/>
  <c r="U839" i="15"/>
  <c r="U840" i="15"/>
  <c r="U841" i="15"/>
  <c r="U842" i="15"/>
  <c r="U843" i="15"/>
  <c r="U844" i="15"/>
  <c r="U845" i="15"/>
  <c r="U846" i="15"/>
  <c r="U847" i="15"/>
  <c r="U848" i="15"/>
  <c r="U849" i="15"/>
  <c r="U850" i="15"/>
  <c r="U851" i="15"/>
  <c r="U852" i="15"/>
  <c r="U853" i="15"/>
  <c r="U854" i="15"/>
  <c r="U855" i="15"/>
  <c r="U856" i="15"/>
  <c r="U857" i="15"/>
  <c r="U858" i="15"/>
  <c r="U859" i="15"/>
  <c r="U860" i="15"/>
  <c r="U861" i="15"/>
  <c r="U862" i="15"/>
  <c r="U863" i="15"/>
  <c r="U864" i="15"/>
  <c r="U865" i="15"/>
  <c r="U866" i="15"/>
  <c r="U867" i="15"/>
  <c r="U868" i="15"/>
  <c r="U869" i="15"/>
  <c r="U870" i="15"/>
  <c r="U871" i="15"/>
  <c r="U872" i="15"/>
  <c r="U873" i="15"/>
  <c r="U874" i="15"/>
  <c r="U875" i="15"/>
  <c r="U876" i="15"/>
  <c r="U877" i="15"/>
  <c r="U878" i="15"/>
  <c r="U879" i="15"/>
  <c r="U880" i="15"/>
  <c r="U881" i="15"/>
  <c r="U882" i="15"/>
  <c r="U883" i="15"/>
  <c r="U884" i="15"/>
  <c r="U885" i="15"/>
  <c r="U886" i="15"/>
  <c r="U887" i="15"/>
  <c r="U888" i="15"/>
  <c r="U889" i="15"/>
  <c r="U890" i="15"/>
  <c r="U891" i="15"/>
  <c r="U892" i="15"/>
  <c r="U893" i="15"/>
  <c r="U894" i="15"/>
  <c r="U895" i="15"/>
  <c r="U896" i="15"/>
  <c r="U897" i="15"/>
  <c r="U898" i="15"/>
  <c r="U899" i="15"/>
  <c r="U900" i="15"/>
  <c r="U901" i="15"/>
  <c r="U902" i="15"/>
  <c r="U903" i="15"/>
  <c r="U904" i="15"/>
  <c r="U905" i="15"/>
  <c r="U906" i="15"/>
  <c r="U907" i="15"/>
  <c r="U908" i="15"/>
  <c r="U909" i="15"/>
  <c r="U910" i="15"/>
  <c r="U911" i="15"/>
  <c r="U912" i="15"/>
  <c r="U913" i="15"/>
  <c r="U914" i="15"/>
  <c r="U915" i="15"/>
  <c r="U916" i="15"/>
  <c r="U917" i="15"/>
  <c r="U918" i="15"/>
  <c r="U919" i="15"/>
  <c r="U920" i="15"/>
  <c r="U921" i="15"/>
  <c r="U922" i="15"/>
  <c r="U923" i="15"/>
  <c r="U924" i="15"/>
  <c r="U925" i="15"/>
  <c r="U926" i="15"/>
  <c r="U927" i="15"/>
  <c r="U928" i="15"/>
  <c r="U929" i="15"/>
  <c r="U930" i="15"/>
  <c r="U931" i="15"/>
  <c r="U932" i="15"/>
  <c r="U933" i="15"/>
  <c r="U934" i="15"/>
  <c r="U935" i="15"/>
  <c r="U936" i="15"/>
  <c r="U937" i="15"/>
  <c r="U938" i="15"/>
  <c r="U939" i="15"/>
  <c r="U940" i="15"/>
  <c r="U941" i="15"/>
  <c r="U942" i="15"/>
  <c r="U943" i="15"/>
  <c r="U944" i="15"/>
  <c r="U945" i="15"/>
  <c r="U946" i="15"/>
  <c r="U947" i="15"/>
  <c r="U948" i="15"/>
  <c r="U949" i="15"/>
  <c r="U950" i="15"/>
  <c r="U951" i="15"/>
  <c r="U952" i="15"/>
  <c r="U953" i="15"/>
  <c r="U954" i="15"/>
  <c r="U955" i="15"/>
  <c r="U956" i="15"/>
  <c r="U957" i="15"/>
  <c r="U958" i="15"/>
  <c r="U959" i="15"/>
  <c r="U960" i="15"/>
  <c r="U961" i="15"/>
  <c r="U962" i="15"/>
  <c r="U963" i="15"/>
  <c r="U964" i="15"/>
  <c r="U965" i="15"/>
  <c r="U966" i="15"/>
  <c r="U967" i="15"/>
  <c r="U968" i="15"/>
  <c r="U969" i="15"/>
  <c r="U970" i="15"/>
  <c r="U971" i="15"/>
  <c r="U972" i="15"/>
  <c r="U973" i="15"/>
  <c r="U974" i="15"/>
  <c r="U975" i="15"/>
  <c r="U976" i="15"/>
  <c r="U977" i="15"/>
  <c r="U978" i="15"/>
  <c r="U979" i="15"/>
  <c r="U980" i="15"/>
  <c r="U981" i="15"/>
  <c r="U982" i="15"/>
  <c r="U983" i="15"/>
  <c r="U984" i="15"/>
  <c r="U985" i="15"/>
  <c r="U986" i="15"/>
  <c r="U987" i="15"/>
  <c r="U988" i="15"/>
  <c r="U989" i="15"/>
  <c r="U990" i="15"/>
  <c r="U991" i="15"/>
  <c r="U992" i="15"/>
  <c r="U993" i="15"/>
  <c r="U994" i="15"/>
  <c r="U995" i="15"/>
  <c r="U996" i="15"/>
  <c r="U997" i="15"/>
  <c r="U998" i="15"/>
  <c r="U999" i="15"/>
  <c r="U1000" i="15"/>
  <c r="U1001" i="15"/>
  <c r="U1002" i="15"/>
  <c r="U4" i="15"/>
  <c r="U5"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T3"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T164" i="15"/>
  <c r="T165" i="15"/>
  <c r="T166" i="15"/>
  <c r="T167" i="15"/>
  <c r="T168" i="15"/>
  <c r="T169" i="15"/>
  <c r="T170" i="15"/>
  <c r="T171" i="15"/>
  <c r="T172" i="15"/>
  <c r="T173" i="15"/>
  <c r="T174" i="15"/>
  <c r="T175" i="15"/>
  <c r="T176" i="15"/>
  <c r="T177" i="15"/>
  <c r="T178" i="15"/>
  <c r="T179" i="15"/>
  <c r="T180" i="15"/>
  <c r="T181" i="15"/>
  <c r="T182" i="15"/>
  <c r="T183" i="15"/>
  <c r="T184" i="15"/>
  <c r="T185" i="15"/>
  <c r="T186" i="15"/>
  <c r="T187" i="15"/>
  <c r="T188"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6"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5" i="15"/>
  <c r="T246" i="15"/>
  <c r="T247" i="15"/>
  <c r="T248" i="15"/>
  <c r="T249" i="15"/>
  <c r="T250" i="15"/>
  <c r="T251" i="15"/>
  <c r="T252" i="15"/>
  <c r="T253" i="15"/>
  <c r="T254" i="15"/>
  <c r="T255" i="15"/>
  <c r="T256" i="15"/>
  <c r="T257" i="15"/>
  <c r="T258" i="15"/>
  <c r="T259" i="15"/>
  <c r="T260" i="15"/>
  <c r="T261" i="15"/>
  <c r="T262" i="15"/>
  <c r="T263" i="15"/>
  <c r="T264" i="15"/>
  <c r="T265" i="15"/>
  <c r="T266" i="15"/>
  <c r="T267" i="15"/>
  <c r="T268" i="15"/>
  <c r="T269" i="15"/>
  <c r="T270" i="15"/>
  <c r="T271" i="15"/>
  <c r="T272" i="15"/>
  <c r="T273" i="15"/>
  <c r="T274" i="15"/>
  <c r="T275" i="15"/>
  <c r="T276" i="15"/>
  <c r="T277" i="15"/>
  <c r="T278" i="15"/>
  <c r="T279" i="15"/>
  <c r="T280" i="15"/>
  <c r="T281" i="15"/>
  <c r="T282" i="15"/>
  <c r="T283" i="15"/>
  <c r="T284" i="15"/>
  <c r="T285" i="15"/>
  <c r="T286" i="15"/>
  <c r="T287" i="15"/>
  <c r="T288" i="15"/>
  <c r="T289" i="15"/>
  <c r="T290" i="15"/>
  <c r="T291" i="15"/>
  <c r="T292" i="15"/>
  <c r="T293" i="15"/>
  <c r="T294" i="15"/>
  <c r="T295" i="15"/>
  <c r="T296" i="15"/>
  <c r="T297" i="15"/>
  <c r="T298" i="15"/>
  <c r="T299" i="15"/>
  <c r="T300" i="15"/>
  <c r="T301" i="15"/>
  <c r="T302" i="15"/>
  <c r="T303" i="15"/>
  <c r="T304" i="15"/>
  <c r="T305" i="15"/>
  <c r="T306" i="15"/>
  <c r="T307" i="15"/>
  <c r="T308" i="15"/>
  <c r="T309" i="15"/>
  <c r="T310" i="15"/>
  <c r="T311" i="15"/>
  <c r="T312" i="15"/>
  <c r="T313" i="15"/>
  <c r="T314" i="15"/>
  <c r="T315" i="15"/>
  <c r="T316" i="15"/>
  <c r="T317" i="15"/>
  <c r="T318" i="15"/>
  <c r="T319" i="15"/>
  <c r="T320" i="15"/>
  <c r="T321" i="15"/>
  <c r="T322" i="15"/>
  <c r="T323" i="15"/>
  <c r="T324" i="15"/>
  <c r="T325" i="15"/>
  <c r="T326" i="15"/>
  <c r="T327" i="15"/>
  <c r="T328" i="15"/>
  <c r="T329" i="15"/>
  <c r="T330" i="15"/>
  <c r="T331" i="15"/>
  <c r="T332" i="15"/>
  <c r="T333" i="15"/>
  <c r="T334" i="15"/>
  <c r="T335" i="15"/>
  <c r="T336" i="15"/>
  <c r="T337" i="15"/>
  <c r="T338" i="15"/>
  <c r="T339" i="15"/>
  <c r="T340" i="15"/>
  <c r="T341" i="15"/>
  <c r="T342" i="15"/>
  <c r="T343" i="15"/>
  <c r="T344" i="15"/>
  <c r="T345" i="15"/>
  <c r="T346" i="15"/>
  <c r="T347" i="15"/>
  <c r="T348" i="15"/>
  <c r="T349" i="15"/>
  <c r="T350" i="15"/>
  <c r="T351" i="15"/>
  <c r="T352" i="15"/>
  <c r="T353" i="15"/>
  <c r="T354" i="15"/>
  <c r="T355" i="15"/>
  <c r="T356" i="15"/>
  <c r="T357" i="15"/>
  <c r="T358" i="15"/>
  <c r="T359" i="15"/>
  <c r="T360" i="15"/>
  <c r="T361" i="15"/>
  <c r="T362" i="15"/>
  <c r="T363" i="15"/>
  <c r="T364" i="15"/>
  <c r="T365" i="15"/>
  <c r="T366" i="15"/>
  <c r="T367" i="15"/>
  <c r="T368" i="15"/>
  <c r="T369" i="15"/>
  <c r="T370" i="15"/>
  <c r="T371" i="15"/>
  <c r="T372" i="15"/>
  <c r="T373" i="15"/>
  <c r="T374" i="15"/>
  <c r="T375" i="15"/>
  <c r="T376" i="15"/>
  <c r="T377" i="15"/>
  <c r="T378" i="15"/>
  <c r="T379" i="15"/>
  <c r="T380" i="15"/>
  <c r="T381" i="15"/>
  <c r="T382" i="15"/>
  <c r="T383" i="15"/>
  <c r="T384" i="15"/>
  <c r="T385" i="15"/>
  <c r="T386" i="15"/>
  <c r="T387" i="15"/>
  <c r="T388" i="15"/>
  <c r="T389" i="15"/>
  <c r="T390" i="15"/>
  <c r="T391" i="15"/>
  <c r="T392" i="15"/>
  <c r="T393" i="15"/>
  <c r="T394" i="15"/>
  <c r="T395" i="15"/>
  <c r="T396" i="15"/>
  <c r="T397" i="15"/>
  <c r="T398" i="15"/>
  <c r="T399" i="15"/>
  <c r="T400" i="15"/>
  <c r="T401" i="15"/>
  <c r="T402" i="15"/>
  <c r="T403" i="15"/>
  <c r="T404" i="15"/>
  <c r="T405" i="15"/>
  <c r="T406" i="15"/>
  <c r="T407" i="15"/>
  <c r="T408" i="15"/>
  <c r="T409" i="15"/>
  <c r="T410" i="15"/>
  <c r="T411" i="15"/>
  <c r="T412" i="15"/>
  <c r="T413" i="15"/>
  <c r="T414" i="15"/>
  <c r="T415" i="15"/>
  <c r="T416" i="15"/>
  <c r="T417" i="15"/>
  <c r="T418" i="15"/>
  <c r="T419" i="15"/>
  <c r="T420" i="15"/>
  <c r="T421" i="15"/>
  <c r="T422" i="15"/>
  <c r="T423" i="15"/>
  <c r="T424" i="15"/>
  <c r="T425" i="15"/>
  <c r="T426" i="15"/>
  <c r="T427" i="15"/>
  <c r="T428" i="15"/>
  <c r="T429" i="15"/>
  <c r="T430" i="15"/>
  <c r="T431" i="15"/>
  <c r="T432" i="15"/>
  <c r="T433" i="15"/>
  <c r="T434" i="15"/>
  <c r="T435" i="15"/>
  <c r="T436" i="15"/>
  <c r="T437" i="15"/>
  <c r="T438" i="15"/>
  <c r="T439" i="15"/>
  <c r="T440" i="15"/>
  <c r="T441" i="15"/>
  <c r="T442" i="15"/>
  <c r="T443" i="15"/>
  <c r="T444" i="15"/>
  <c r="T445" i="15"/>
  <c r="T446" i="15"/>
  <c r="T447" i="15"/>
  <c r="T448" i="15"/>
  <c r="T449" i="15"/>
  <c r="T450" i="15"/>
  <c r="T451" i="15"/>
  <c r="T452" i="15"/>
  <c r="T453" i="15"/>
  <c r="T454" i="15"/>
  <c r="T455" i="15"/>
  <c r="T456" i="15"/>
  <c r="T457" i="15"/>
  <c r="T458" i="15"/>
  <c r="T459" i="15"/>
  <c r="T460" i="15"/>
  <c r="T461" i="15"/>
  <c r="T462" i="15"/>
  <c r="T463" i="15"/>
  <c r="T464" i="15"/>
  <c r="T465" i="15"/>
  <c r="T466" i="15"/>
  <c r="T467" i="15"/>
  <c r="T468" i="15"/>
  <c r="T469" i="15"/>
  <c r="T470" i="15"/>
  <c r="T471" i="15"/>
  <c r="T472" i="15"/>
  <c r="T473" i="15"/>
  <c r="T474" i="15"/>
  <c r="T475" i="15"/>
  <c r="T476" i="15"/>
  <c r="T477" i="15"/>
  <c r="T478" i="15"/>
  <c r="T479" i="15"/>
  <c r="T480" i="15"/>
  <c r="T481" i="15"/>
  <c r="T482" i="15"/>
  <c r="T483" i="15"/>
  <c r="T484" i="15"/>
  <c r="T485" i="15"/>
  <c r="T486" i="15"/>
  <c r="T487" i="15"/>
  <c r="T488" i="15"/>
  <c r="T489" i="15"/>
  <c r="T490" i="15"/>
  <c r="T491" i="15"/>
  <c r="T492" i="15"/>
  <c r="T493" i="15"/>
  <c r="T494" i="15"/>
  <c r="T495" i="15"/>
  <c r="T496" i="15"/>
  <c r="T497" i="15"/>
  <c r="T498" i="15"/>
  <c r="T499" i="15"/>
  <c r="T500" i="15"/>
  <c r="T501" i="15"/>
  <c r="T502" i="15"/>
  <c r="T503" i="15"/>
  <c r="T504" i="15"/>
  <c r="T505" i="15"/>
  <c r="T506" i="15"/>
  <c r="T507" i="15"/>
  <c r="T508" i="15"/>
  <c r="T509" i="15"/>
  <c r="T510" i="15"/>
  <c r="T511" i="15"/>
  <c r="T512" i="15"/>
  <c r="T513" i="15"/>
  <c r="T514" i="15"/>
  <c r="T515" i="15"/>
  <c r="T516" i="15"/>
  <c r="T517" i="15"/>
  <c r="T518" i="15"/>
  <c r="T519" i="15"/>
  <c r="T520" i="15"/>
  <c r="T521" i="15"/>
  <c r="T522" i="15"/>
  <c r="T523" i="15"/>
  <c r="T524" i="15"/>
  <c r="T525" i="15"/>
  <c r="T526" i="15"/>
  <c r="T527" i="15"/>
  <c r="T528" i="15"/>
  <c r="T529" i="15"/>
  <c r="T530" i="15"/>
  <c r="T531" i="15"/>
  <c r="T532" i="15"/>
  <c r="T533" i="15"/>
  <c r="T534" i="15"/>
  <c r="T535" i="15"/>
  <c r="T536" i="15"/>
  <c r="T537" i="15"/>
  <c r="T538" i="15"/>
  <c r="T539" i="15"/>
  <c r="T540" i="15"/>
  <c r="T541" i="15"/>
  <c r="T542" i="15"/>
  <c r="T543" i="15"/>
  <c r="T544" i="15"/>
  <c r="T545" i="15"/>
  <c r="T546" i="15"/>
  <c r="T547" i="15"/>
  <c r="T548" i="15"/>
  <c r="T549" i="15"/>
  <c r="T550" i="15"/>
  <c r="T551" i="15"/>
  <c r="T552" i="15"/>
  <c r="T553" i="15"/>
  <c r="T554" i="15"/>
  <c r="T555" i="15"/>
  <c r="T556" i="15"/>
  <c r="T557" i="15"/>
  <c r="T558" i="15"/>
  <c r="T559" i="15"/>
  <c r="T560" i="15"/>
  <c r="T561" i="15"/>
  <c r="T562" i="15"/>
  <c r="T563" i="15"/>
  <c r="T564" i="15"/>
  <c r="T565" i="15"/>
  <c r="T566" i="15"/>
  <c r="T567" i="15"/>
  <c r="T568" i="15"/>
  <c r="T569" i="15"/>
  <c r="T570" i="15"/>
  <c r="T571" i="15"/>
  <c r="T572" i="15"/>
  <c r="T573" i="15"/>
  <c r="T574" i="15"/>
  <c r="T575" i="15"/>
  <c r="T576" i="15"/>
  <c r="T577" i="15"/>
  <c r="T578" i="15"/>
  <c r="T579" i="15"/>
  <c r="T580" i="15"/>
  <c r="T581" i="15"/>
  <c r="T582" i="15"/>
  <c r="T583" i="15"/>
  <c r="T584" i="15"/>
  <c r="T585" i="15"/>
  <c r="T586" i="15"/>
  <c r="T587" i="15"/>
  <c r="T588" i="15"/>
  <c r="T589" i="15"/>
  <c r="T590" i="15"/>
  <c r="T591" i="15"/>
  <c r="T592" i="15"/>
  <c r="T593" i="15"/>
  <c r="T594" i="15"/>
  <c r="T595" i="15"/>
  <c r="T596" i="15"/>
  <c r="T597" i="15"/>
  <c r="T598" i="15"/>
  <c r="T599" i="15"/>
  <c r="T600" i="15"/>
  <c r="T601" i="15"/>
  <c r="T602" i="15"/>
  <c r="T603" i="15"/>
  <c r="T604" i="15"/>
  <c r="T605" i="15"/>
  <c r="T606" i="15"/>
  <c r="T607" i="15"/>
  <c r="T608" i="15"/>
  <c r="T609" i="15"/>
  <c r="T610" i="15"/>
  <c r="T611" i="15"/>
  <c r="T612" i="15"/>
  <c r="T613" i="15"/>
  <c r="T614" i="15"/>
  <c r="T615" i="15"/>
  <c r="T616" i="15"/>
  <c r="T617" i="15"/>
  <c r="T618" i="15"/>
  <c r="T619" i="15"/>
  <c r="T620" i="15"/>
  <c r="T621" i="15"/>
  <c r="T622" i="15"/>
  <c r="T623" i="15"/>
  <c r="T624" i="15"/>
  <c r="T625" i="15"/>
  <c r="T626" i="15"/>
  <c r="T627" i="15"/>
  <c r="T628" i="15"/>
  <c r="T629" i="15"/>
  <c r="T630" i="15"/>
  <c r="T631" i="15"/>
  <c r="T632" i="15"/>
  <c r="T633" i="15"/>
  <c r="T634" i="15"/>
  <c r="T635" i="15"/>
  <c r="T636" i="15"/>
  <c r="T637" i="15"/>
  <c r="T638" i="15"/>
  <c r="T639" i="15"/>
  <c r="T640" i="15"/>
  <c r="T641" i="15"/>
  <c r="T642" i="15"/>
  <c r="T643" i="15"/>
  <c r="T644" i="15"/>
  <c r="T645" i="15"/>
  <c r="T646" i="15"/>
  <c r="T647" i="15"/>
  <c r="T648" i="15"/>
  <c r="T649" i="15"/>
  <c r="T650" i="15"/>
  <c r="T651" i="15"/>
  <c r="T652" i="15"/>
  <c r="T653" i="15"/>
  <c r="T654" i="15"/>
  <c r="T655" i="15"/>
  <c r="T656" i="15"/>
  <c r="T657" i="15"/>
  <c r="T658" i="15"/>
  <c r="T659" i="15"/>
  <c r="T660" i="15"/>
  <c r="T661" i="15"/>
  <c r="T662" i="15"/>
  <c r="T663" i="15"/>
  <c r="T664" i="15"/>
  <c r="T665" i="15"/>
  <c r="T666" i="15"/>
  <c r="T667" i="15"/>
  <c r="T668" i="15"/>
  <c r="T669" i="15"/>
  <c r="T670" i="15"/>
  <c r="T671" i="15"/>
  <c r="T672" i="15"/>
  <c r="T673" i="15"/>
  <c r="T674" i="15"/>
  <c r="T675" i="15"/>
  <c r="T676" i="15"/>
  <c r="T677" i="15"/>
  <c r="T678" i="15"/>
  <c r="T679" i="15"/>
  <c r="T680" i="15"/>
  <c r="T681" i="15"/>
  <c r="T682" i="15"/>
  <c r="T683" i="15"/>
  <c r="T684" i="15"/>
  <c r="T685" i="15"/>
  <c r="T686" i="15"/>
  <c r="T687" i="15"/>
  <c r="T688" i="15"/>
  <c r="T689" i="15"/>
  <c r="T690" i="15"/>
  <c r="T691" i="15"/>
  <c r="T692" i="15"/>
  <c r="T693" i="15"/>
  <c r="T694" i="15"/>
  <c r="T695" i="15"/>
  <c r="T696" i="15"/>
  <c r="T697" i="15"/>
  <c r="T698" i="15"/>
  <c r="T699" i="15"/>
  <c r="T700" i="15"/>
  <c r="T701" i="15"/>
  <c r="T702" i="15"/>
  <c r="T703" i="15"/>
  <c r="T704" i="15"/>
  <c r="T705" i="15"/>
  <c r="T706" i="15"/>
  <c r="T707" i="15"/>
  <c r="T708" i="15"/>
  <c r="T709" i="15"/>
  <c r="T710" i="15"/>
  <c r="T711" i="15"/>
  <c r="T712" i="15"/>
  <c r="T713" i="15"/>
  <c r="T714" i="15"/>
  <c r="T715" i="15"/>
  <c r="T716" i="15"/>
  <c r="T717" i="15"/>
  <c r="T718" i="15"/>
  <c r="T719" i="15"/>
  <c r="T720" i="15"/>
  <c r="T721" i="15"/>
  <c r="T722" i="15"/>
  <c r="T723" i="15"/>
  <c r="T724" i="15"/>
  <c r="T725" i="15"/>
  <c r="T726" i="15"/>
  <c r="T727" i="15"/>
  <c r="T728" i="15"/>
  <c r="T729" i="15"/>
  <c r="T730" i="15"/>
  <c r="T731" i="15"/>
  <c r="T732" i="15"/>
  <c r="T733" i="15"/>
  <c r="T734" i="15"/>
  <c r="T735" i="15"/>
  <c r="T736" i="15"/>
  <c r="T737" i="15"/>
  <c r="T738" i="15"/>
  <c r="T739" i="15"/>
  <c r="T740" i="15"/>
  <c r="T741" i="15"/>
  <c r="T742" i="15"/>
  <c r="T743" i="15"/>
  <c r="T744" i="15"/>
  <c r="T745" i="15"/>
  <c r="T746" i="15"/>
  <c r="T747" i="15"/>
  <c r="T748" i="15"/>
  <c r="T749" i="15"/>
  <c r="T750" i="15"/>
  <c r="T751" i="15"/>
  <c r="T752" i="15"/>
  <c r="T753" i="15"/>
  <c r="T754" i="15"/>
  <c r="T755" i="15"/>
  <c r="T756" i="15"/>
  <c r="T757" i="15"/>
  <c r="T758" i="15"/>
  <c r="T759" i="15"/>
  <c r="T760" i="15"/>
  <c r="T761" i="15"/>
  <c r="T762" i="15"/>
  <c r="T763" i="15"/>
  <c r="T764" i="15"/>
  <c r="T765" i="15"/>
  <c r="T766" i="15"/>
  <c r="T767" i="15"/>
  <c r="T768" i="15"/>
  <c r="T769" i="15"/>
  <c r="T770" i="15"/>
  <c r="T771" i="15"/>
  <c r="T772" i="15"/>
  <c r="T773" i="15"/>
  <c r="T774" i="15"/>
  <c r="T775" i="15"/>
  <c r="T776" i="15"/>
  <c r="T777" i="15"/>
  <c r="T778" i="15"/>
  <c r="T779" i="15"/>
  <c r="T780" i="15"/>
  <c r="T781" i="15"/>
  <c r="T782" i="15"/>
  <c r="T783" i="15"/>
  <c r="T784" i="15"/>
  <c r="T785" i="15"/>
  <c r="T786" i="15"/>
  <c r="T787" i="15"/>
  <c r="T788" i="15"/>
  <c r="T789" i="15"/>
  <c r="T790" i="15"/>
  <c r="T791" i="15"/>
  <c r="T792" i="15"/>
  <c r="T793" i="15"/>
  <c r="T794" i="15"/>
  <c r="T795" i="15"/>
  <c r="T796" i="15"/>
  <c r="T797" i="15"/>
  <c r="T798" i="15"/>
  <c r="T799" i="15"/>
  <c r="T800" i="15"/>
  <c r="T801" i="15"/>
  <c r="T802" i="15"/>
  <c r="T803" i="15"/>
  <c r="T804" i="15"/>
  <c r="T805" i="15"/>
  <c r="T806" i="15"/>
  <c r="T807" i="15"/>
  <c r="T808" i="15"/>
  <c r="T809" i="15"/>
  <c r="T810" i="15"/>
  <c r="T811" i="15"/>
  <c r="T812" i="15"/>
  <c r="T813" i="15"/>
  <c r="T814" i="15"/>
  <c r="T815" i="15"/>
  <c r="T816" i="15"/>
  <c r="T817" i="15"/>
  <c r="T818" i="15"/>
  <c r="T819" i="15"/>
  <c r="T820" i="15"/>
  <c r="T821" i="15"/>
  <c r="T822" i="15"/>
  <c r="T823" i="15"/>
  <c r="T824" i="15"/>
  <c r="T825" i="15"/>
  <c r="T826" i="15"/>
  <c r="T827" i="15"/>
  <c r="T828" i="15"/>
  <c r="T829" i="15"/>
  <c r="T830" i="15"/>
  <c r="T831" i="15"/>
  <c r="T832" i="15"/>
  <c r="T833" i="15"/>
  <c r="T834" i="15"/>
  <c r="T835" i="15"/>
  <c r="T836" i="15"/>
  <c r="T837" i="15"/>
  <c r="T838" i="15"/>
  <c r="T839" i="15"/>
  <c r="T840" i="15"/>
  <c r="T841" i="15"/>
  <c r="T842" i="15"/>
  <c r="T843" i="15"/>
  <c r="T844" i="15"/>
  <c r="T845" i="15"/>
  <c r="T846" i="15"/>
  <c r="T847" i="15"/>
  <c r="T848" i="15"/>
  <c r="T849" i="15"/>
  <c r="T850" i="15"/>
  <c r="T851" i="15"/>
  <c r="T852" i="15"/>
  <c r="T853" i="15"/>
  <c r="T854" i="15"/>
  <c r="T855" i="15"/>
  <c r="T856" i="15"/>
  <c r="T857" i="15"/>
  <c r="T858" i="15"/>
  <c r="T859" i="15"/>
  <c r="T860" i="15"/>
  <c r="T861" i="15"/>
  <c r="T862" i="15"/>
  <c r="T863" i="15"/>
  <c r="T864" i="15"/>
  <c r="T865" i="15"/>
  <c r="T866" i="15"/>
  <c r="T867" i="15"/>
  <c r="T868" i="15"/>
  <c r="T869" i="15"/>
  <c r="T870" i="15"/>
  <c r="T871" i="15"/>
  <c r="T872" i="15"/>
  <c r="T873" i="15"/>
  <c r="T874" i="15"/>
  <c r="T875" i="15"/>
  <c r="T876" i="15"/>
  <c r="T877" i="15"/>
  <c r="T878" i="15"/>
  <c r="T879" i="15"/>
  <c r="T880" i="15"/>
  <c r="T881" i="15"/>
  <c r="T882" i="15"/>
  <c r="T883" i="15"/>
  <c r="T884" i="15"/>
  <c r="T885" i="15"/>
  <c r="T886" i="15"/>
  <c r="T887" i="15"/>
  <c r="T888" i="15"/>
  <c r="T889" i="15"/>
  <c r="T890" i="15"/>
  <c r="T891" i="15"/>
  <c r="T892" i="15"/>
  <c r="T893" i="15"/>
  <c r="T894" i="15"/>
  <c r="T895" i="15"/>
  <c r="T896" i="15"/>
  <c r="T897" i="15"/>
  <c r="T898" i="15"/>
  <c r="T899" i="15"/>
  <c r="T900" i="15"/>
  <c r="T901" i="15"/>
  <c r="T902" i="15"/>
  <c r="T903" i="15"/>
  <c r="T904" i="15"/>
  <c r="T905" i="15"/>
  <c r="T906" i="15"/>
  <c r="T907" i="15"/>
  <c r="T908" i="15"/>
  <c r="T909" i="15"/>
  <c r="T910" i="15"/>
  <c r="T911" i="15"/>
  <c r="T912" i="15"/>
  <c r="T913" i="15"/>
  <c r="T914" i="15"/>
  <c r="T915" i="15"/>
  <c r="T916" i="15"/>
  <c r="T917" i="15"/>
  <c r="T918" i="15"/>
  <c r="T919" i="15"/>
  <c r="T920" i="15"/>
  <c r="T921" i="15"/>
  <c r="T922" i="15"/>
  <c r="T923" i="15"/>
  <c r="T924" i="15"/>
  <c r="T925" i="15"/>
  <c r="T926" i="15"/>
  <c r="T927" i="15"/>
  <c r="T928" i="15"/>
  <c r="T929" i="15"/>
  <c r="T930" i="15"/>
  <c r="T931" i="15"/>
  <c r="T932" i="15"/>
  <c r="T933" i="15"/>
  <c r="T934" i="15"/>
  <c r="T935" i="15"/>
  <c r="T936" i="15"/>
  <c r="T937" i="15"/>
  <c r="T938" i="15"/>
  <c r="T939" i="15"/>
  <c r="T940" i="15"/>
  <c r="T941" i="15"/>
  <c r="T942" i="15"/>
  <c r="T943" i="15"/>
  <c r="T944" i="15"/>
  <c r="T945" i="15"/>
  <c r="T946" i="15"/>
  <c r="T947" i="15"/>
  <c r="T948" i="15"/>
  <c r="T949" i="15"/>
  <c r="T950" i="15"/>
  <c r="T951" i="15"/>
  <c r="T952" i="15"/>
  <c r="T953" i="15"/>
  <c r="T954" i="15"/>
  <c r="T955" i="15"/>
  <c r="T956" i="15"/>
  <c r="T957" i="15"/>
  <c r="T958" i="15"/>
  <c r="T959" i="15"/>
  <c r="T960" i="15"/>
  <c r="T961" i="15"/>
  <c r="T962" i="15"/>
  <c r="T963" i="15"/>
  <c r="T964" i="15"/>
  <c r="T965" i="15"/>
  <c r="T966" i="15"/>
  <c r="T967" i="15"/>
  <c r="T968" i="15"/>
  <c r="T969" i="15"/>
  <c r="T970" i="15"/>
  <c r="T971" i="15"/>
  <c r="T972" i="15"/>
  <c r="T973" i="15"/>
  <c r="T974" i="15"/>
  <c r="T975" i="15"/>
  <c r="T976" i="15"/>
  <c r="T977" i="15"/>
  <c r="T978" i="15"/>
  <c r="T979" i="15"/>
  <c r="T980" i="15"/>
  <c r="T981" i="15"/>
  <c r="T982" i="15"/>
  <c r="T983" i="15"/>
  <c r="T984" i="15"/>
  <c r="T985" i="15"/>
  <c r="T986" i="15"/>
  <c r="T987" i="15"/>
  <c r="T988" i="15"/>
  <c r="T989" i="15"/>
  <c r="T990" i="15"/>
  <c r="T991" i="15"/>
  <c r="T992" i="15"/>
  <c r="T993" i="15"/>
  <c r="T994" i="15"/>
  <c r="T995" i="15"/>
  <c r="T996" i="15"/>
  <c r="T997" i="15"/>
  <c r="T998" i="15"/>
  <c r="T999" i="15"/>
  <c r="T1000" i="15"/>
  <c r="T1001" i="15"/>
  <c r="T1002" i="15"/>
  <c r="T4" i="15"/>
  <c r="T5" i="15"/>
  <c r="T6" i="15"/>
  <c r="T7" i="15"/>
  <c r="T8" i="15"/>
  <c r="T9" i="15"/>
  <c r="T10" i="15"/>
  <c r="T11" i="15"/>
  <c r="T12" i="15"/>
  <c r="T13" i="15"/>
  <c r="T14" i="15"/>
  <c r="T15" i="15"/>
  <c r="T16" i="15"/>
  <c r="T17" i="15"/>
  <c r="T18" i="15"/>
  <c r="T19" i="15"/>
  <c r="T20" i="15"/>
  <c r="T21" i="15"/>
  <c r="T22" i="15"/>
  <c r="T23" i="15"/>
  <c r="T24"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5"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5" i="15"/>
  <c r="S266"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5" i="15"/>
  <c r="S296" i="15"/>
  <c r="S297" i="15"/>
  <c r="S298" i="15"/>
  <c r="S299" i="15"/>
  <c r="S300" i="15"/>
  <c r="S301" i="15"/>
  <c r="S302" i="15"/>
  <c r="S303" i="15"/>
  <c r="S304" i="15"/>
  <c r="S305" i="15"/>
  <c r="S306" i="15"/>
  <c r="S307" i="15"/>
  <c r="S308" i="15"/>
  <c r="S309" i="15"/>
  <c r="S310" i="15"/>
  <c r="S311" i="15"/>
  <c r="S312" i="15"/>
  <c r="S313" i="15"/>
  <c r="S314" i="15"/>
  <c r="S315" i="15"/>
  <c r="S316"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2" i="15"/>
  <c r="S353" i="15"/>
  <c r="S354" i="15"/>
  <c r="S355" i="15"/>
  <c r="S356" i="15"/>
  <c r="S357" i="15"/>
  <c r="S358" i="15"/>
  <c r="S359" i="15"/>
  <c r="S360" i="15"/>
  <c r="S361" i="15"/>
  <c r="S362" i="15"/>
  <c r="S363" i="15"/>
  <c r="S364" i="15"/>
  <c r="S365" i="15"/>
  <c r="S366" i="15"/>
  <c r="S367" i="15"/>
  <c r="S368" i="15"/>
  <c r="S369" i="15"/>
  <c r="S370" i="15"/>
  <c r="S371" i="15"/>
  <c r="S372" i="15"/>
  <c r="S373" i="15"/>
  <c r="S374" i="15"/>
  <c r="S375" i="15"/>
  <c r="S376" i="15"/>
  <c r="S377" i="15"/>
  <c r="S378" i="15"/>
  <c r="S379" i="15"/>
  <c r="S380" i="15"/>
  <c r="S381" i="15"/>
  <c r="S382" i="15"/>
  <c r="S383" i="15"/>
  <c r="S384" i="15"/>
  <c r="S385" i="15"/>
  <c r="S386" i="15"/>
  <c r="S387" i="15"/>
  <c r="S388" i="15"/>
  <c r="S389" i="15"/>
  <c r="S390" i="15"/>
  <c r="S391" i="15"/>
  <c r="S392" i="15"/>
  <c r="S393" i="15"/>
  <c r="S394" i="15"/>
  <c r="S395" i="15"/>
  <c r="S396" i="15"/>
  <c r="S397" i="15"/>
  <c r="S398" i="15"/>
  <c r="S399" i="15"/>
  <c r="S400" i="15"/>
  <c r="S401" i="15"/>
  <c r="S402" i="15"/>
  <c r="S403" i="15"/>
  <c r="S404" i="15"/>
  <c r="S405" i="15"/>
  <c r="S406"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3" i="15"/>
  <c r="S434" i="15"/>
  <c r="S435" i="15"/>
  <c r="S436" i="15"/>
  <c r="S437" i="15"/>
  <c r="S438" i="15"/>
  <c r="S439" i="15"/>
  <c r="S440" i="15"/>
  <c r="S441" i="15"/>
  <c r="S442" i="15"/>
  <c r="S443" i="15"/>
  <c r="S444" i="15"/>
  <c r="S445" i="15"/>
  <c r="S446" i="15"/>
  <c r="S447" i="15"/>
  <c r="S448" i="15"/>
  <c r="S449" i="15"/>
  <c r="S450" i="15"/>
  <c r="S451" i="15"/>
  <c r="S452" i="15"/>
  <c r="S453" i="15"/>
  <c r="S454" i="15"/>
  <c r="S455" i="15"/>
  <c r="S456" i="15"/>
  <c r="S457" i="15"/>
  <c r="S458" i="15"/>
  <c r="S459" i="15"/>
  <c r="S460" i="15"/>
  <c r="S461" i="15"/>
  <c r="S462" i="15"/>
  <c r="S463" i="15"/>
  <c r="S464" i="15"/>
  <c r="S465" i="15"/>
  <c r="S466" i="15"/>
  <c r="S467" i="15"/>
  <c r="S468" i="15"/>
  <c r="S469" i="15"/>
  <c r="S470" i="15"/>
  <c r="S471" i="15"/>
  <c r="S472" i="15"/>
  <c r="S473" i="15"/>
  <c r="S474" i="15"/>
  <c r="S475" i="15"/>
  <c r="S476" i="15"/>
  <c r="S477" i="15"/>
  <c r="S478" i="15"/>
  <c r="S479" i="15"/>
  <c r="S480" i="15"/>
  <c r="S481" i="15"/>
  <c r="S482" i="15"/>
  <c r="S483" i="15"/>
  <c r="S484" i="15"/>
  <c r="S485" i="15"/>
  <c r="S486" i="15"/>
  <c r="S487" i="15"/>
  <c r="S488" i="15"/>
  <c r="S489" i="15"/>
  <c r="S490" i="15"/>
  <c r="S491" i="15"/>
  <c r="S492" i="15"/>
  <c r="S493" i="15"/>
  <c r="S494" i="15"/>
  <c r="S495" i="15"/>
  <c r="S496" i="15"/>
  <c r="S497" i="15"/>
  <c r="S498" i="15"/>
  <c r="S499" i="15"/>
  <c r="S500" i="15"/>
  <c r="S501" i="15"/>
  <c r="S502" i="15"/>
  <c r="S503" i="15"/>
  <c r="S504" i="15"/>
  <c r="S505" i="15"/>
  <c r="S506" i="15"/>
  <c r="S507" i="15"/>
  <c r="S508" i="15"/>
  <c r="S509" i="15"/>
  <c r="S510" i="15"/>
  <c r="S511" i="15"/>
  <c r="S512" i="15"/>
  <c r="S513" i="15"/>
  <c r="S514" i="15"/>
  <c r="S515" i="15"/>
  <c r="S516" i="15"/>
  <c r="S517" i="15"/>
  <c r="S518" i="15"/>
  <c r="S519" i="15"/>
  <c r="S520" i="15"/>
  <c r="S521" i="15"/>
  <c r="S522" i="15"/>
  <c r="S523" i="15"/>
  <c r="S524" i="15"/>
  <c r="S525" i="15"/>
  <c r="S526" i="15"/>
  <c r="S527" i="15"/>
  <c r="S528" i="15"/>
  <c r="S529" i="15"/>
  <c r="S530" i="15"/>
  <c r="S531" i="15"/>
  <c r="S532" i="15"/>
  <c r="S533" i="15"/>
  <c r="S534" i="15"/>
  <c r="S535" i="15"/>
  <c r="S536" i="15"/>
  <c r="S537" i="15"/>
  <c r="S538" i="15"/>
  <c r="S539" i="15"/>
  <c r="S540" i="15"/>
  <c r="S541" i="15"/>
  <c r="S542" i="15"/>
  <c r="S543" i="15"/>
  <c r="S544" i="15"/>
  <c r="S545" i="15"/>
  <c r="S546" i="15"/>
  <c r="S547" i="15"/>
  <c r="S548" i="15"/>
  <c r="S549" i="15"/>
  <c r="S550" i="15"/>
  <c r="S551" i="15"/>
  <c r="S552" i="15"/>
  <c r="S553" i="15"/>
  <c r="S554" i="15"/>
  <c r="S555" i="15"/>
  <c r="S556" i="15"/>
  <c r="S557" i="15"/>
  <c r="S558" i="15"/>
  <c r="S559" i="15"/>
  <c r="S560" i="15"/>
  <c r="S561" i="15"/>
  <c r="S562" i="15"/>
  <c r="S563" i="15"/>
  <c r="S564" i="15"/>
  <c r="S565" i="15"/>
  <c r="S566" i="15"/>
  <c r="S567" i="15"/>
  <c r="S568" i="15"/>
  <c r="S569" i="15"/>
  <c r="S570" i="15"/>
  <c r="S571" i="15"/>
  <c r="S572" i="15"/>
  <c r="S573" i="15"/>
  <c r="S574" i="15"/>
  <c r="S575" i="15"/>
  <c r="S576" i="15"/>
  <c r="S577" i="15"/>
  <c r="S578" i="15"/>
  <c r="S579" i="15"/>
  <c r="S580" i="15"/>
  <c r="S581" i="15"/>
  <c r="S582" i="15"/>
  <c r="S583" i="15"/>
  <c r="S584" i="15"/>
  <c r="S585" i="15"/>
  <c r="S586" i="15"/>
  <c r="S587" i="15"/>
  <c r="S588" i="15"/>
  <c r="S589" i="15"/>
  <c r="S590" i="15"/>
  <c r="S591" i="15"/>
  <c r="S592" i="15"/>
  <c r="S593" i="15"/>
  <c r="S594" i="15"/>
  <c r="S595" i="15"/>
  <c r="S596" i="15"/>
  <c r="S597" i="15"/>
  <c r="S598" i="15"/>
  <c r="S599" i="15"/>
  <c r="S600" i="15"/>
  <c r="S601" i="15"/>
  <c r="S602" i="15"/>
  <c r="S603" i="15"/>
  <c r="S604" i="15"/>
  <c r="S605" i="15"/>
  <c r="S606" i="15"/>
  <c r="S607" i="15"/>
  <c r="S608" i="15"/>
  <c r="S609" i="15"/>
  <c r="S610" i="15"/>
  <c r="S611" i="15"/>
  <c r="S612" i="15"/>
  <c r="S613" i="15"/>
  <c r="S614" i="15"/>
  <c r="S615" i="15"/>
  <c r="S616" i="15"/>
  <c r="S617" i="15"/>
  <c r="S618" i="15"/>
  <c r="S619" i="15"/>
  <c r="S620" i="15"/>
  <c r="S621" i="15"/>
  <c r="S622" i="15"/>
  <c r="S623" i="15"/>
  <c r="S624" i="15"/>
  <c r="S625" i="15"/>
  <c r="S626" i="15"/>
  <c r="S627" i="15"/>
  <c r="S628" i="15"/>
  <c r="S629" i="15"/>
  <c r="S630" i="15"/>
  <c r="S631" i="15"/>
  <c r="S632" i="15"/>
  <c r="S633" i="15"/>
  <c r="S634" i="15"/>
  <c r="S635" i="15"/>
  <c r="S636" i="15"/>
  <c r="S637" i="15"/>
  <c r="S638" i="15"/>
  <c r="S639" i="15"/>
  <c r="S640" i="15"/>
  <c r="S641" i="15"/>
  <c r="S642" i="15"/>
  <c r="S643" i="15"/>
  <c r="S644" i="15"/>
  <c r="S645" i="15"/>
  <c r="S646" i="15"/>
  <c r="S647" i="15"/>
  <c r="S648" i="15"/>
  <c r="S649" i="15"/>
  <c r="S650" i="15"/>
  <c r="S651" i="15"/>
  <c r="S652" i="15"/>
  <c r="S653" i="15"/>
  <c r="S654" i="15"/>
  <c r="S655" i="15"/>
  <c r="S656" i="15"/>
  <c r="S657" i="15"/>
  <c r="S658" i="15"/>
  <c r="S659" i="15"/>
  <c r="S660" i="15"/>
  <c r="S661" i="15"/>
  <c r="S662" i="15"/>
  <c r="S663" i="15"/>
  <c r="S664" i="15"/>
  <c r="S665" i="15"/>
  <c r="S666" i="15"/>
  <c r="S667" i="15"/>
  <c r="S668" i="15"/>
  <c r="S669" i="15"/>
  <c r="S670" i="15"/>
  <c r="S671" i="15"/>
  <c r="S672" i="15"/>
  <c r="S673" i="15"/>
  <c r="S674" i="15"/>
  <c r="S675" i="15"/>
  <c r="S676" i="15"/>
  <c r="S677" i="15"/>
  <c r="S678" i="15"/>
  <c r="S679" i="15"/>
  <c r="S680" i="15"/>
  <c r="S681" i="15"/>
  <c r="S682" i="15"/>
  <c r="S683" i="15"/>
  <c r="S684" i="15"/>
  <c r="S685" i="15"/>
  <c r="S686" i="15"/>
  <c r="S687" i="15"/>
  <c r="S688" i="15"/>
  <c r="S689" i="15"/>
  <c r="S690" i="15"/>
  <c r="S691" i="15"/>
  <c r="S692" i="15"/>
  <c r="S693" i="15"/>
  <c r="S694" i="15"/>
  <c r="S695" i="15"/>
  <c r="S696" i="15"/>
  <c r="S697" i="15"/>
  <c r="S698" i="15"/>
  <c r="S699" i="15"/>
  <c r="S700" i="15"/>
  <c r="S701" i="15"/>
  <c r="S702" i="15"/>
  <c r="S703" i="15"/>
  <c r="S704" i="15"/>
  <c r="S705" i="15"/>
  <c r="S706" i="15"/>
  <c r="S707" i="15"/>
  <c r="S708" i="15"/>
  <c r="S709" i="15"/>
  <c r="S710" i="15"/>
  <c r="S711" i="15"/>
  <c r="S712" i="15"/>
  <c r="S713" i="15"/>
  <c r="S714" i="15"/>
  <c r="S715" i="15"/>
  <c r="S716" i="15"/>
  <c r="S717" i="15"/>
  <c r="S718" i="15"/>
  <c r="S719" i="15"/>
  <c r="S720" i="15"/>
  <c r="S721" i="15"/>
  <c r="S722" i="15"/>
  <c r="S723" i="15"/>
  <c r="S724" i="15"/>
  <c r="S725" i="15"/>
  <c r="S726" i="15"/>
  <c r="S727" i="15"/>
  <c r="S728" i="15"/>
  <c r="S729" i="15"/>
  <c r="S730" i="15"/>
  <c r="S731" i="15"/>
  <c r="S732" i="15"/>
  <c r="S733" i="15"/>
  <c r="S734" i="15"/>
  <c r="S735" i="15"/>
  <c r="S736" i="15"/>
  <c r="S737" i="15"/>
  <c r="S738" i="15"/>
  <c r="S739" i="15"/>
  <c r="S740" i="15"/>
  <c r="S741" i="15"/>
  <c r="S742" i="15"/>
  <c r="S743" i="15"/>
  <c r="S744" i="15"/>
  <c r="S745" i="15"/>
  <c r="S746" i="15"/>
  <c r="S747" i="15"/>
  <c r="S748" i="15"/>
  <c r="S749" i="15"/>
  <c r="S750" i="15"/>
  <c r="S751" i="15"/>
  <c r="S752" i="15"/>
  <c r="S753" i="15"/>
  <c r="S754" i="15"/>
  <c r="S755" i="15"/>
  <c r="S756" i="15"/>
  <c r="S757" i="15"/>
  <c r="S758" i="15"/>
  <c r="S759" i="15"/>
  <c r="S760" i="15"/>
  <c r="S761" i="15"/>
  <c r="S762" i="15"/>
  <c r="S763" i="15"/>
  <c r="S764" i="15"/>
  <c r="S765" i="15"/>
  <c r="S766" i="15"/>
  <c r="S767" i="15"/>
  <c r="S768" i="15"/>
  <c r="S769" i="15"/>
  <c r="S770" i="15"/>
  <c r="S771" i="15"/>
  <c r="S772" i="15"/>
  <c r="S773" i="15"/>
  <c r="S774" i="15"/>
  <c r="S775" i="15"/>
  <c r="S776" i="15"/>
  <c r="S777" i="15"/>
  <c r="S778" i="15"/>
  <c r="S779" i="15"/>
  <c r="S780" i="15"/>
  <c r="S781" i="15"/>
  <c r="S782" i="15"/>
  <c r="S783" i="15"/>
  <c r="S784" i="15"/>
  <c r="S785" i="15"/>
  <c r="S786" i="15"/>
  <c r="S787" i="15"/>
  <c r="S788" i="15"/>
  <c r="S789" i="15"/>
  <c r="S790" i="15"/>
  <c r="S791" i="15"/>
  <c r="S792" i="15"/>
  <c r="S793" i="15"/>
  <c r="S794" i="15"/>
  <c r="S795" i="15"/>
  <c r="S796" i="15"/>
  <c r="S797" i="15"/>
  <c r="S798" i="15"/>
  <c r="S799" i="15"/>
  <c r="S800" i="15"/>
  <c r="S801" i="15"/>
  <c r="S802" i="15"/>
  <c r="S803" i="15"/>
  <c r="S804" i="15"/>
  <c r="S805" i="15"/>
  <c r="S806" i="15"/>
  <c r="S807" i="15"/>
  <c r="S808" i="15"/>
  <c r="S809" i="15"/>
  <c r="S810" i="15"/>
  <c r="S811" i="15"/>
  <c r="S812" i="15"/>
  <c r="S813" i="15"/>
  <c r="S814" i="15"/>
  <c r="S815" i="15"/>
  <c r="S816" i="15"/>
  <c r="S817" i="15"/>
  <c r="S818" i="15"/>
  <c r="S819" i="15"/>
  <c r="S820" i="15"/>
  <c r="S821" i="15"/>
  <c r="S822" i="15"/>
  <c r="S823" i="15"/>
  <c r="S824" i="15"/>
  <c r="S825" i="15"/>
  <c r="S826" i="15"/>
  <c r="S827" i="15"/>
  <c r="S828" i="15"/>
  <c r="S829" i="15"/>
  <c r="S830" i="15"/>
  <c r="S831" i="15"/>
  <c r="S832" i="15"/>
  <c r="S833" i="15"/>
  <c r="S834" i="15"/>
  <c r="S835" i="15"/>
  <c r="S836" i="15"/>
  <c r="S837" i="15"/>
  <c r="S838" i="15"/>
  <c r="S839" i="15"/>
  <c r="S840" i="15"/>
  <c r="S841" i="15"/>
  <c r="S842" i="15"/>
  <c r="S843" i="15"/>
  <c r="S844" i="15"/>
  <c r="S845" i="15"/>
  <c r="S846" i="15"/>
  <c r="S847" i="15"/>
  <c r="S848" i="15"/>
  <c r="S849" i="15"/>
  <c r="S850" i="15"/>
  <c r="S851" i="15"/>
  <c r="S852" i="15"/>
  <c r="S853" i="15"/>
  <c r="S854" i="15"/>
  <c r="S855" i="15"/>
  <c r="S856" i="15"/>
  <c r="S857" i="15"/>
  <c r="S858" i="15"/>
  <c r="S859" i="15"/>
  <c r="S860" i="15"/>
  <c r="S861" i="15"/>
  <c r="S862" i="15"/>
  <c r="S863" i="15"/>
  <c r="S864" i="15"/>
  <c r="S865" i="15"/>
  <c r="S866" i="15"/>
  <c r="S867" i="15"/>
  <c r="S868" i="15"/>
  <c r="S869" i="15"/>
  <c r="S870" i="15"/>
  <c r="S871" i="15"/>
  <c r="S872" i="15"/>
  <c r="S873" i="15"/>
  <c r="S874" i="15"/>
  <c r="S875" i="15"/>
  <c r="S876" i="15"/>
  <c r="S877" i="15"/>
  <c r="S878" i="15"/>
  <c r="S879" i="15"/>
  <c r="S880" i="15"/>
  <c r="S881" i="15"/>
  <c r="S882" i="15"/>
  <c r="S883" i="15"/>
  <c r="S884" i="15"/>
  <c r="S885" i="15"/>
  <c r="S886" i="15"/>
  <c r="S887" i="15"/>
  <c r="S888" i="15"/>
  <c r="S889" i="15"/>
  <c r="S890" i="15"/>
  <c r="S891" i="15"/>
  <c r="S892" i="15"/>
  <c r="S893" i="15"/>
  <c r="S894" i="15"/>
  <c r="S895" i="15"/>
  <c r="S896" i="15"/>
  <c r="S897" i="15"/>
  <c r="S898" i="15"/>
  <c r="S899" i="15"/>
  <c r="S900" i="15"/>
  <c r="S901" i="15"/>
  <c r="S902" i="15"/>
  <c r="S903" i="15"/>
  <c r="S904" i="15"/>
  <c r="S905" i="15"/>
  <c r="S906" i="15"/>
  <c r="S907" i="15"/>
  <c r="S908" i="15"/>
  <c r="S909" i="15"/>
  <c r="S910" i="15"/>
  <c r="S911" i="15"/>
  <c r="S912" i="15"/>
  <c r="S913" i="15"/>
  <c r="S914" i="15"/>
  <c r="S915" i="15"/>
  <c r="S916" i="15"/>
  <c r="S917" i="15"/>
  <c r="S918" i="15"/>
  <c r="S919" i="15"/>
  <c r="S920" i="15"/>
  <c r="S921" i="15"/>
  <c r="S922" i="15"/>
  <c r="S923" i="15"/>
  <c r="S924" i="15"/>
  <c r="S925" i="15"/>
  <c r="S926" i="15"/>
  <c r="S927" i="15"/>
  <c r="S928" i="15"/>
  <c r="S929" i="15"/>
  <c r="S930" i="15"/>
  <c r="S931" i="15"/>
  <c r="S932" i="15"/>
  <c r="S933" i="15"/>
  <c r="S934" i="15"/>
  <c r="S935" i="15"/>
  <c r="S936" i="15"/>
  <c r="S937" i="15"/>
  <c r="S938" i="15"/>
  <c r="S939" i="15"/>
  <c r="S940" i="15"/>
  <c r="S941" i="15"/>
  <c r="S942" i="15"/>
  <c r="S943" i="15"/>
  <c r="S944" i="15"/>
  <c r="S945" i="15"/>
  <c r="S946" i="15"/>
  <c r="S947" i="15"/>
  <c r="S948" i="15"/>
  <c r="S949" i="15"/>
  <c r="S950" i="15"/>
  <c r="S951" i="15"/>
  <c r="S952" i="15"/>
  <c r="S953" i="15"/>
  <c r="S954" i="15"/>
  <c r="S955" i="15"/>
  <c r="S956" i="15"/>
  <c r="S957" i="15"/>
  <c r="S958" i="15"/>
  <c r="S959" i="15"/>
  <c r="S960" i="15"/>
  <c r="S961" i="15"/>
  <c r="S962" i="15"/>
  <c r="S963" i="15"/>
  <c r="S964" i="15"/>
  <c r="S965" i="15"/>
  <c r="S966" i="15"/>
  <c r="S967" i="15"/>
  <c r="S968" i="15"/>
  <c r="S969" i="15"/>
  <c r="S970" i="15"/>
  <c r="S971" i="15"/>
  <c r="S972" i="15"/>
  <c r="S973" i="15"/>
  <c r="S974" i="15"/>
  <c r="S975" i="15"/>
  <c r="S976" i="15"/>
  <c r="S977" i="15"/>
  <c r="S978" i="15"/>
  <c r="S979" i="15"/>
  <c r="S980" i="15"/>
  <c r="S981" i="15"/>
  <c r="S982" i="15"/>
  <c r="S983" i="15"/>
  <c r="S984" i="15"/>
  <c r="S985" i="15"/>
  <c r="S986" i="15"/>
  <c r="S987" i="15"/>
  <c r="S988" i="15"/>
  <c r="S989" i="15"/>
  <c r="S990" i="15"/>
  <c r="S991" i="15"/>
  <c r="S992" i="15"/>
  <c r="S993" i="15"/>
  <c r="S994" i="15"/>
  <c r="S995" i="15"/>
  <c r="S996" i="15"/>
  <c r="S997" i="15"/>
  <c r="S998" i="15"/>
  <c r="S999" i="15"/>
  <c r="S1000" i="15"/>
  <c r="S1001" i="15"/>
  <c r="S1002" i="15"/>
  <c r="S4" i="15"/>
  <c r="S5" i="15"/>
  <c r="S6" i="15"/>
  <c r="S7" i="15"/>
  <c r="B24" i="5"/>
  <c r="B19" i="7"/>
  <c r="B18" i="7"/>
  <c r="B17" i="7"/>
  <c r="B12" i="7"/>
  <c r="B13" i="7"/>
  <c r="B8" i="7"/>
  <c r="B9" i="7"/>
  <c r="B4" i="7"/>
  <c r="B5" i="7"/>
  <c r="A3" i="7"/>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Q112" i="15"/>
  <c r="Q113" i="15"/>
  <c r="Q114" i="15"/>
  <c r="Q115" i="15"/>
  <c r="Q116" i="15"/>
  <c r="Q117" i="15"/>
  <c r="Q118" i="15"/>
  <c r="Q119" i="15"/>
  <c r="Q120" i="15"/>
  <c r="Q121" i="15"/>
  <c r="Q122" i="15"/>
  <c r="Q123" i="15"/>
  <c r="Q124" i="15"/>
  <c r="Q125" i="15"/>
  <c r="Q126" i="15"/>
  <c r="Q127" i="15"/>
  <c r="Q128" i="15"/>
  <c r="Q129" i="15"/>
  <c r="Q130" i="15"/>
  <c r="Q131" i="15"/>
  <c r="Q132" i="15"/>
  <c r="Q133" i="15"/>
  <c r="Q134" i="15"/>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Q233" i="15"/>
  <c r="Q234" i="15"/>
  <c r="Q235" i="15"/>
  <c r="Q236" i="15"/>
  <c r="Q237" i="15"/>
  <c r="Q238" i="15"/>
  <c r="Q239" i="15"/>
  <c r="Q240" i="15"/>
  <c r="Q241" i="15"/>
  <c r="Q242" i="15"/>
  <c r="Q243" i="15"/>
  <c r="Q244" i="15"/>
  <c r="Q245" i="15"/>
  <c r="Q246" i="15"/>
  <c r="Q247" i="15"/>
  <c r="Q248" i="15"/>
  <c r="Q249" i="15"/>
  <c r="Q250" i="15"/>
  <c r="Q251" i="15"/>
  <c r="Q252" i="15"/>
  <c r="Q253" i="15"/>
  <c r="Q254" i="15"/>
  <c r="Q255" i="15"/>
  <c r="Q256" i="15"/>
  <c r="Q257" i="15"/>
  <c r="Q258" i="15"/>
  <c r="Q259" i="15"/>
  <c r="Q260" i="15"/>
  <c r="Q261" i="15"/>
  <c r="Q262" i="15"/>
  <c r="Q263" i="15"/>
  <c r="Q264" i="15"/>
  <c r="Q265" i="15"/>
  <c r="Q266" i="15"/>
  <c r="Q267" i="15"/>
  <c r="Q268" i="15"/>
  <c r="Q269" i="15"/>
  <c r="Q270" i="15"/>
  <c r="Q271" i="15"/>
  <c r="Q272" i="15"/>
  <c r="Q273" i="15"/>
  <c r="Q274" i="15"/>
  <c r="Q275" i="15"/>
  <c r="Q276" i="15"/>
  <c r="Q277" i="15"/>
  <c r="Q278" i="15"/>
  <c r="Q279" i="15"/>
  <c r="Q280" i="15"/>
  <c r="Q281" i="15"/>
  <c r="Q282" i="15"/>
  <c r="Q283" i="15"/>
  <c r="Q284" i="15"/>
  <c r="Q285" i="15"/>
  <c r="Q286" i="15"/>
  <c r="Q287" i="15"/>
  <c r="Q288" i="15"/>
  <c r="Q289" i="15"/>
  <c r="Q290" i="15"/>
  <c r="Q291" i="15"/>
  <c r="Q292" i="15"/>
  <c r="Q293" i="15"/>
  <c r="Q294" i="15"/>
  <c r="Q295" i="15"/>
  <c r="Q296" i="15"/>
  <c r="Q297" i="15"/>
  <c r="Q298" i="15"/>
  <c r="Q299" i="15"/>
  <c r="Q300" i="15"/>
  <c r="Q301" i="15"/>
  <c r="Q302" i="15"/>
  <c r="Q303" i="15"/>
  <c r="Q304" i="15"/>
  <c r="Q305" i="15"/>
  <c r="Q306" i="15"/>
  <c r="Q307" i="15"/>
  <c r="Q308" i="15"/>
  <c r="Q309" i="15"/>
  <c r="Q310" i="15"/>
  <c r="Q311" i="15"/>
  <c r="Q312" i="15"/>
  <c r="Q313" i="15"/>
  <c r="Q314" i="15"/>
  <c r="Q315" i="15"/>
  <c r="Q316" i="15"/>
  <c r="Q317" i="15"/>
  <c r="Q318" i="15"/>
  <c r="Q319" i="15"/>
  <c r="Q320" i="15"/>
  <c r="Q321" i="15"/>
  <c r="Q322" i="15"/>
  <c r="Q323" i="15"/>
  <c r="Q324" i="15"/>
  <c r="Q325" i="15"/>
  <c r="Q326" i="15"/>
  <c r="Q327" i="15"/>
  <c r="Q328" i="15"/>
  <c r="Q329" i="15"/>
  <c r="Q330" i="15"/>
  <c r="Q331" i="15"/>
  <c r="Q332" i="15"/>
  <c r="Q333" i="15"/>
  <c r="Q334" i="15"/>
  <c r="Q335" i="15"/>
  <c r="Q336" i="15"/>
  <c r="Q337" i="15"/>
  <c r="Q338" i="15"/>
  <c r="Q339" i="15"/>
  <c r="Q340" i="15"/>
  <c r="Q341" i="15"/>
  <c r="Q342" i="15"/>
  <c r="Q343" i="15"/>
  <c r="Q344" i="15"/>
  <c r="Q345" i="15"/>
  <c r="Q346" i="15"/>
  <c r="Q347" i="15"/>
  <c r="Q348" i="15"/>
  <c r="Q349" i="15"/>
  <c r="Q350" i="15"/>
  <c r="Q351" i="15"/>
  <c r="Q352" i="15"/>
  <c r="Q353" i="15"/>
  <c r="Q354" i="15"/>
  <c r="Q355" i="15"/>
  <c r="Q356" i="15"/>
  <c r="Q357" i="15"/>
  <c r="Q358" i="15"/>
  <c r="Q359" i="15"/>
  <c r="Q360" i="15"/>
  <c r="Q361" i="15"/>
  <c r="Q362" i="15"/>
  <c r="Q363" i="15"/>
  <c r="Q364" i="15"/>
  <c r="Q365" i="15"/>
  <c r="Q366" i="15"/>
  <c r="Q367" i="15"/>
  <c r="Q368" i="15"/>
  <c r="Q369" i="15"/>
  <c r="Q370" i="15"/>
  <c r="Q371" i="15"/>
  <c r="Q372" i="15"/>
  <c r="Q373" i="15"/>
  <c r="Q374" i="15"/>
  <c r="Q375" i="15"/>
  <c r="Q376" i="15"/>
  <c r="Q377" i="15"/>
  <c r="Q378" i="15"/>
  <c r="Q379" i="15"/>
  <c r="Q380" i="15"/>
  <c r="Q381" i="15"/>
  <c r="Q382" i="15"/>
  <c r="Q383" i="15"/>
  <c r="Q384" i="15"/>
  <c r="Q385" i="15"/>
  <c r="Q386" i="15"/>
  <c r="Q387" i="15"/>
  <c r="Q388" i="15"/>
  <c r="Q389" i="15"/>
  <c r="Q390" i="15"/>
  <c r="Q391" i="15"/>
  <c r="Q392" i="15"/>
  <c r="Q393" i="15"/>
  <c r="Q394" i="15"/>
  <c r="Q395" i="15"/>
  <c r="Q396" i="15"/>
  <c r="Q397" i="15"/>
  <c r="Q398" i="15"/>
  <c r="Q399" i="15"/>
  <c r="Q400" i="15"/>
  <c r="Q401" i="15"/>
  <c r="Q402" i="15"/>
  <c r="Q403" i="15"/>
  <c r="Q404" i="15"/>
  <c r="Q405" i="15"/>
  <c r="Q406" i="15"/>
  <c r="Q407" i="15"/>
  <c r="Q408" i="15"/>
  <c r="Q409" i="15"/>
  <c r="Q410" i="15"/>
  <c r="Q411" i="15"/>
  <c r="Q412" i="15"/>
  <c r="Q413" i="15"/>
  <c r="Q414" i="15"/>
  <c r="Q415" i="15"/>
  <c r="Q416" i="15"/>
  <c r="Q417" i="15"/>
  <c r="Q418" i="15"/>
  <c r="Q419" i="15"/>
  <c r="Q420" i="15"/>
  <c r="Q421" i="15"/>
  <c r="Q422" i="15"/>
  <c r="Q423" i="15"/>
  <c r="Q424" i="15"/>
  <c r="Q425" i="15"/>
  <c r="Q426" i="15"/>
  <c r="Q427" i="15"/>
  <c r="Q428" i="15"/>
  <c r="Q429" i="15"/>
  <c r="Q430" i="15"/>
  <c r="Q431" i="15"/>
  <c r="Q432" i="15"/>
  <c r="Q433" i="15"/>
  <c r="Q434" i="15"/>
  <c r="Q435" i="15"/>
  <c r="Q436" i="15"/>
  <c r="Q437" i="15"/>
  <c r="Q438" i="15"/>
  <c r="Q439" i="15"/>
  <c r="Q440" i="15"/>
  <c r="Q441" i="15"/>
  <c r="Q442" i="15"/>
  <c r="Q443" i="15"/>
  <c r="Q444" i="15"/>
  <c r="Q445" i="15"/>
  <c r="Q446" i="15"/>
  <c r="Q447" i="15"/>
  <c r="Q448" i="15"/>
  <c r="Q449" i="15"/>
  <c r="Q450" i="15"/>
  <c r="Q451" i="15"/>
  <c r="Q452" i="15"/>
  <c r="Q453" i="15"/>
  <c r="Q454" i="15"/>
  <c r="Q455" i="15"/>
  <c r="Q456" i="15"/>
  <c r="Q457" i="15"/>
  <c r="Q458" i="15"/>
  <c r="Q459" i="15"/>
  <c r="Q460" i="15"/>
  <c r="Q461" i="15"/>
  <c r="Q462" i="15"/>
  <c r="Q463" i="15"/>
  <c r="Q464" i="15"/>
  <c r="Q465" i="15"/>
  <c r="Q466" i="15"/>
  <c r="Q467" i="15"/>
  <c r="Q468" i="15"/>
  <c r="Q469" i="15"/>
  <c r="Q470" i="15"/>
  <c r="Q471" i="15"/>
  <c r="Q472" i="15"/>
  <c r="Q473" i="15"/>
  <c r="Q474" i="15"/>
  <c r="Q475" i="15"/>
  <c r="Q476" i="15"/>
  <c r="Q477" i="15"/>
  <c r="Q478" i="15"/>
  <c r="Q479" i="15"/>
  <c r="Q480" i="15"/>
  <c r="Q481" i="15"/>
  <c r="Q482" i="15"/>
  <c r="Q483" i="15"/>
  <c r="Q484" i="15"/>
  <c r="Q485" i="15"/>
  <c r="Q486" i="15"/>
  <c r="Q487" i="15"/>
  <c r="Q488" i="15"/>
  <c r="Q489" i="15"/>
  <c r="Q490" i="15"/>
  <c r="Q491" i="15"/>
  <c r="Q492" i="15"/>
  <c r="Q493" i="15"/>
  <c r="Q494" i="15"/>
  <c r="Q495" i="15"/>
  <c r="Q496" i="15"/>
  <c r="Q497" i="15"/>
  <c r="Q498" i="15"/>
  <c r="Q499" i="15"/>
  <c r="Q500" i="15"/>
  <c r="Q501" i="15"/>
  <c r="Q502" i="15"/>
  <c r="Q503" i="15"/>
  <c r="Q504" i="15"/>
  <c r="Q505" i="15"/>
  <c r="Q506" i="15"/>
  <c r="Q507" i="15"/>
  <c r="Q508" i="15"/>
  <c r="Q509" i="15"/>
  <c r="Q510" i="15"/>
  <c r="Q511" i="15"/>
  <c r="Q512" i="15"/>
  <c r="Q513" i="15"/>
  <c r="Q514" i="15"/>
  <c r="Q515" i="15"/>
  <c r="Q516" i="15"/>
  <c r="Q517" i="15"/>
  <c r="Q518" i="15"/>
  <c r="Q519" i="15"/>
  <c r="Q520" i="15"/>
  <c r="Q521" i="15"/>
  <c r="Q522" i="15"/>
  <c r="Q523" i="15"/>
  <c r="Q524" i="15"/>
  <c r="Q525" i="15"/>
  <c r="Q526" i="15"/>
  <c r="Q527" i="15"/>
  <c r="Q528" i="15"/>
  <c r="Q529" i="15"/>
  <c r="Q530" i="15"/>
  <c r="Q531" i="15"/>
  <c r="Q532" i="15"/>
  <c r="Q533" i="15"/>
  <c r="Q534" i="15"/>
  <c r="Q535" i="15"/>
  <c r="Q536" i="15"/>
  <c r="Q537" i="15"/>
  <c r="Q538" i="15"/>
  <c r="Q539" i="15"/>
  <c r="Q540" i="15"/>
  <c r="Q541" i="15"/>
  <c r="Q542" i="15"/>
  <c r="Q543" i="15"/>
  <c r="Q544" i="15"/>
  <c r="Q545" i="15"/>
  <c r="Q546" i="15"/>
  <c r="Q547" i="15"/>
  <c r="Q548" i="15"/>
  <c r="Q549" i="15"/>
  <c r="Q550" i="15"/>
  <c r="Q551" i="15"/>
  <c r="Q552" i="15"/>
  <c r="Q553" i="15"/>
  <c r="Q554" i="15"/>
  <c r="Q555" i="15"/>
  <c r="Q556" i="15"/>
  <c r="Q557" i="15"/>
  <c r="Q558" i="15"/>
  <c r="Q559" i="15"/>
  <c r="Q560" i="15"/>
  <c r="Q561" i="15"/>
  <c r="Q562" i="15"/>
  <c r="Q563" i="15"/>
  <c r="Q564" i="15"/>
  <c r="Q565" i="15"/>
  <c r="Q566" i="15"/>
  <c r="Q567" i="15"/>
  <c r="Q568" i="15"/>
  <c r="Q569" i="15"/>
  <c r="Q570" i="15"/>
  <c r="Q571" i="15"/>
  <c r="Q572" i="15"/>
  <c r="Q573" i="15"/>
  <c r="Q574" i="15"/>
  <c r="Q575" i="15"/>
  <c r="Q576" i="15"/>
  <c r="Q577" i="15"/>
  <c r="Q578" i="15"/>
  <c r="Q579" i="15"/>
  <c r="Q580" i="15"/>
  <c r="Q581" i="15"/>
  <c r="Q582" i="15"/>
  <c r="Q583" i="15"/>
  <c r="Q584" i="15"/>
  <c r="Q585" i="15"/>
  <c r="Q586" i="15"/>
  <c r="Q587" i="15"/>
  <c r="Q588" i="15"/>
  <c r="Q589" i="15"/>
  <c r="Q590" i="15"/>
  <c r="Q591" i="15"/>
  <c r="Q592" i="15"/>
  <c r="Q593" i="15"/>
  <c r="Q594" i="15"/>
  <c r="Q595" i="15"/>
  <c r="Q596" i="15"/>
  <c r="Q597" i="15"/>
  <c r="Q598" i="15"/>
  <c r="Q599" i="15"/>
  <c r="Q600" i="15"/>
  <c r="Q601" i="15"/>
  <c r="Q602" i="15"/>
  <c r="Q603" i="15"/>
  <c r="Q604" i="15"/>
  <c r="Q605" i="15"/>
  <c r="Q606" i="15"/>
  <c r="Q607" i="15"/>
  <c r="Q608" i="15"/>
  <c r="Q609" i="15"/>
  <c r="Q610" i="15"/>
  <c r="Q611" i="15"/>
  <c r="Q612" i="15"/>
  <c r="Q613" i="15"/>
  <c r="Q614" i="15"/>
  <c r="Q615" i="15"/>
  <c r="Q616" i="15"/>
  <c r="Q617" i="15"/>
  <c r="Q618" i="15"/>
  <c r="Q619" i="15"/>
  <c r="Q620" i="15"/>
  <c r="Q621" i="15"/>
  <c r="Q622" i="15"/>
  <c r="Q623" i="15"/>
  <c r="Q624" i="15"/>
  <c r="Q625" i="15"/>
  <c r="Q626" i="15"/>
  <c r="Q627" i="15"/>
  <c r="Q628" i="15"/>
  <c r="Q629" i="15"/>
  <c r="Q630" i="15"/>
  <c r="Q631" i="15"/>
  <c r="Q632" i="15"/>
  <c r="Q633" i="15"/>
  <c r="Q634" i="15"/>
  <c r="Q635" i="15"/>
  <c r="Q636" i="15"/>
  <c r="Q637" i="15"/>
  <c r="Q638" i="15"/>
  <c r="Q639" i="15"/>
  <c r="Q640" i="15"/>
  <c r="Q641" i="15"/>
  <c r="Q642" i="15"/>
  <c r="Q643" i="15"/>
  <c r="Q644" i="15"/>
  <c r="Q645" i="15"/>
  <c r="Q646" i="15"/>
  <c r="Q647" i="15"/>
  <c r="Q648" i="15"/>
  <c r="Q649" i="15"/>
  <c r="Q650" i="15"/>
  <c r="Q651" i="15"/>
  <c r="Q652" i="15"/>
  <c r="Q653" i="15"/>
  <c r="Q654" i="15"/>
  <c r="Q655" i="15"/>
  <c r="Q656" i="15"/>
  <c r="Q657" i="15"/>
  <c r="Q658" i="15"/>
  <c r="Q659" i="15"/>
  <c r="Q660" i="15"/>
  <c r="Q661" i="15"/>
  <c r="Q662" i="15"/>
  <c r="Q663" i="15"/>
  <c r="Q664" i="15"/>
  <c r="Q665" i="15"/>
  <c r="Q666" i="15"/>
  <c r="Q667" i="15"/>
  <c r="Q668" i="15"/>
  <c r="Q669" i="15"/>
  <c r="Q670" i="15"/>
  <c r="Q671" i="15"/>
  <c r="Q672" i="15"/>
  <c r="Q673" i="15"/>
  <c r="Q674" i="15"/>
  <c r="Q675" i="15"/>
  <c r="Q676" i="15"/>
  <c r="Q677" i="15"/>
  <c r="Q678" i="15"/>
  <c r="Q679" i="15"/>
  <c r="Q680" i="15"/>
  <c r="Q681" i="15"/>
  <c r="Q682" i="15"/>
  <c r="Q683" i="15"/>
  <c r="Q684" i="15"/>
  <c r="Q685" i="15"/>
  <c r="Q686" i="15"/>
  <c r="Q687" i="15"/>
  <c r="Q688" i="15"/>
  <c r="Q689" i="15"/>
  <c r="Q690" i="15"/>
  <c r="Q691" i="15"/>
  <c r="Q692" i="15"/>
  <c r="Q693" i="15"/>
  <c r="Q694" i="15"/>
  <c r="Q695" i="15"/>
  <c r="Q696" i="15"/>
  <c r="Q697" i="15"/>
  <c r="Q698" i="15"/>
  <c r="Q699" i="15"/>
  <c r="Q700" i="15"/>
  <c r="Q701" i="15"/>
  <c r="Q702" i="15"/>
  <c r="Q703" i="15"/>
  <c r="Q704" i="15"/>
  <c r="Q705" i="15"/>
  <c r="Q706" i="15"/>
  <c r="Q707" i="15"/>
  <c r="Q708" i="15"/>
  <c r="Q709" i="15"/>
  <c r="Q710" i="15"/>
  <c r="Q711" i="15"/>
  <c r="Q712" i="15"/>
  <c r="Q713" i="15"/>
  <c r="Q714" i="15"/>
  <c r="Q715" i="15"/>
  <c r="Q716" i="15"/>
  <c r="Q717" i="15"/>
  <c r="Q718" i="15"/>
  <c r="Q719" i="15"/>
  <c r="Q720" i="15"/>
  <c r="Q721" i="15"/>
  <c r="Q722" i="15"/>
  <c r="Q723" i="15"/>
  <c r="Q724" i="15"/>
  <c r="Q725" i="15"/>
  <c r="Q726" i="15"/>
  <c r="Q727" i="15"/>
  <c r="Q728" i="15"/>
  <c r="Q729" i="15"/>
  <c r="Q730" i="15"/>
  <c r="Q731" i="15"/>
  <c r="Q732" i="15"/>
  <c r="Q733" i="15"/>
  <c r="Q734" i="15"/>
  <c r="Q735" i="15"/>
  <c r="Q736" i="15"/>
  <c r="Q737" i="15"/>
  <c r="Q738" i="15"/>
  <c r="Q739" i="15"/>
  <c r="Q740" i="15"/>
  <c r="Q741" i="15"/>
  <c r="Q742" i="15"/>
  <c r="Q743" i="15"/>
  <c r="Q744" i="15"/>
  <c r="Q745" i="15"/>
  <c r="Q746" i="15"/>
  <c r="Q747" i="15"/>
  <c r="Q748" i="15"/>
  <c r="Q749" i="15"/>
  <c r="Q750" i="15"/>
  <c r="Q751" i="15"/>
  <c r="Q752" i="15"/>
  <c r="Q753" i="15"/>
  <c r="Q754" i="15"/>
  <c r="Q755" i="15"/>
  <c r="Q756" i="15"/>
  <c r="Q757" i="15"/>
  <c r="Q758" i="15"/>
  <c r="Q759" i="15"/>
  <c r="Q760" i="15"/>
  <c r="Q761" i="15"/>
  <c r="Q762" i="15"/>
  <c r="Q763" i="15"/>
  <c r="Q764" i="15"/>
  <c r="Q765" i="15"/>
  <c r="Q766" i="15"/>
  <c r="Q767" i="15"/>
  <c r="Q768" i="15"/>
  <c r="Q769" i="15"/>
  <c r="Q770" i="15"/>
  <c r="Q771" i="15"/>
  <c r="Q772" i="15"/>
  <c r="Q773" i="15"/>
  <c r="Q774" i="15"/>
  <c r="Q775" i="15"/>
  <c r="Q776" i="15"/>
  <c r="Q777" i="15"/>
  <c r="Q778" i="15"/>
  <c r="Q779" i="15"/>
  <c r="Q780" i="15"/>
  <c r="Q781" i="15"/>
  <c r="Q782" i="15"/>
  <c r="Q783" i="15"/>
  <c r="Q784" i="15"/>
  <c r="Q785" i="15"/>
  <c r="Q786" i="15"/>
  <c r="Q787" i="15"/>
  <c r="Q788" i="15"/>
  <c r="Q789" i="15"/>
  <c r="Q790" i="15"/>
  <c r="Q791" i="15"/>
  <c r="Q792" i="15"/>
  <c r="Q793" i="15"/>
  <c r="Q794" i="15"/>
  <c r="Q795" i="15"/>
  <c r="Q796" i="15"/>
  <c r="Q797" i="15"/>
  <c r="Q798" i="15"/>
  <c r="Q799" i="15"/>
  <c r="Q800" i="15"/>
  <c r="Q801" i="15"/>
  <c r="Q802" i="15"/>
  <c r="Q803" i="15"/>
  <c r="Q804" i="15"/>
  <c r="Q805" i="15"/>
  <c r="Q806" i="15"/>
  <c r="Q807" i="15"/>
  <c r="Q808" i="15"/>
  <c r="Q809" i="15"/>
  <c r="Q810" i="15"/>
  <c r="Q811" i="15"/>
  <c r="Q812" i="15"/>
  <c r="Q813" i="15"/>
  <c r="Q814" i="15"/>
  <c r="Q815" i="15"/>
  <c r="Q816" i="15"/>
  <c r="Q817" i="15"/>
  <c r="Q818" i="15"/>
  <c r="Q819" i="15"/>
  <c r="Q820" i="15"/>
  <c r="Q821" i="15"/>
  <c r="Q822" i="15"/>
  <c r="Q823" i="15"/>
  <c r="Q824" i="15"/>
  <c r="Q825" i="15"/>
  <c r="Q826" i="15"/>
  <c r="Q827" i="15"/>
  <c r="Q828" i="15"/>
  <c r="Q829" i="15"/>
  <c r="Q830" i="15"/>
  <c r="Q831" i="15"/>
  <c r="Q832" i="15"/>
  <c r="Q833" i="15"/>
  <c r="Q834" i="15"/>
  <c r="Q835" i="15"/>
  <c r="Q836" i="15"/>
  <c r="Q837" i="15"/>
  <c r="Q838" i="15"/>
  <c r="Q839" i="15"/>
  <c r="Q840" i="15"/>
  <c r="Q841" i="15"/>
  <c r="Q842" i="15"/>
  <c r="Q843" i="15"/>
  <c r="Q844" i="15"/>
  <c r="Q845" i="15"/>
  <c r="Q846" i="15"/>
  <c r="Q847" i="15"/>
  <c r="Q848" i="15"/>
  <c r="Q849" i="15"/>
  <c r="Q850" i="15"/>
  <c r="Q851" i="15"/>
  <c r="Q852" i="15"/>
  <c r="Q853" i="15"/>
  <c r="Q854" i="15"/>
  <c r="Q855" i="15"/>
  <c r="Q856" i="15"/>
  <c r="Q857" i="15"/>
  <c r="Q858" i="15"/>
  <c r="Q859" i="15"/>
  <c r="Q860" i="15"/>
  <c r="Q861" i="15"/>
  <c r="Q862" i="15"/>
  <c r="Q863" i="15"/>
  <c r="Q864" i="15"/>
  <c r="Q865" i="15"/>
  <c r="Q866" i="15"/>
  <c r="Q867" i="15"/>
  <c r="Q868" i="15"/>
  <c r="Q869" i="15"/>
  <c r="Q870" i="15"/>
  <c r="Q871" i="15"/>
  <c r="Q872" i="15"/>
  <c r="Q873" i="15"/>
  <c r="Q874" i="15"/>
  <c r="Q875" i="15"/>
  <c r="Q876" i="15"/>
  <c r="Q877" i="15"/>
  <c r="Q878" i="15"/>
  <c r="Q879" i="15"/>
  <c r="Q880" i="15"/>
  <c r="Q881" i="15"/>
  <c r="Q882" i="15"/>
  <c r="Q883" i="15"/>
  <c r="Q884" i="15"/>
  <c r="Q885" i="15"/>
  <c r="Q886" i="15"/>
  <c r="Q887" i="15"/>
  <c r="Q888" i="15"/>
  <c r="Q889" i="15"/>
  <c r="Q890" i="15"/>
  <c r="Q891" i="15"/>
  <c r="Q892" i="15"/>
  <c r="Q893" i="15"/>
  <c r="Q894" i="15"/>
  <c r="Q895" i="15"/>
  <c r="Q896" i="15"/>
  <c r="Q897" i="15"/>
  <c r="Q898" i="15"/>
  <c r="Q899" i="15"/>
  <c r="Q900" i="15"/>
  <c r="Q901" i="15"/>
  <c r="Q902" i="15"/>
  <c r="Q903" i="15"/>
  <c r="Q904" i="15"/>
  <c r="Q905" i="15"/>
  <c r="Q906" i="15"/>
  <c r="Q907" i="15"/>
  <c r="Q908" i="15"/>
  <c r="Q909" i="15"/>
  <c r="Q910" i="15"/>
  <c r="Q911" i="15"/>
  <c r="Q912" i="15"/>
  <c r="Q913" i="15"/>
  <c r="Q914" i="15"/>
  <c r="Q915" i="15"/>
  <c r="Q916" i="15"/>
  <c r="Q917" i="15"/>
  <c r="Q918" i="15"/>
  <c r="Q919" i="15"/>
  <c r="Q920" i="15"/>
  <c r="Q921" i="15"/>
  <c r="Q922" i="15"/>
  <c r="Q923" i="15"/>
  <c r="Q924" i="15"/>
  <c r="Q925" i="15"/>
  <c r="Q926" i="15"/>
  <c r="Q927" i="15"/>
  <c r="Q928" i="15"/>
  <c r="Q929" i="15"/>
  <c r="Q930" i="15"/>
  <c r="Q931" i="15"/>
  <c r="Q932" i="15"/>
  <c r="Q933" i="15"/>
  <c r="Q934" i="15"/>
  <c r="Q935" i="15"/>
  <c r="Q936" i="15"/>
  <c r="Q937" i="15"/>
  <c r="Q938" i="15"/>
  <c r="Q939" i="15"/>
  <c r="Q940" i="15"/>
  <c r="Q941" i="15"/>
  <c r="Q942" i="15"/>
  <c r="Q943" i="15"/>
  <c r="Q944" i="15"/>
  <c r="Q945" i="15"/>
  <c r="Q946" i="15"/>
  <c r="Q947" i="15"/>
  <c r="Q948" i="15"/>
  <c r="Q949" i="15"/>
  <c r="Q950" i="15"/>
  <c r="Q951" i="15"/>
  <c r="Q952" i="15"/>
  <c r="Q953" i="15"/>
  <c r="Q954" i="15"/>
  <c r="Q955" i="15"/>
  <c r="Q956" i="15"/>
  <c r="Q957" i="15"/>
  <c r="Q958" i="15"/>
  <c r="Q959" i="15"/>
  <c r="Q960" i="15"/>
  <c r="Q961" i="15"/>
  <c r="Q962" i="15"/>
  <c r="Q963" i="15"/>
  <c r="Q964" i="15"/>
  <c r="Q965" i="15"/>
  <c r="Q966" i="15"/>
  <c r="Q967" i="15"/>
  <c r="Q968" i="15"/>
  <c r="Q969" i="15"/>
  <c r="Q970" i="15"/>
  <c r="Q971" i="15"/>
  <c r="Q972" i="15"/>
  <c r="Q973" i="15"/>
  <c r="Q974" i="15"/>
  <c r="Q975" i="15"/>
  <c r="Q976" i="15"/>
  <c r="Q977" i="15"/>
  <c r="Q978" i="15"/>
  <c r="Q979" i="15"/>
  <c r="Q980" i="15"/>
  <c r="Q981" i="15"/>
  <c r="Q982" i="15"/>
  <c r="Q983" i="15"/>
  <c r="Q984" i="15"/>
  <c r="Q985" i="15"/>
  <c r="Q986" i="15"/>
  <c r="Q987" i="15"/>
  <c r="Q988" i="15"/>
  <c r="Q989" i="15"/>
  <c r="Q990" i="15"/>
  <c r="Q991" i="15"/>
  <c r="Q992" i="15"/>
  <c r="Q993" i="15"/>
  <c r="Q994" i="15"/>
  <c r="Q995" i="15"/>
  <c r="Q996" i="15"/>
  <c r="Q997" i="15"/>
  <c r="Q998" i="15"/>
  <c r="Q999" i="15"/>
  <c r="Q1000" i="15"/>
  <c r="Q1001" i="15"/>
  <c r="Q1002" i="15"/>
  <c r="Q3" i="15"/>
  <c r="F1004" i="15"/>
  <c r="G1004" i="15"/>
  <c r="F1003" i="4"/>
  <c r="G1003" i="4" s="1"/>
  <c r="R3" i="15" l="1"/>
</calcChain>
</file>

<file path=xl/sharedStrings.xml><?xml version="1.0" encoding="utf-8"?>
<sst xmlns="http://schemas.openxmlformats.org/spreadsheetml/2006/main" count="18476" uniqueCount="260">
  <si>
    <t>male</t>
  </si>
  <si>
    <t>married</t>
  </si>
  <si>
    <t>single</t>
  </si>
  <si>
    <t>female</t>
  </si>
  <si>
    <t>early</t>
  </si>
  <si>
    <t>professional</t>
  </si>
  <si>
    <t>specialty stores</t>
  </si>
  <si>
    <t>mass-consumer electronics</t>
  </si>
  <si>
    <t>late</t>
  </si>
  <si>
    <t>saving favorite shows to watch as a family</t>
  </si>
  <si>
    <t>cool gadget</t>
  </si>
  <si>
    <t>schedule control</t>
  </si>
  <si>
    <t>time shifting</t>
  </si>
  <si>
    <t>programming/interactive features</t>
  </si>
  <si>
    <t>family</t>
  </si>
  <si>
    <t>none</t>
  </si>
  <si>
    <t>Illinois</t>
  </si>
  <si>
    <t>Montana</t>
  </si>
  <si>
    <t>Pennsylvania</t>
  </si>
  <si>
    <t>Wyoming</t>
  </si>
  <si>
    <t>Florida</t>
  </si>
  <si>
    <t>Nevada</t>
  </si>
  <si>
    <t>Hawaii</t>
  </si>
  <si>
    <t>Tennessee</t>
  </si>
  <si>
    <t>Washington</t>
  </si>
  <si>
    <t>Delaware</t>
  </si>
  <si>
    <t>Rhode Island</t>
  </si>
  <si>
    <t>New Hampshire</t>
  </si>
  <si>
    <t>Connecticut</t>
  </si>
  <si>
    <t>Massachusetts</t>
  </si>
  <si>
    <t>California</t>
  </si>
  <si>
    <t>Colorado</t>
  </si>
  <si>
    <t>Georgia</t>
  </si>
  <si>
    <t>Maine</t>
  </si>
  <si>
    <t>Maryland</t>
  </si>
  <si>
    <t>Vermont</t>
  </si>
  <si>
    <t>New York</t>
  </si>
  <si>
    <t>New Jersey</t>
  </si>
  <si>
    <t>Idaho</t>
  </si>
  <si>
    <t>Arizona</t>
  </si>
  <si>
    <t>New Mexico</t>
  </si>
  <si>
    <t>Alaska</t>
  </si>
  <si>
    <t>Utah</t>
  </si>
  <si>
    <t>Ohio</t>
  </si>
  <si>
    <t>Michigan</t>
  </si>
  <si>
    <t>North Dakota</t>
  </si>
  <si>
    <t>Mississippi</t>
  </si>
  <si>
    <t>Kentucky</t>
  </si>
  <si>
    <t>West Virginia</t>
  </si>
  <si>
    <t>Iowa</t>
  </si>
  <si>
    <t>Kansas</t>
  </si>
  <si>
    <t>Virginia</t>
  </si>
  <si>
    <t>Arkansas</t>
  </si>
  <si>
    <t>retail</t>
  </si>
  <si>
    <t>web (ebay)</t>
  </si>
  <si>
    <t>discount</t>
  </si>
  <si>
    <t>Alabama</t>
  </si>
  <si>
    <t>North Carolina</t>
  </si>
  <si>
    <t>Texas</t>
  </si>
  <si>
    <t>Oregon</t>
  </si>
  <si>
    <t>Missouri</t>
  </si>
  <si>
    <t>South Dakota</t>
  </si>
  <si>
    <t>Louisiana</t>
  </si>
  <si>
    <t>Indiana</t>
  </si>
  <si>
    <t>South Carolina</t>
  </si>
  <si>
    <t>Minnesota</t>
  </si>
  <si>
    <t>Wisconsin</t>
  </si>
  <si>
    <t>Oklahoma</t>
  </si>
  <si>
    <t>Nebraska</t>
  </si>
  <si>
    <t>ID</t>
  </si>
  <si>
    <t>Grand Total</t>
  </si>
  <si>
    <t>Count of gender</t>
  </si>
  <si>
    <t>Total</t>
  </si>
  <si>
    <t>female Total</t>
  </si>
  <si>
    <t>Count of age</t>
  </si>
  <si>
    <t>Gender</t>
  </si>
  <si>
    <t>Marital status</t>
  </si>
  <si>
    <t>Education</t>
  </si>
  <si>
    <t>Technology adoption</t>
  </si>
  <si>
    <t>Annual income (x1000 $)</t>
  </si>
  <si>
    <t>Age</t>
  </si>
  <si>
    <t>Location</t>
  </si>
  <si>
    <t>Favorite feature</t>
  </si>
  <si>
    <t>BA</t>
  </si>
  <si>
    <t>MA</t>
  </si>
  <si>
    <t>PhD</t>
  </si>
  <si>
    <t>43 Total</t>
  </si>
  <si>
    <t>45 Total</t>
  </si>
  <si>
    <t>47 Total</t>
  </si>
  <si>
    <t>48 Total</t>
  </si>
  <si>
    <t>49 Total</t>
  </si>
  <si>
    <t>50 Total</t>
  </si>
  <si>
    <t>51 Total</t>
  </si>
  <si>
    <t>52 Total</t>
  </si>
  <si>
    <t>54 Total</t>
  </si>
  <si>
    <t>55 Total</t>
  </si>
  <si>
    <t>If so, what is the average annual income of the low income group and that of the high-income group?</t>
  </si>
  <si>
    <t>41,000 - 55,000</t>
  </si>
  <si>
    <t>What is their income range?</t>
  </si>
  <si>
    <t xml:space="preserve">Can they be divided into high- and low-income groups? </t>
  </si>
  <si>
    <t>41 Total</t>
  </si>
  <si>
    <t>46 Total</t>
  </si>
  <si>
    <t>No</t>
  </si>
  <si>
    <t>N/A</t>
  </si>
  <si>
    <t>21 Total</t>
  </si>
  <si>
    <t>24 Total</t>
  </si>
  <si>
    <t>25 Total</t>
  </si>
  <si>
    <t>26 Total</t>
  </si>
  <si>
    <t>27 Total</t>
  </si>
  <si>
    <t>28 Total</t>
  </si>
  <si>
    <t>29 Total</t>
  </si>
  <si>
    <t>30 Total</t>
  </si>
  <si>
    <t>31 Total</t>
  </si>
  <si>
    <t>32 Total</t>
  </si>
  <si>
    <t>33 Total</t>
  </si>
  <si>
    <t>34 Total</t>
  </si>
  <si>
    <t>35 Total</t>
  </si>
  <si>
    <t>36 Total</t>
  </si>
  <si>
    <t>37 Total</t>
  </si>
  <si>
    <t>39 Total</t>
  </si>
  <si>
    <t>40 Total</t>
  </si>
  <si>
    <t>44 Total</t>
  </si>
  <si>
    <t>53 Total</t>
  </si>
  <si>
    <t>56 Total</t>
  </si>
  <si>
    <t>57 Total</t>
  </si>
  <si>
    <t>58 Total</t>
  </si>
  <si>
    <t>59 Total</t>
  </si>
  <si>
    <t>60 Total</t>
  </si>
  <si>
    <t>61 Total</t>
  </si>
  <si>
    <t>62 Total</t>
  </si>
  <si>
    <t>63 Total</t>
  </si>
  <si>
    <t>64 Total</t>
  </si>
  <si>
    <t>640 Total</t>
  </si>
  <si>
    <t>730 Total</t>
  </si>
  <si>
    <t>MA Total</t>
  </si>
  <si>
    <t>PhD Total</t>
  </si>
  <si>
    <t>Segment 1</t>
  </si>
  <si>
    <t>Segment 2</t>
  </si>
  <si>
    <t>Segment 3</t>
  </si>
  <si>
    <t>Segment 4</t>
  </si>
  <si>
    <t>Segment 5</t>
  </si>
  <si>
    <t>Segment 6</t>
  </si>
  <si>
    <t>Average annual income</t>
  </si>
  <si>
    <t xml:space="preserve">Most appealing feature/benefit </t>
  </si>
  <si>
    <t>Stores shopped for electronics</t>
  </si>
  <si>
    <t>Average electronics purchase ($)</t>
  </si>
  <si>
    <t>Segmentation Scheme A: Seven Segments of TV-Involved Customers</t>
  </si>
  <si>
    <t>Segmentation Scheme B: Four Segments of TV-Involved Customers</t>
  </si>
  <si>
    <t>Segment name</t>
  </si>
  <si>
    <t>a.   Segmentation Scheme A: Seven segments</t>
  </si>
  <si>
    <t>c.       Among early adopters, how many purchase electronics at least once every year and do so in stores that specialize in electronics?</t>
  </si>
  <si>
    <t>http://onlinestatbook.com/2/describing_bivariate_data/calculation.html</t>
  </si>
  <si>
    <t>b.   Segmentation Scheme B: Four segments</t>
  </si>
  <si>
    <t xml:space="preserve">Answer  </t>
  </si>
  <si>
    <t>Seniors watching &gt; 6 hrs of TV</t>
  </si>
  <si>
    <t>Income range</t>
  </si>
  <si>
    <t>b.      How many women with education of MA or  PhD are making purchasing decisions for  electronics without discussing it with a spouse, either because they are single, or because they are making purchasing decisions without their husband’s involvement?</t>
  </si>
  <si>
    <t xml:space="preserve">d.      How many seniors (above the age of 65) spend more than six hours a day watching TV? </t>
  </si>
  <si>
    <t>c.  Among early adopters, how many purchase electronics at least once every year and do so in stores that specialize in electronics?</t>
  </si>
  <si>
    <t>Description of segment</t>
  </si>
  <si>
    <t>Market size (% of TV-involved households)</t>
  </si>
  <si>
    <t>Market size  (% of TV-involved households)</t>
  </si>
  <si>
    <t>Marital Status</t>
  </si>
  <si>
    <t>Work Status</t>
  </si>
  <si>
    <t>Annual Income (x1000 $)</t>
  </si>
  <si>
    <t>Purchasing Decision-maker</t>
  </si>
  <si>
    <t>Purchasing Location</t>
  </si>
  <si>
    <t>Monthly Electronics Spend</t>
  </si>
  <si>
    <t>Purchasing Frequency (every x months)</t>
  </si>
  <si>
    <t>Technology Adoption</t>
  </si>
  <si>
    <t>TV Viewing (hours/day)</t>
  </si>
  <si>
    <t>3. Create a table for each attribute (e.g., Gender) and record the percentage of responses for each answer (e.g., % of respondents answering "male" and % answering “female”).</t>
  </si>
  <si>
    <t xml:space="preserve">4. Answer the following questions. In Excel, you may sort, filter, or use pivot tables, or you may use another method and record your answers. </t>
  </si>
  <si>
    <t>a. How many married men who are early adopters can afford to purchase a TiVo for $499 and on average have enough money to purchase another electronic gadget in the next two years ?</t>
  </si>
  <si>
    <t>d. How many seniors (above the age of 65) spend more than six hours a day watching TV? What is their income range? What is their average annual income?</t>
  </si>
  <si>
    <t>b. How many women with education of MA or PhD are making purchasing decisions for electronics without discussing them with a spouse, either because they are single, or because they are making purchasing decisions without the involvement of their spouses?</t>
  </si>
  <si>
    <t>Correlation</t>
  </si>
  <si>
    <t>6. For the attributes Gender and Annual income:</t>
  </si>
  <si>
    <t>b. Explain why it makes no difference which numbers are used to code Gender or other non-numeric attributes.</t>
  </si>
  <si>
    <t>7. Repeat the  correlation analysis for the following 4 pairs of attributes record their correlation.</t>
  </si>
  <si>
    <t>a. Age and Purchasing frequency </t>
  </si>
  <si>
    <t>b. Annual Income and TV Viewing </t>
  </si>
  <si>
    <t>c. Education and Favorite Feature </t>
  </si>
  <si>
    <t xml:space="preserve">8. Select one or more attributes to use as the basis for generating two segmentation schemes. For example, you could choose Age as the basis for creating segments based on age ranges. Or you could select two attributes that would help you segment by willingness to buy versus ability to pay.
As you generate segmentation schemes, Use the data in the "Survey Data" worksheet to fill each cell in the tables shown below. Remember to try to create segments that are homogenous internally and heterogeneous across segments for the indicated number of segments. Not all attributes will be used. </t>
  </si>
  <si>
    <t xml:space="preserve">9. Write a 150-word summary of your selected segmentation scheme (from question 5) and how you arrived at the segmentation. Include descriptive names for your segments that would be understandable to the marketing manager at TiVo. </t>
  </si>
  <si>
    <t xml:space="preserve">5. Correlate Annual income with Age. What is the correlation  (or r squared)? If you use the CORREL function or the Analysis Toolpak add-in in Excel, they return r, which will need to be squared. You may also use any other method to calculate the correlation. 
If you are unsure how correlation is calculated, check the formulas here: </t>
  </si>
  <si>
    <t>e. Of the four correlations, are any high enough to make one of the attributes  redundant? In other words, you can explain any of the attributes by simply saying "it behaves like attribute X?”</t>
  </si>
  <si>
    <t>a. Code Gender as a number. What is the correlation between it and Annual income?</t>
  </si>
  <si>
    <t>Monthly Household Spend</t>
  </si>
  <si>
    <t>d. Monthly Electronics Spend and Montly Household Spend</t>
  </si>
  <si>
    <t>Demographic</t>
  </si>
  <si>
    <t>Purchasing</t>
  </si>
  <si>
    <t>Other</t>
  </si>
  <si>
    <t>Annual Spending on Eletronics</t>
  </si>
  <si>
    <t>Spending as % of income</t>
  </si>
  <si>
    <t>Gender as number</t>
  </si>
  <si>
    <t>Education as a number</t>
  </si>
  <si>
    <t>Favorite feature as a number</t>
  </si>
  <si>
    <t>20-40</t>
  </si>
  <si>
    <t>40-60</t>
  </si>
  <si>
    <t>60-80</t>
  </si>
  <si>
    <t>&gt;500</t>
  </si>
  <si>
    <t>&lt;500</t>
  </si>
  <si>
    <t>Attitude</t>
  </si>
  <si>
    <t>Behavior</t>
  </si>
  <si>
    <t>41 - 55</t>
  </si>
  <si>
    <t>Young people working</t>
  </si>
  <si>
    <t>Young people not working</t>
  </si>
  <si>
    <t>Purchasing location as a number</t>
  </si>
  <si>
    <t>28 - 37</t>
  </si>
  <si>
    <t>38 - 47</t>
  </si>
  <si>
    <t>48 - 57</t>
  </si>
  <si>
    <t>58 - 67</t>
  </si>
  <si>
    <t>68 - 77</t>
  </si>
  <si>
    <t>Purchasing Decision Maker</t>
  </si>
  <si>
    <t>&lt; 28</t>
  </si>
  <si>
    <t xml:space="preserve">&gt;= 78 </t>
  </si>
  <si>
    <t>&lt;15</t>
  </si>
  <si>
    <t>15 - 30</t>
  </si>
  <si>
    <t>31 - 45</t>
  </si>
  <si>
    <t>46 - 60</t>
  </si>
  <si>
    <t>61 - 75</t>
  </si>
  <si>
    <t>&gt;= 76</t>
  </si>
  <si>
    <t>&lt; 50</t>
  </si>
  <si>
    <t>101 - 150</t>
  </si>
  <si>
    <t>151 - 200</t>
  </si>
  <si>
    <t>201 - 250</t>
  </si>
  <si>
    <t>251 - 300</t>
  </si>
  <si>
    <t>&gt;= 351</t>
  </si>
  <si>
    <t>301 - 350</t>
  </si>
  <si>
    <t>50 - 100</t>
  </si>
  <si>
    <t>&lt; 12</t>
  </si>
  <si>
    <t>12 - 24</t>
  </si>
  <si>
    <t>25 - 36</t>
  </si>
  <si>
    <t>&gt;= 37</t>
  </si>
  <si>
    <t>&lt; 4</t>
  </si>
  <si>
    <t>4 - 10</t>
  </si>
  <si>
    <t>&gt;= 10</t>
  </si>
  <si>
    <t>&gt;= 601</t>
  </si>
  <si>
    <t>101 - 600</t>
  </si>
  <si>
    <t>&lt; 20</t>
  </si>
  <si>
    <t>51 - 75</t>
  </si>
  <si>
    <t>76 - 100</t>
  </si>
  <si>
    <t>21 - 30</t>
  </si>
  <si>
    <t>31 - 40</t>
  </si>
  <si>
    <t>41 - 50</t>
  </si>
  <si>
    <t>Marrital status as a number</t>
  </si>
  <si>
    <t>Average hours spent per day on TV</t>
  </si>
  <si>
    <t>Median age people working</t>
  </si>
  <si>
    <t>Old people not working</t>
  </si>
  <si>
    <t>Median age people not working</t>
  </si>
  <si>
    <t>X</t>
  </si>
  <si>
    <t>Old people working</t>
  </si>
  <si>
    <t>cool gadget / schedule control</t>
  </si>
  <si>
    <t>Monthly Eletronics spend &lt; 20 and early technology adopters</t>
  </si>
  <si>
    <t>Monthly Eletronics spend &lt; 40 and late technology adopters</t>
  </si>
  <si>
    <t>Monthly Eletronics spend &gt; 40 and late technology adopters</t>
  </si>
  <si>
    <t>Monthly Eletronics spend &gt;  20 and early technology adopters</t>
  </si>
  <si>
    <t>Coefficient of Determination (R^2)</t>
  </si>
  <si>
    <t>Coefficient of Correlation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</si>
</sst>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3" x14ac:knownFonts="1">
    <font>
      <sz val="12"/>
      <color theme="1"/>
      <name val="Calibri"/>
      <family val="2"/>
      <scheme val="minor"/>
    </font>
    <font>
      <sz val="12"/>
      <color rgb="FF006100"/>
      <name val="Calibri"/>
      <family val="2"/>
      <scheme val="minor"/>
    </font>
    <font>
      <u/>
      <sz val="12"/>
      <color theme="10"/>
      <name val="Calibri"/>
      <family val="2"/>
      <scheme val="minor"/>
    </font>
    <font>
      <sz val="12"/>
      <color rgb="FF9C6500"/>
      <name val="Calibri"/>
      <family val="2"/>
      <scheme val="minor"/>
    </font>
    <font>
      <sz val="12"/>
      <color rgb="FF000000"/>
      <name val="Calibri"/>
      <family val="2"/>
      <scheme val="minor"/>
    </font>
    <font>
      <b/>
      <sz val="12"/>
      <color rgb="FF006100"/>
      <name val="Calibri"/>
      <family val="2"/>
      <scheme val="minor"/>
    </font>
    <font>
      <b/>
      <sz val="12"/>
      <color theme="1"/>
      <name val="Arial"/>
      <family val="2"/>
    </font>
    <font>
      <sz val="12"/>
      <color rgb="FF000000"/>
      <name val="Arial"/>
      <family val="2"/>
    </font>
    <font>
      <sz val="12"/>
      <color theme="1"/>
      <name val="Arial"/>
      <family val="2"/>
    </font>
    <font>
      <b/>
      <sz val="12"/>
      <color rgb="FF000000"/>
      <name val="Arial"/>
      <family val="2"/>
    </font>
    <font>
      <u/>
      <sz val="12"/>
      <color theme="11"/>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s>
  <borders count="16">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65"/>
      </left>
      <right/>
      <top style="thin">
        <color indexed="8"/>
      </top>
      <bottom style="thin">
        <color indexed="8"/>
      </bottom>
      <diagonal/>
    </border>
    <border>
      <left style="thin">
        <color indexed="65"/>
      </left>
      <right style="thin">
        <color indexed="8"/>
      </right>
      <top style="thin">
        <color indexed="8"/>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65"/>
      </left>
      <right style="thin">
        <color indexed="8"/>
      </right>
      <top style="thin">
        <color indexed="8"/>
      </top>
      <bottom style="thin">
        <color indexed="8"/>
      </bottom>
      <diagonal/>
    </border>
    <border>
      <left/>
      <right/>
      <top style="medium">
        <color auto="1"/>
      </top>
      <bottom style="medium">
        <color auto="1"/>
      </bottom>
      <diagonal/>
    </border>
    <border>
      <left/>
      <right/>
      <top/>
      <bottom style="medium">
        <color auto="1"/>
      </bottom>
      <diagonal/>
    </border>
  </borders>
  <cellStyleXfs count="9">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4">
    <xf numFmtId="0" fontId="0" fillId="0" borderId="0" xfId="0"/>
    <xf numFmtId="0" fontId="4" fillId="0" borderId="0" xfId="0" applyFont="1"/>
    <xf numFmtId="0" fontId="0" fillId="0" borderId="0" xfId="0" applyAlignment="1">
      <alignment horizontal="center"/>
    </xf>
    <xf numFmtId="0" fontId="4" fillId="0" borderId="0" xfId="0" applyFont="1" applyAlignment="1">
      <alignment horizontal="center"/>
    </xf>
    <xf numFmtId="0" fontId="2" fillId="0" borderId="0" xfId="2" applyAlignment="1">
      <alignment horizontal="center"/>
    </xf>
    <xf numFmtId="0" fontId="3" fillId="3" borderId="0" xfId="3" applyAlignment="1">
      <alignment horizontal="center"/>
    </xf>
    <xf numFmtId="0" fontId="3" fillId="0" borderId="0" xfId="3" applyFill="1"/>
    <xf numFmtId="0" fontId="5" fillId="2" borderId="0" xfId="1" applyFont="1" applyAlignment="1">
      <alignment horizontal="center"/>
    </xf>
    <xf numFmtId="0" fontId="7" fillId="0" borderId="14" xfId="0" applyFont="1" applyBorder="1" applyAlignment="1">
      <alignment vertical="center" wrapText="1"/>
    </xf>
    <xf numFmtId="0" fontId="7" fillId="0" borderId="0" xfId="0" applyFont="1" applyAlignment="1">
      <alignment vertical="center" wrapText="1"/>
    </xf>
    <xf numFmtId="0" fontId="7" fillId="0" borderId="15" xfId="0" applyFont="1" applyBorder="1" applyAlignment="1">
      <alignment vertical="center" wrapText="1"/>
    </xf>
    <xf numFmtId="0" fontId="7" fillId="0" borderId="14" xfId="0" applyFont="1" applyBorder="1" applyAlignment="1">
      <alignment horizontal="center" vertical="center" wrapText="1"/>
    </xf>
    <xf numFmtId="0" fontId="8" fillId="0" borderId="0" xfId="0" applyFont="1" applyAlignment="1">
      <alignment vertical="center"/>
    </xf>
    <xf numFmtId="0" fontId="8" fillId="0" borderId="0" xfId="0" applyFont="1"/>
    <xf numFmtId="0" fontId="6" fillId="0" borderId="0" xfId="0" applyFont="1" applyAlignment="1"/>
    <xf numFmtId="0" fontId="8" fillId="0" borderId="0" xfId="0" applyFont="1" applyAlignment="1"/>
    <xf numFmtId="0" fontId="8" fillId="0" borderId="0" xfId="0" applyFont="1" applyAlignment="1">
      <alignment horizontal="justify" vertical="center"/>
    </xf>
    <xf numFmtId="0" fontId="8" fillId="0" borderId="0" xfId="0" applyFont="1" applyAlignment="1">
      <alignment horizontal="center"/>
    </xf>
    <xf numFmtId="0" fontId="6" fillId="0" borderId="0" xfId="0" applyFont="1"/>
    <xf numFmtId="0" fontId="8" fillId="0" borderId="0" xfId="0" applyFont="1" applyAlignment="1">
      <alignment horizontal="left"/>
    </xf>
    <xf numFmtId="0" fontId="8" fillId="0" borderId="0" xfId="0" applyFont="1" applyAlignment="1">
      <alignment horizontal="left" wrapText="1"/>
    </xf>
    <xf numFmtId="0" fontId="8" fillId="4" borderId="0" xfId="0" applyFont="1" applyFill="1"/>
    <xf numFmtId="0" fontId="8" fillId="4" borderId="0" xfId="0" applyFont="1" applyFill="1" applyAlignment="1">
      <alignment horizontal="left" wrapText="1"/>
    </xf>
    <xf numFmtId="0" fontId="6" fillId="0" borderId="0" xfId="0" applyFont="1" applyAlignment="1">
      <alignment horizontal="left"/>
    </xf>
    <xf numFmtId="0" fontId="8" fillId="0" borderId="0" xfId="0" applyFont="1" applyFill="1" applyAlignment="1">
      <alignment horizontal="left"/>
    </xf>
    <xf numFmtId="0" fontId="8" fillId="0" borderId="0" xfId="0" applyFont="1" applyAlignment="1">
      <alignment horizontal="right"/>
    </xf>
    <xf numFmtId="0" fontId="8" fillId="4" borderId="0" xfId="0" applyFont="1" applyFill="1" applyAlignment="1">
      <alignment horizontal="right"/>
    </xf>
    <xf numFmtId="0" fontId="8" fillId="0" borderId="0" xfId="0" applyFont="1" applyAlignment="1">
      <alignment horizontal="right" wrapText="1"/>
    </xf>
    <xf numFmtId="0" fontId="8" fillId="0" borderId="0" xfId="0" applyFont="1" applyBorder="1" applyAlignment="1"/>
    <xf numFmtId="0" fontId="8" fillId="0" borderId="0" xfId="0" applyNumberFormat="1" applyFont="1" applyBorder="1" applyAlignment="1"/>
    <xf numFmtId="0" fontId="8" fillId="0" borderId="1" xfId="0" pivotButton="1" applyFont="1" applyBorder="1" applyAlignment="1"/>
    <xf numFmtId="0" fontId="8" fillId="0" borderId="2" xfId="0" applyFont="1" applyBorder="1" applyAlignment="1"/>
    <xf numFmtId="0" fontId="8" fillId="0" borderId="6" xfId="0" applyFont="1" applyBorder="1" applyAlignment="1"/>
    <xf numFmtId="0" fontId="8" fillId="0" borderId="1" xfId="0" applyFont="1" applyBorder="1" applyAlignment="1"/>
    <xf numFmtId="0" fontId="8" fillId="0" borderId="6" xfId="0" applyNumberFormat="1" applyFont="1" applyBorder="1" applyAlignment="1"/>
    <xf numFmtId="0" fontId="8" fillId="0" borderId="3" xfId="0" applyFont="1" applyBorder="1" applyAlignment="1"/>
    <xf numFmtId="0" fontId="8" fillId="0" borderId="4" xfId="0" applyFont="1" applyBorder="1" applyAlignment="1"/>
    <xf numFmtId="0" fontId="8" fillId="0" borderId="8" xfId="0" applyNumberFormat="1" applyFont="1" applyBorder="1" applyAlignment="1"/>
    <xf numFmtId="0" fontId="8" fillId="0" borderId="5" xfId="0" applyFont="1" applyBorder="1" applyAlignment="1"/>
    <xf numFmtId="0" fontId="8" fillId="0" borderId="9" xfId="0" applyFont="1" applyBorder="1" applyAlignment="1"/>
    <xf numFmtId="0" fontId="8" fillId="0" borderId="7" xfId="0" applyNumberFormat="1" applyFont="1" applyBorder="1" applyAlignment="1"/>
    <xf numFmtId="0" fontId="8" fillId="0" borderId="10" xfId="0" applyFont="1" applyBorder="1" applyAlignment="1"/>
    <xf numFmtId="0" fontId="8" fillId="0" borderId="11" xfId="0" applyFont="1" applyBorder="1" applyAlignment="1"/>
    <xf numFmtId="0" fontId="8" fillId="0" borderId="12" xfId="0" applyFont="1" applyBorder="1" applyAlignment="1"/>
    <xf numFmtId="0" fontId="8" fillId="0" borderId="13" xfId="0" applyFont="1" applyBorder="1" applyAlignment="1"/>
    <xf numFmtId="0" fontId="8" fillId="0" borderId="0" xfId="0" applyFont="1" applyFill="1" applyAlignment="1"/>
    <xf numFmtId="0" fontId="7" fillId="4" borderId="0" xfId="0" applyFont="1" applyFill="1" applyAlignment="1">
      <alignment horizontal="center" vertical="center" wrapText="1"/>
    </xf>
    <xf numFmtId="0" fontId="7" fillId="4" borderId="15" xfId="0" applyFont="1" applyFill="1" applyBorder="1" applyAlignment="1">
      <alignment horizontal="center" vertical="center" wrapText="1"/>
    </xf>
    <xf numFmtId="164" fontId="0" fillId="0" borderId="0" xfId="0" applyNumberFormat="1"/>
    <xf numFmtId="0" fontId="8" fillId="0" borderId="0" xfId="0" applyFont="1" applyFill="1" applyBorder="1" applyAlignment="1"/>
    <xf numFmtId="0" fontId="8" fillId="0" borderId="0" xfId="0" applyNumberFormat="1" applyFont="1" applyFill="1" applyBorder="1" applyAlignment="1"/>
    <xf numFmtId="0" fontId="11" fillId="0" borderId="0" xfId="2" applyFont="1" applyAlignment="1">
      <alignment horizontal="center"/>
    </xf>
    <xf numFmtId="10" fontId="8" fillId="0" borderId="0" xfId="0" applyNumberFormat="1" applyFont="1"/>
    <xf numFmtId="0" fontId="6" fillId="0" borderId="0" xfId="0" applyFont="1" applyAlignment="1">
      <alignment horizontal="center"/>
    </xf>
    <xf numFmtId="0" fontId="12" fillId="0" borderId="0" xfId="0" applyFont="1" applyAlignment="1">
      <alignment horizontal="center"/>
    </xf>
    <xf numFmtId="10" fontId="0" fillId="0" borderId="0" xfId="0" applyNumberFormat="1"/>
    <xf numFmtId="10" fontId="7" fillId="4" borderId="0" xfId="0" applyNumberFormat="1" applyFont="1" applyFill="1" applyAlignment="1">
      <alignment horizontal="center" vertical="center" wrapText="1"/>
    </xf>
    <xf numFmtId="0" fontId="6" fillId="0" borderId="0" xfId="0" applyFont="1" applyAlignment="1">
      <alignment horizontal="left" wrapText="1"/>
    </xf>
    <xf numFmtId="0" fontId="6" fillId="0" borderId="0" xfId="0" applyFont="1" applyAlignment="1">
      <alignment horizontal="left"/>
    </xf>
    <xf numFmtId="0" fontId="2" fillId="0" borderId="0" xfId="2" applyAlignment="1">
      <alignment horizontal="left"/>
    </xf>
    <xf numFmtId="0" fontId="9" fillId="0" borderId="0" xfId="0" applyFont="1" applyAlignment="1">
      <alignment horizontal="left" wrapText="1"/>
    </xf>
    <xf numFmtId="49" fontId="0" fillId="0" borderId="0" xfId="0" applyNumberFormat="1" applyAlignment="1">
      <alignment horizontal="center"/>
    </xf>
    <xf numFmtId="0" fontId="0" fillId="0" borderId="0" xfId="0" applyFont="1" applyAlignment="1">
      <alignment horizontal="center"/>
    </xf>
    <xf numFmtId="0" fontId="7" fillId="0" borderId="14" xfId="0" applyFont="1" applyBorder="1" applyAlignment="1">
      <alignment horizontal="center" vertical="top" wrapText="1"/>
    </xf>
  </cellXfs>
  <cellStyles count="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Good" xfId="1" builtinId="26"/>
    <cellStyle name="Hyperlink" xfId="2" builtinId="8"/>
    <cellStyle name="Neutral" xfId="3" builtinId="28"/>
    <cellStyle name="Normal" xfId="0" builtinId="0"/>
  </cellStyles>
  <dxfs count="9">
    <dxf>
      <font>
        <sz val="12"/>
      </font>
    </dxf>
    <dxf>
      <font>
        <name val="Arial"/>
        <scheme val="none"/>
      </font>
    </dxf>
    <dxf>
      <alignment wrapText="0" readingOrder="0"/>
    </dxf>
    <dxf>
      <font>
        <sz val="12"/>
      </font>
    </dxf>
    <dxf>
      <font>
        <name val="Arial"/>
        <scheme val="none"/>
      </font>
    </dxf>
    <dxf>
      <alignment wrapText="0" readingOrder="0"/>
    </dxf>
    <dxf>
      <font>
        <sz val="12"/>
      </font>
    </dxf>
    <dxf>
      <font>
        <name val="Arial"/>
        <scheme val="none"/>
      </font>
    </dxf>
    <dxf>
      <alignment wrapText="0" readingOrder="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180975</xdr:colOff>
      <xdr:row>21</xdr:row>
      <xdr:rowOff>19050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85800" y="400050"/>
          <a:ext cx="4981575" cy="3819525"/>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These spreadsheet exhibits relate to the case </a:t>
          </a:r>
          <a:r>
            <a:rPr lang="en-US" sz="1000" b="0" i="1">
              <a:effectLst/>
              <a:latin typeface="Arial" panose="020B0604020202020204" pitchFamily="34" charset="0"/>
              <a:ea typeface="+mn-ea"/>
              <a:cs typeface="Arial" panose="020B0604020202020204" pitchFamily="34" charset="0"/>
            </a:rPr>
            <a:t>TiVo Segmentation Analytics</a:t>
          </a:r>
          <a:r>
            <a:rPr lang="en-US" sz="1000" b="0" i="0">
              <a:effectLst/>
              <a:latin typeface="Arial" panose="020B0604020202020204" pitchFamily="34" charset="0"/>
              <a:ea typeface="+mn-ea"/>
              <a:cs typeface="Arial" panose="020B0604020202020204" pitchFamily="34" charset="0"/>
            </a:rPr>
            <a:t>,</a:t>
          </a:r>
          <a:r>
            <a:rPr lang="en-US" sz="1000" b="0" i="0" u="none" strike="noStrike" baseline="0">
              <a:solidFill>
                <a:srgbClr val="000000"/>
              </a:solidFill>
              <a:latin typeface="Arial"/>
              <a:cs typeface="Arial"/>
            </a:rPr>
            <a:t> Case #KEL932.</a:t>
          </a:r>
        </a:p>
        <a:p>
          <a:pPr algn="l" rtl="0">
            <a:defRPr sz="1000"/>
          </a:pPr>
          <a:endParaRPr lang="en-US" sz="1000" b="0" i="0" u="none" strike="noStrike" baseline="0">
            <a:solidFill>
              <a:srgbClr val="000000"/>
            </a:solidFill>
            <a:latin typeface="Arial"/>
            <a:cs typeface="Arial"/>
          </a:endParaRPr>
        </a:p>
        <a:p>
          <a:r>
            <a:rPr lang="en-US" sz="1000" u="none">
              <a:effectLst/>
              <a:latin typeface="Arial" panose="020B0604020202020204" pitchFamily="34" charset="0"/>
              <a:ea typeface="+mn-ea"/>
              <a:cs typeface="Arial" panose="020B0604020202020204" pitchFamily="34" charset="0"/>
            </a:rPr>
            <a:t>©2016 by the Kellogg School of Management at Northwestern University. This case was prepared by Professor Moran Cerf.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104775</xdr:colOff>
      <xdr:row>2</xdr:row>
      <xdr:rowOff>85725</xdr:rowOff>
    </xdr:from>
    <xdr:to>
      <xdr:col>4</xdr:col>
      <xdr:colOff>656899</xdr:colOff>
      <xdr:row>9</xdr:row>
      <xdr:rowOff>76027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90575" y="485775"/>
          <a:ext cx="2609524" cy="1390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12</xdr:row>
      <xdr:rowOff>95250</xdr:rowOff>
    </xdr:from>
    <xdr:to>
      <xdr:col>8</xdr:col>
      <xdr:colOff>38100</xdr:colOff>
      <xdr:row>24</xdr:row>
      <xdr:rowOff>133350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57150" y="4143375"/>
          <a:ext cx="5467350" cy="2324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22</xdr:row>
      <xdr:rowOff>152400</xdr:rowOff>
    </xdr:from>
    <xdr:to>
      <xdr:col>8</xdr:col>
      <xdr:colOff>28575</xdr:colOff>
      <xdr:row>34</xdr:row>
      <xdr:rowOff>19050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38100" y="5010150"/>
          <a:ext cx="5819775" cy="2152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333375</xdr:colOff>
      <xdr:row>13</xdr:row>
      <xdr:rowOff>57150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600075"/>
          <a:ext cx="5819775" cy="2152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Merkley" refreshedDate="41946.671161342594" createdVersion="4" refreshedVersion="4" recordCount="1000" xr:uid="{00000000-000A-0000-FFFF-FFFF00000000}">
  <cacheSource type="worksheet">
    <worksheetSource ref="A1:P1001" sheet="Survey Data"/>
  </cacheSource>
  <cacheFields count="28">
    <cacheField name="ID" numFmtId="0">
      <sharedItems containsSemiMixedTypes="0" containsString="0" containsNumber="1" containsInteger="1" minValue="1" maxValue="1000"/>
    </cacheField>
    <cacheField name="Gender" numFmtId="0">
      <sharedItems count="2">
        <s v="male"/>
        <s v="female"/>
      </sharedItems>
    </cacheField>
    <cacheField name="Coded Gender" numFmtId="0">
      <sharedItems containsSemiMixedTypes="0" containsString="0" containsNumber="1" containsInteger="1" minValue="0" maxValue="1"/>
    </cacheField>
    <cacheField name="x" numFmtId="0">
      <sharedItems containsSemiMixedTypes="0" containsString="0" containsNumber="1" minValue="-0.53500000000000003" maxValue="0.46499999999999997"/>
    </cacheField>
    <cacheField name="Marital status" numFmtId="0">
      <sharedItems count="2">
        <s v="married"/>
        <s v="single"/>
      </sharedItems>
    </cacheField>
    <cacheField name="Work status" numFmtId="0">
      <sharedItems count="2">
        <s v="professional"/>
        <s v="none"/>
      </sharedItems>
    </cacheField>
    <cacheField name="Education" numFmtId="0">
      <sharedItems count="4">
        <s v="none"/>
        <s v="BA"/>
        <s v="PhD"/>
        <s v="MA"/>
      </sharedItems>
    </cacheField>
    <cacheField name="Annual income (x1000 $)" numFmtId="0">
      <sharedItems containsSemiMixedTypes="0" containsString="0" containsNumber="1" containsInteger="1" minValue="21" maxValue="730" count="45">
        <n v="49"/>
        <n v="46"/>
        <n v="58"/>
        <n v="51"/>
        <n v="31"/>
        <n v="33"/>
        <n v="29"/>
        <n v="57"/>
        <n v="30"/>
        <n v="64"/>
        <n v="27"/>
        <n v="28"/>
        <n v="50"/>
        <n v="48"/>
        <n v="26"/>
        <n v="35"/>
        <n v="25"/>
        <n v="56"/>
        <n v="32"/>
        <n v="42"/>
        <n v="24"/>
        <n v="54"/>
        <n v="59"/>
        <n v="36"/>
        <n v="45"/>
        <n v="53"/>
        <n v="34"/>
        <n v="55"/>
        <n v="47"/>
        <n v="52"/>
        <n v="44"/>
        <n v="43"/>
        <n v="37"/>
        <n v="23"/>
        <n v="21"/>
        <n v="60"/>
        <n v="62"/>
        <n v="61"/>
        <n v="40"/>
        <n v="39"/>
        <n v="730"/>
        <n v="63"/>
        <n v="22"/>
        <n v="41"/>
        <n v="640"/>
      </sharedItems>
    </cacheField>
    <cacheField name="y" numFmtId="0">
      <sharedItems containsSemiMixedTypes="0" containsString="0" containsNumber="1" minValue="-18.006999999999998" maxValue="690.99300000000005"/>
    </cacheField>
    <cacheField name="xy" numFmtId="0">
      <sharedItems containsSemiMixedTypes="0" containsString="0" containsNumber="1" minValue="-11.766255000000001" maxValue="321.31174500000003"/>
    </cacheField>
    <cacheField name="x2" numFmtId="0">
      <sharedItems containsSemiMixedTypes="0" containsString="0" containsNumber="1" minValue="0.21622499999999997" maxValue="0.28622500000000001"/>
    </cacheField>
    <cacheField name="y2" numFmtId="0">
      <sharedItems containsSemiMixedTypes="0" containsString="0" containsNumber="1" minValue="4.8999999999970556E-5" maxValue="477471.32604900008"/>
    </cacheField>
    <cacheField name="Age" numFmtId="0">
      <sharedItems containsSemiMixedTypes="0" containsString="0" containsNumber="1" containsInteger="1" minValue="18" maxValue="80" count="63">
        <n v="30"/>
        <n v="36"/>
        <n v="66"/>
        <n v="78"/>
        <n v="52"/>
        <n v="72"/>
        <n v="62"/>
        <n v="60"/>
        <n v="59"/>
        <n v="25"/>
        <n v="57"/>
        <n v="80"/>
        <n v="61"/>
        <n v="54"/>
        <n v="58"/>
        <n v="75"/>
        <n v="47"/>
        <n v="35"/>
        <n v="74"/>
        <n v="33"/>
        <n v="31"/>
        <n v="46"/>
        <n v="67"/>
        <n v="69"/>
        <n v="44"/>
        <n v="64"/>
        <n v="24"/>
        <n v="20"/>
        <n v="43"/>
        <n v="38"/>
        <n v="40"/>
        <n v="63"/>
        <n v="22"/>
        <n v="29"/>
        <n v="70"/>
        <n v="45"/>
        <n v="56"/>
        <n v="51"/>
        <n v="50"/>
        <n v="23"/>
        <n v="28"/>
        <n v="48"/>
        <n v="65"/>
        <n v="73"/>
        <n v="68"/>
        <n v="41"/>
        <n v="19"/>
        <n v="32"/>
        <n v="55"/>
        <n v="26"/>
        <n v="79"/>
        <n v="42"/>
        <n v="49"/>
        <n v="39"/>
        <n v="37"/>
        <n v="77"/>
        <n v="18"/>
        <n v="71"/>
        <n v="21"/>
        <n v="27"/>
        <n v="76"/>
        <n v="53"/>
        <n v="34"/>
      </sharedItems>
    </cacheField>
    <cacheField name="x3" numFmtId="0">
      <sharedItems containsSemiMixedTypes="0" containsString="0" containsNumber="1" minValue="-18.006999999999998" maxValue="690.99300000000005"/>
    </cacheField>
    <cacheField name="y3" numFmtId="0">
      <sharedItems containsSemiMixedTypes="0" containsString="0" containsNumber="1" minValue="-30.344000000000001" maxValue="31.655999999999999"/>
    </cacheField>
    <cacheField name="xy2" numFmtId="0">
      <sharedItems containsSemiMixedTypes="0" containsString="0" containsNumber="1" minValue="-415.03359199999994" maxValue="21874.074408"/>
    </cacheField>
    <cacheField name="x22" numFmtId="0">
      <sharedItems containsSemiMixedTypes="0" containsString="0" containsNumber="1" minValue="4.8999999999970556E-5" maxValue="477471.32604900008"/>
    </cacheField>
    <cacheField name="y22" numFmtId="0">
      <sharedItems containsSemiMixedTypes="0" containsString="0" containsNumber="1" minValue="0.11833600000000082" maxValue="1002.1023359999999"/>
    </cacheField>
    <cacheField name="Location" numFmtId="0">
      <sharedItems count="50">
        <s v="Florida"/>
        <s v="Alabama"/>
        <s v="Massachusetts"/>
        <s v="New York"/>
        <s v="Montana"/>
        <s v="New Jersey"/>
        <s v="California"/>
        <s v="New Hampshire"/>
        <s v="Idaho"/>
        <s v="Nevada"/>
        <s v="Illinois"/>
        <s v="Maine"/>
        <s v="Alaska"/>
        <s v="South Dakota"/>
        <s v="Colorado"/>
        <s v="Hawaii"/>
        <s v="Washington"/>
        <s v="Delaware"/>
        <s v="Wyoming"/>
        <s v="Rhode Island"/>
        <s v="Pennsylvania"/>
        <s v="Tennessee"/>
        <s v="Missouri"/>
        <s v="Vermont"/>
        <s v="Oregon"/>
        <s v="Connecticut"/>
        <s v="North Carolina"/>
        <s v="Maryland"/>
        <s v="Nebraska"/>
        <s v="Georgia"/>
        <s v="Arkansas"/>
        <s v="Arizona"/>
        <s v="Iowa"/>
        <s v="Kansas"/>
        <s v="Ohio"/>
        <s v="Louisiana"/>
        <s v="North Dakota"/>
        <s v="Kentucky"/>
        <s v="New Mexico"/>
        <s v="Texas"/>
        <s v="South Carolina"/>
        <s v="Utah"/>
        <s v="Michigan"/>
        <s v="West Virginia"/>
        <s v="Wisconsin"/>
        <s v="Indiana"/>
        <s v="Virginia"/>
        <s v="Mississippi"/>
        <s v="Minnesota"/>
        <s v="Oklahoma"/>
      </sharedItems>
    </cacheField>
    <cacheField name="Purchasing decision-maker" numFmtId="0">
      <sharedItems count="2">
        <s v="family"/>
        <s v="single"/>
      </sharedItems>
    </cacheField>
    <cacheField name="Purchasing location" numFmtId="0">
      <sharedItems count="5">
        <s v="mass-consumer electronics"/>
        <s v="specialty stores"/>
        <s v="retail"/>
        <s v="discount"/>
        <s v="web (ebay)"/>
      </sharedItems>
    </cacheField>
    <cacheField name="Monthly electronics spend" numFmtId="0">
      <sharedItems containsSemiMixedTypes="0" containsString="0" containsNumber="1" containsInteger="1" minValue="7" maxValue="88" count="77">
        <n v="35"/>
        <n v="64"/>
        <n v="33"/>
        <n v="45"/>
        <n v="14"/>
        <n v="18"/>
        <n v="23"/>
        <n v="74"/>
        <n v="16"/>
        <n v="38"/>
        <n v="46"/>
        <n v="53"/>
        <n v="24"/>
        <n v="17"/>
        <n v="47"/>
        <n v="51"/>
        <n v="31"/>
        <n v="42"/>
        <n v="15"/>
        <n v="67"/>
        <n v="19"/>
        <n v="12"/>
        <n v="43"/>
        <n v="41"/>
        <n v="13"/>
        <n v="30"/>
        <n v="20"/>
        <n v="32"/>
        <n v="44"/>
        <n v="26"/>
        <n v="60"/>
        <n v="27"/>
        <n v="34"/>
        <n v="36"/>
        <n v="10"/>
        <n v="21"/>
        <n v="78"/>
        <n v="22"/>
        <n v="50"/>
        <n v="37"/>
        <n v="75"/>
        <n v="39"/>
        <n v="65"/>
        <n v="57"/>
        <n v="52"/>
        <n v="55"/>
        <n v="54"/>
        <n v="72"/>
        <n v="79"/>
        <n v="48"/>
        <n v="58"/>
        <n v="40"/>
        <n v="29"/>
        <n v="61"/>
        <n v="71"/>
        <n v="66"/>
        <n v="82"/>
        <n v="76"/>
        <n v="84"/>
        <n v="28"/>
        <n v="49"/>
        <n v="9"/>
        <n v="25"/>
        <n v="88"/>
        <n v="11"/>
        <n v="83"/>
        <n v="69"/>
        <n v="73"/>
        <n v="85"/>
        <n v="63"/>
        <n v="59"/>
        <n v="77"/>
        <n v="80"/>
        <n v="81"/>
        <n v="7"/>
        <n v="62"/>
        <n v="70"/>
      </sharedItems>
    </cacheField>
    <cacheField name="Annual spending on electronics" numFmtId="0">
      <sharedItems containsSemiMixedTypes="0" containsString="0" containsNumber="1" containsInteger="1" minValue="84" maxValue="1056" count="77">
        <n v="420"/>
        <n v="768"/>
        <n v="396"/>
        <n v="540"/>
        <n v="168"/>
        <n v="216"/>
        <n v="276"/>
        <n v="888"/>
        <n v="192"/>
        <n v="456"/>
        <n v="552"/>
        <n v="636"/>
        <n v="288"/>
        <n v="204"/>
        <n v="564"/>
        <n v="612"/>
        <n v="372"/>
        <n v="504"/>
        <n v="180"/>
        <n v="804"/>
        <n v="228"/>
        <n v="144"/>
        <n v="516"/>
        <n v="492"/>
        <n v="156"/>
        <n v="360"/>
        <n v="240"/>
        <n v="384"/>
        <n v="528"/>
        <n v="312"/>
        <n v="720"/>
        <n v="324"/>
        <n v="408"/>
        <n v="432"/>
        <n v="120"/>
        <n v="252"/>
        <n v="936"/>
        <n v="264"/>
        <n v="600"/>
        <n v="444"/>
        <n v="900"/>
        <n v="468"/>
        <n v="780"/>
        <n v="684"/>
        <n v="624"/>
        <n v="660"/>
        <n v="648"/>
        <n v="864"/>
        <n v="948"/>
        <n v="576"/>
        <n v="696"/>
        <n v="480"/>
        <n v="348"/>
        <n v="732"/>
        <n v="852"/>
        <n v="792"/>
        <n v="984"/>
        <n v="912"/>
        <n v="1008"/>
        <n v="336"/>
        <n v="588"/>
        <n v="108"/>
        <n v="300"/>
        <n v="1056"/>
        <n v="132"/>
        <n v="996"/>
        <n v="828"/>
        <n v="876"/>
        <n v="1020"/>
        <n v="756"/>
        <n v="708"/>
        <n v="924"/>
        <n v="960"/>
        <n v="972"/>
        <n v="84"/>
        <n v="744"/>
        <n v="840"/>
      </sharedItems>
    </cacheField>
    <cacheField name="Spending as % of income" numFmtId="10">
      <sharedItems containsSemiMixedTypes="0" containsString="0" containsNumber="1" minValue="1.03125E-3" maxValue="1.9555555555555555E-2" count="421">
        <n v="8.5714285714285719E-3"/>
        <n v="9.1304347826086964E-3"/>
        <n v="1.3241379310344827E-2"/>
        <n v="7.7647058823529409E-3"/>
        <n v="1.1739130434782608E-2"/>
        <n v="5.4193548387096776E-3"/>
        <n v="6.5454545454545453E-3"/>
        <n v="9.5172413793103445E-3"/>
        <n v="1.5578947368421053E-2"/>
        <n v="6.4000000000000003E-3"/>
        <n v="1.5724137931034481E-2"/>
        <n v="1.1265306122448979E-2"/>
        <n v="9.9375000000000002E-3"/>
        <n v="7.1111111111111115E-3"/>
        <n v="6.2222222222222219E-3"/>
        <n v="5.0909090909090913E-3"/>
        <n v="6.193548387096774E-3"/>
        <n v="6.0000000000000001E-3"/>
        <n v="9.9310344827586213E-3"/>
        <n v="7.285714285714286E-3"/>
        <n v="1.128E-2"/>
        <n v="9.3061224489795914E-3"/>
        <n v="1.2749999999999999E-2"/>
        <n v="1.4307692307692308E-2"/>
        <n v="7.7142857142857143E-3"/>
        <n v="4.7999999999999996E-3"/>
        <n v="1.0956521739130434E-2"/>
        <n v="7.1999999999999998E-3"/>
        <n v="1.4357142857142857E-2"/>
        <n v="7.1250000000000003E-3"/>
        <n v="1.2285714285714285E-2"/>
        <n v="1.0695652173913044E-2"/>
        <n v="6.4999999999999997E-3"/>
        <n v="1.2413793103448275E-2"/>
        <n v="6.8571428571428568E-3"/>
        <n v="1.2800000000000001E-2"/>
        <n v="9.7777777777777776E-3"/>
        <n v="9.4999999999999998E-3"/>
        <n v="4.875E-3"/>
        <n v="5.5384615384615381E-3"/>
        <n v="7.2727272727272727E-3"/>
        <n v="5.2881355932203394E-3"/>
        <n v="1.4999999999999999E-2"/>
        <n v="8.1428571428571427E-3"/>
        <n v="6.4615384615384613E-3"/>
        <n v="1.1636363636363636E-2"/>
        <n v="7.3548387096774191E-3"/>
        <n v="5.0000000000000001E-3"/>
        <n v="7.8620689655172406E-3"/>
        <n v="8.8888888888888889E-3"/>
        <n v="1.1020408163265306E-2"/>
        <n v="1.6E-2"/>
        <n v="5.3793103448275866E-3"/>
        <n v="1.1478260869565217E-2"/>
        <n v="7.9245283018867917E-3"/>
        <n v="1.2E-2"/>
        <n v="1.5428571428571429E-2"/>
        <n v="4.4999999999999997E-3"/>
        <n v="4.2857142857142859E-3"/>
        <n v="8.9999999999999993E-3"/>
        <n v="7.4482758620689656E-3"/>
        <n v="1.7660377358490565E-2"/>
        <n v="8.8000000000000005E-3"/>
        <n v="9.5999999999999992E-3"/>
        <n v="1.2266666666666667E-2"/>
        <n v="1.090909090909091E-2"/>
        <n v="8.6400000000000001E-3"/>
        <n v="1.125E-2"/>
        <n v="5.0322580645161289E-3"/>
        <n v="6.1818181818181816E-3"/>
        <n v="1.4693877551020407E-2"/>
        <n v="1.1058823529411765E-2"/>
        <n v="8.3999999999999995E-3"/>
        <n v="8.0000000000000002E-3"/>
        <n v="9.0612244897959188E-3"/>
        <n v="8.7692307692307687E-3"/>
        <n v="6.3749999999999996E-3"/>
        <n v="1.1657142857142857E-2"/>
        <n v="1.6666666666666666E-2"/>
        <n v="1.148936170212766E-2"/>
        <n v="1.1510204081632653E-2"/>
        <n v="8.5090909090909089E-3"/>
        <n v="1.1357142857142857E-2"/>
        <n v="1.4181818181818183E-2"/>
        <n v="1.2666666666666666E-2"/>
        <n v="6.5806451612903227E-3"/>
        <n v="1.4888888888888889E-2"/>
        <n v="5.454545454545455E-3"/>
        <n v="6.7499999999999999E-3"/>
        <n v="1.1333333333333334E-2"/>
        <n v="8.6808510638297868E-3"/>
        <n v="8.9454545454545446E-3"/>
        <n v="9.2903225806451606E-3"/>
        <n v="1.1217391304347827E-2"/>
        <n v="5.6470588235294121E-3"/>
        <n v="7.3846153846153844E-3"/>
        <n v="1.1272727272727273E-2"/>
        <n v="6.6206896551724136E-3"/>
        <n v="1.5169811320754716E-2"/>
        <n v="9.0666666666666673E-3"/>
        <n v="7.0000000000000001E-3"/>
        <n v="1.0749999999999999E-2"/>
        <n v="1.2489795918367347E-2"/>
        <n v="1.0352941176470589E-2"/>
        <n v="9.1111111111111115E-3"/>
        <n v="9.391304347826087E-3"/>
        <n v="1.4250000000000001E-2"/>
        <n v="1.1555555555555555E-2"/>
        <n v="7.5555555555555558E-3"/>
        <n v="6.3529411764705881E-3"/>
        <n v="1.1785714285714287E-2"/>
        <n v="1.2272727272727272E-2"/>
        <n v="1.0254545454545454E-2"/>
        <n v="1.4068965517241379E-2"/>
        <n v="1.4896551724137931E-2"/>
        <n v="8.2352941176470594E-3"/>
        <n v="1.35E-2"/>
        <n v="8.2758620689655175E-3"/>
        <n v="1.5709090909090909E-2"/>
        <n v="5.7931034482758617E-3"/>
        <n v="1.6631578947368421E-2"/>
        <n v="9.3818181818181821E-3"/>
        <n v="1.1755102040816326E-2"/>
        <n v="6.2068965517241377E-3"/>
        <n v="1.3116279069767442E-2"/>
        <n v="9.9574468085106387E-3"/>
        <n v="1.2888888888888889E-2"/>
        <n v="4.9655172413793107E-3"/>
        <n v="9.4117647058823521E-3"/>
        <n v="1.1520000000000001E-2"/>
        <n v="1.4E-2"/>
        <n v="7.4999999999999997E-3"/>
        <n v="9.2307692307692316E-3"/>
        <n v="4.0000000000000001E-3"/>
        <n v="0.01"/>
        <n v="5.1891891891891889E-3"/>
        <n v="1.4105263157894737E-2"/>
        <n v="8.6250000000000007E-3"/>
        <n v="1.3655172413793104E-2"/>
        <n v="1.1234042553191489E-2"/>
        <n v="5.6249999999999998E-3"/>
        <n v="1.1379310344827587E-2"/>
        <n v="1.0933333333333333E-2"/>
        <n v="4.5882352941176473E-3"/>
        <n v="8.7058823529411761E-3"/>
        <n v="1.008E-2"/>
        <n v="1.2436363636363636E-2"/>
        <n v="7.615384615384615E-3"/>
        <n v="1.7333333333333333E-2"/>
        <n v="1.6714285714285713E-2"/>
        <n v="5.8064516129032262E-3"/>
        <n v="9.1199999999999996E-3"/>
        <n v="9.4285714285714285E-3"/>
        <n v="1.011764705882353E-2"/>
        <n v="1.1314285714285714E-2"/>
        <n v="1.5310344827586206E-2"/>
        <n v="4.9411764705882353E-3"/>
        <n v="1.0545454545454545E-2"/>
        <n v="1.4769230769230769E-2"/>
        <n v="4.7272727272727275E-3"/>
        <n v="8.9361702127659579E-3"/>
        <n v="8.6896551724137926E-3"/>
        <n v="9.5454545454545462E-3"/>
        <n v="1.1294117647058824E-2"/>
        <n v="9.7959183673469383E-3"/>
        <n v="5.4857142857142856E-3"/>
        <n v="1.3309090909090909E-2"/>
        <n v="1.5214285714285715E-2"/>
        <n v="1.3894736842105264E-2"/>
        <n v="8.2909090909090901E-3"/>
        <n v="7.8461538461538465E-3"/>
        <n v="1.1764705882352941E-2"/>
        <n v="8.3076923076923076E-3"/>
        <n v="1.7890909090909089E-2"/>
        <n v="1.3454545454545455E-2"/>
        <n v="1.704E-2"/>
        <n v="1.7882352941176471E-2"/>
        <n v="1.0222222222222223E-2"/>
        <n v="1.7084745762711864E-2"/>
        <n v="7.6E-3"/>
        <n v="8.6086956521739134E-3"/>
        <n v="5.3333333333333332E-3"/>
        <n v="1.12E-2"/>
        <n v="1.0690909090909091E-2"/>
        <n v="3.5999999999999999E-3"/>
        <n v="1.1727272727272727E-2"/>
        <n v="6.3333333333333332E-3"/>
        <n v="5.5999999999999999E-3"/>
        <n v="6.6428571428571431E-3"/>
        <n v="6.7058823529411761E-3"/>
        <n v="7.7333333333333334E-3"/>
        <n v="1.5461538461538462E-2"/>
        <n v="5.7692307692307696E-3"/>
        <n v="1.0064516129032258E-2"/>
        <n v="1.2818181818181819E-2"/>
        <n v="4.4444444444444444E-3"/>
        <n v="8.1600000000000006E-3"/>
        <n v="1.9555555555555555E-2"/>
        <n v="1.1345454545454546E-2"/>
        <n v="1.0857142857142857E-2"/>
        <n v="8.9032258064516128E-3"/>
        <n v="1.1127272727272727E-2"/>
        <n v="1.5555555555555555E-2"/>
        <n v="6.4864864864864862E-3"/>
        <n v="9.1764705882352946E-3"/>
        <n v="4.7142857142857143E-3"/>
        <n v="1.52E-2"/>
        <n v="1.8792452830188679E-2"/>
        <n v="9.2499999999999995E-3"/>
        <n v="4.4571428571428574E-3"/>
        <n v="1.375E-2"/>
        <n v="1.3161290322580645E-2"/>
        <n v="8.4444444444444437E-3"/>
        <n v="5.2941176470588233E-3"/>
        <n v="8.8301886792452825E-3"/>
        <n v="1.1625E-2"/>
        <n v="9.8571428571428577E-3"/>
        <n v="1.1172413793103448E-2"/>
        <n v="1.3333333333333334E-2"/>
        <n v="5.1428571428571426E-3"/>
        <n v="1.44E-2"/>
        <n v="1.2260869565217391E-2"/>
        <n v="1.3058823529411765E-2"/>
        <n v="8.7272727272727276E-3"/>
        <n v="1.2967741935483871E-2"/>
        <n v="1.4666666666666666E-2"/>
        <n v="7.0344827586206896E-3"/>
        <n v="6.5142857142857146E-3"/>
        <n v="8.8524590163934422E-3"/>
        <n v="1.2226415094339622E-2"/>
        <n v="6.909090909090909E-3"/>
        <n v="1.38E-2"/>
        <n v="1.32E-2"/>
        <n v="1.5490909090909092E-2"/>
        <n v="1.0500000000000001E-2"/>
        <n v="6.9230769230769233E-3"/>
        <n v="1.5096774193548388E-2"/>
        <n v="1.5923076923076922E-2"/>
        <n v="1.5777777777777779E-2"/>
        <n v="1.3599999999999999E-2"/>
        <n v="1.2654545454545455E-2"/>
        <n v="1.1571428571428571E-2"/>
        <n v="6.1714285714285716E-3"/>
        <n v="1.2631578947368421E-2"/>
        <n v="1.0999999999999999E-2"/>
        <n v="8.8163265306122444E-3"/>
        <n v="1.0978723404255319E-2"/>
        <n v="1.3714285714285714E-2"/>
        <n v="1.3777777777777778E-2"/>
        <n v="1.2999999999999999E-2"/>
        <n v="6.7999999999999996E-3"/>
        <n v="8.347826086956521E-3"/>
        <n v="7.7999999999999996E-3"/>
        <n v="1.9043478260869565E-2"/>
        <n v="6.9677419354838713E-3"/>
        <n v="1.7586206896551725E-2"/>
        <n v="1.3548387096774193E-2"/>
        <n v="1.2959999999999999E-2"/>
        <n v="1.4142857142857143E-2"/>
        <n v="5.8181818181818178E-3"/>
        <n v="7.8750000000000001E-3"/>
        <n v="8.0727272727272731E-3"/>
        <n v="4.3076923076923075E-3"/>
        <n v="1.172093023255814E-2"/>
        <n v="1.0883720930232559E-2"/>
        <n v="1.0684931506849315E-3"/>
        <n v="1.0169491525423728E-2"/>
        <n v="1.3111111111111112E-2"/>
        <n v="1.2827586206896552E-2"/>
        <n v="1.2363636363636363E-2"/>
        <n v="9.0566037735849061E-3"/>
        <n v="1.4482758620689656E-2"/>
        <n v="1.276595744680851E-2"/>
        <n v="9.75E-3"/>
        <n v="9.4426229508196725E-3"/>
        <n v="9.91304347826087E-3"/>
        <n v="1.3846153846153847E-2"/>
        <n v="1.0153846153846154E-2"/>
        <n v="1.2406779661016949E-2"/>
        <n v="1.8260869565217393E-2"/>
        <n v="1.4716981132075471E-2"/>
        <n v="1.7647058823529412E-2"/>
        <n v="1.4086956521739131E-2"/>
        <n v="9.8181818181818179E-3"/>
        <n v="1.0285714285714285E-2"/>
        <n v="1.053061224489796E-2"/>
        <n v="1.04E-2"/>
        <n v="6.4285714285714285E-3"/>
        <n v="1.6551724137931035E-2"/>
        <n v="1.3153846153846153E-2"/>
        <n v="1.2842105263157894E-2"/>
        <n v="1.1039999999999999E-2"/>
        <n v="1.1599999999999999E-2"/>
        <n v="1.0874999999999999E-2"/>
        <n v="1.6363636363636365E-2"/>
        <n v="9.4000000000000004E-3"/>
        <n v="1.4571428571428572E-2"/>
        <n v="1.2200000000000001E-2"/>
        <n v="7.92E-3"/>
        <n v="6.6666666666666671E-3"/>
        <n v="1.1733333333333333E-2"/>
        <n v="1.7076923076923076E-2"/>
        <n v="1.0071428571428571E-2"/>
        <n v="1.4526315789473684E-2"/>
        <n v="5.7777777777777775E-3"/>
        <n v="9.3103448275862061E-3"/>
        <n v="8.6037735849056607E-3"/>
        <n v="8.6666666666666663E-3"/>
        <n v="4.1379310344827587E-3"/>
        <n v="9.555555555555555E-3"/>
        <n v="5.1999999999999998E-3"/>
        <n v="9.6923076923076928E-3"/>
        <n v="9.6470588235294114E-3"/>
        <n v="1.2774193548387098E-2"/>
        <n v="1.3423728813559322E-2"/>
        <n v="3.8918918918918917E-3"/>
        <n v="1.064516129032258E-2"/>
        <n v="8.869565217391304E-3"/>
        <n v="1.225E-2"/>
        <n v="5.5714285714285718E-3"/>
        <n v="1.0928571428571428E-2"/>
        <n v="1.7785714285714287E-2"/>
        <n v="5.6666666666666671E-3"/>
        <n v="4.4000000000000003E-3"/>
        <n v="1.7454545454545455E-2"/>
        <n v="7.6800000000000002E-3"/>
        <n v="8.0869565217391304E-3"/>
        <n v="1.46E-2"/>
        <n v="1.0588235294117647E-2"/>
        <n v="9.8823529411764706E-3"/>
        <n v="1.0188679245283019E-2"/>
        <n v="1.6465116279069769E-2"/>
        <n v="1.4222222222222223E-2"/>
        <n v="8.1290322580645155E-3"/>
        <n v="7.659574468085106E-3"/>
        <n v="9.9230769230769234E-3"/>
        <n v="1.0775510204081632E-2"/>
        <n v="7.7499999999999999E-3"/>
        <n v="4.8888888888888888E-3"/>
        <n v="1.1142857142857144E-2"/>
        <n v="3.8823529411764705E-3"/>
        <n v="4.1538461538461538E-3"/>
        <n v="5.8461538461538464E-3"/>
        <n v="1.55E-2"/>
        <n v="1.1547169811320755E-2"/>
        <n v="4.9285714285714289E-3"/>
        <n v="1.4444444444444444E-2"/>
        <n v="7.6363636363636364E-3"/>
        <n v="1.0133333333333333E-2"/>
        <n v="6.7200000000000003E-3"/>
        <n v="3.8709677419354839E-3"/>
        <n v="1.8339622641509432E-2"/>
        <n v="9.0526315789473677E-3"/>
        <n v="1.3963636363636364E-2"/>
        <n v="1.0235294117647059E-2"/>
        <n v="1.3090909090909091E-2"/>
        <n v="1.2461538461538461E-2"/>
        <n v="8.7804878048780496E-3"/>
        <n v="5.8285714285714286E-3"/>
        <n v="4.8648648648648646E-3"/>
        <n v="1.4076923076923077E-2"/>
        <n v="6.4137931034482761E-3"/>
        <n v="8.1509433962264153E-3"/>
        <n v="2.8E-3"/>
        <n v="1.1094339622641509E-2"/>
        <n v="1.0723404255319148E-2"/>
        <n v="1.24E-2"/>
        <n v="8.7500000000000008E-3"/>
        <n v="1.3866666666666666E-2"/>
        <n v="3.6363636363636364E-3"/>
        <n v="1.5829787234042554E-2"/>
        <n v="1.2857142857142857E-2"/>
        <n v="1.176E-2"/>
        <n v="9.3333333333333341E-3"/>
        <n v="5.7857142857142855E-3"/>
        <n v="1.0415094339622642E-2"/>
        <n v="4.2580645161290325E-3"/>
        <n v="1.2872727272727274E-2"/>
        <n v="9.5510204081632657E-3"/>
        <n v="1.0666666666666666E-2"/>
        <n v="1.5111111111111112E-2"/>
        <n v="1.1111111111111112E-2"/>
        <n v="1.2380952380952381E-2"/>
        <n v="9.1914893617021272E-3"/>
        <n v="1.1076923076923076E-2"/>
        <n v="1.2521739130434783E-2"/>
        <n v="1.5272727272727273E-2"/>
        <n v="1.3679999999999999E-2"/>
        <n v="1.432258064516129E-2"/>
        <n v="1.0212765957446808E-2"/>
        <n v="1.2375000000000001E-2"/>
        <n v="1.9384615384615386E-2"/>
        <n v="1.2705882352941176E-2"/>
        <n v="1.1466666666666667E-2"/>
        <n v="1.6153846153846154E-2"/>
        <n v="1.248E-2"/>
        <n v="1.6615384615384615E-2"/>
        <n v="1.140983606557377E-2"/>
        <n v="5.8378378378378375E-3"/>
        <n v="1.523076923076923E-2"/>
        <n v="1.0846153846153846E-2"/>
        <n v="8.2500000000000004E-3"/>
        <n v="1.6271186440677966E-2"/>
        <n v="7.7419354838709677E-3"/>
        <n v="1.03125E-3"/>
        <n v="1.3584905660377358E-2"/>
        <n v="9.1034482758620694E-3"/>
        <n v="1.0800000000000001E-2"/>
        <n v="1.6799999999999999E-2"/>
        <n v="9.9428571428571422E-3"/>
        <n v="8.5000000000000006E-3"/>
        <n v="7.058823529411765E-3"/>
        <n v="1.5333333333333332E-2"/>
        <n v="1.7600000000000001E-2"/>
        <n v="1.1773584905660377E-2"/>
        <n v="1.3043478260869565E-2"/>
        <n v="5.7600000000000004E-3"/>
        <n v="1.3440000000000001E-2"/>
        <n v="4.6451612903225803E-3"/>
        <n v="1.0040816326530613E-2"/>
        <n v="8.363636363636363E-3"/>
      </sharedItems>
    </cacheField>
    <cacheField name="Purchasing frequency (months)" numFmtId="0">
      <sharedItems containsSemiMixedTypes="0" containsString="0" containsNumber="1" containsInteger="1" minValue="1" maxValue="48" count="48">
        <n v="13"/>
        <n v="26"/>
        <n v="22"/>
        <n v="47"/>
        <n v="32"/>
        <n v="41"/>
        <n v="9"/>
        <n v="1"/>
        <n v="25"/>
        <n v="2"/>
        <n v="20"/>
        <n v="10"/>
        <n v="8"/>
        <n v="39"/>
        <n v="16"/>
        <n v="14"/>
        <n v="11"/>
        <n v="17"/>
        <n v="15"/>
        <n v="37"/>
        <n v="43"/>
        <n v="29"/>
        <n v="44"/>
        <n v="5"/>
        <n v="34"/>
        <n v="38"/>
        <n v="31"/>
        <n v="45"/>
        <n v="12"/>
        <n v="21"/>
        <n v="4"/>
        <n v="36"/>
        <n v="40"/>
        <n v="46"/>
        <n v="33"/>
        <n v="3"/>
        <n v="35"/>
        <n v="7"/>
        <n v="28"/>
        <n v="18"/>
        <n v="30"/>
        <n v="6"/>
        <n v="48"/>
        <n v="27"/>
        <n v="42"/>
        <n v="24"/>
        <n v="19"/>
        <n v="23"/>
      </sharedItems>
    </cacheField>
    <cacheField name="Technology adoption" numFmtId="0">
      <sharedItems count="2">
        <s v="late"/>
        <s v="early"/>
      </sharedItems>
    </cacheField>
    <cacheField name="TV viewing (hours/day)" numFmtId="0">
      <sharedItems containsSemiMixedTypes="0" containsString="0" containsNumber="1" containsInteger="1" minValue="0" maxValue="14" count="15">
        <n v="2"/>
        <n v="10"/>
        <n v="0"/>
        <n v="5"/>
        <n v="1"/>
        <n v="6"/>
        <n v="8"/>
        <n v="4"/>
        <n v="11"/>
        <n v="7"/>
        <n v="3"/>
        <n v="13"/>
        <n v="12"/>
        <n v="9"/>
        <n v="14"/>
      </sharedItems>
    </cacheField>
    <cacheField name="Favorite feature" numFmtId="0">
      <sharedItems count="5">
        <s v="saving favorite shows to watch as a family"/>
        <s v="time shifting"/>
        <s v="cool gadget"/>
        <s v="schedule control"/>
        <s v="programming/interactive featur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
    <x v="0"/>
    <n v="1"/>
    <n v="0.46499999999999997"/>
    <x v="0"/>
    <x v="0"/>
    <x v="0"/>
    <x v="0"/>
    <n v="9.9930000000000021"/>
    <n v="4.646745000000001"/>
    <n v="0.21622499999999997"/>
    <n v="99.860049000000046"/>
    <x v="0"/>
    <n v="9.9930000000000021"/>
    <n v="-18.344000000000001"/>
    <n v="-183.31159200000005"/>
    <n v="99.860049000000046"/>
    <n v="336.50233600000007"/>
    <x v="0"/>
    <x v="0"/>
    <x v="0"/>
    <x v="0"/>
    <x v="0"/>
    <x v="0"/>
    <x v="0"/>
    <x v="0"/>
    <x v="0"/>
    <x v="0"/>
  </r>
  <r>
    <n v="2"/>
    <x v="0"/>
    <n v="1"/>
    <n v="0.46499999999999997"/>
    <x v="1"/>
    <x v="1"/>
    <x v="0"/>
    <x v="1"/>
    <n v="6.9930000000000021"/>
    <n v="3.2517450000000006"/>
    <n v="0.21622499999999997"/>
    <n v="48.902049000000027"/>
    <x v="1"/>
    <n v="6.9930000000000021"/>
    <n v="-12.344000000000001"/>
    <n v="-86.321592000000038"/>
    <n v="48.902049000000027"/>
    <n v="152.37433600000003"/>
    <x v="1"/>
    <x v="1"/>
    <x v="0"/>
    <x v="0"/>
    <x v="0"/>
    <x v="1"/>
    <x v="1"/>
    <x v="0"/>
    <x v="1"/>
    <x v="0"/>
  </r>
  <r>
    <n v="3"/>
    <x v="0"/>
    <n v="1"/>
    <n v="0.46499999999999997"/>
    <x v="0"/>
    <x v="0"/>
    <x v="1"/>
    <x v="2"/>
    <n v="18.993000000000002"/>
    <n v="8.8317449999999997"/>
    <n v="0.21622499999999997"/>
    <n v="360.73404900000008"/>
    <x v="2"/>
    <n v="18.993000000000002"/>
    <n v="17.655999999999999"/>
    <n v="335.34040800000002"/>
    <n v="360.73404900000008"/>
    <n v="311.73433599999998"/>
    <x v="2"/>
    <x v="0"/>
    <x v="1"/>
    <x v="1"/>
    <x v="1"/>
    <x v="2"/>
    <x v="0"/>
    <x v="1"/>
    <x v="2"/>
    <x v="1"/>
  </r>
  <r>
    <n v="4"/>
    <x v="0"/>
    <n v="1"/>
    <n v="0.46499999999999997"/>
    <x v="0"/>
    <x v="1"/>
    <x v="2"/>
    <x v="3"/>
    <n v="11.993000000000002"/>
    <n v="5.5767450000000007"/>
    <n v="0.21622499999999997"/>
    <n v="143.83204900000004"/>
    <x v="3"/>
    <n v="11.993000000000002"/>
    <n v="29.655999999999999"/>
    <n v="355.66440800000004"/>
    <n v="143.83204900000004"/>
    <n v="879.4783359999999"/>
    <x v="3"/>
    <x v="0"/>
    <x v="0"/>
    <x v="2"/>
    <x v="2"/>
    <x v="3"/>
    <x v="2"/>
    <x v="0"/>
    <x v="3"/>
    <x v="0"/>
  </r>
  <r>
    <n v="5"/>
    <x v="1"/>
    <n v="0"/>
    <n v="-0.53500000000000003"/>
    <x v="1"/>
    <x v="1"/>
    <x v="0"/>
    <x v="1"/>
    <n v="6.9930000000000021"/>
    <n v="-3.7412550000000016"/>
    <n v="0.28622500000000001"/>
    <n v="48.902049000000027"/>
    <x v="4"/>
    <n v="6.9930000000000021"/>
    <n v="3.6559999999999988"/>
    <n v="25.566407999999999"/>
    <n v="48.902049000000027"/>
    <n v="13.366335999999992"/>
    <x v="4"/>
    <x v="1"/>
    <x v="0"/>
    <x v="3"/>
    <x v="3"/>
    <x v="4"/>
    <x v="3"/>
    <x v="0"/>
    <x v="0"/>
    <x v="0"/>
  </r>
  <r>
    <n v="6"/>
    <x v="1"/>
    <n v="0"/>
    <n v="-0.53500000000000003"/>
    <x v="0"/>
    <x v="1"/>
    <x v="1"/>
    <x v="4"/>
    <n v="-8.0069999999999979"/>
    <n v="4.2837449999999988"/>
    <n v="0.28622500000000001"/>
    <n v="64.112048999999971"/>
    <x v="5"/>
    <n v="-8.0069999999999979"/>
    <n v="23.655999999999999"/>
    <n v="-189.41359199999994"/>
    <n v="64.112048999999971"/>
    <n v="559.60633599999994"/>
    <x v="5"/>
    <x v="1"/>
    <x v="2"/>
    <x v="4"/>
    <x v="4"/>
    <x v="5"/>
    <x v="4"/>
    <x v="1"/>
    <x v="4"/>
    <x v="1"/>
  </r>
  <r>
    <n v="7"/>
    <x v="0"/>
    <n v="1"/>
    <n v="0.46499999999999997"/>
    <x v="0"/>
    <x v="0"/>
    <x v="0"/>
    <x v="5"/>
    <n v="-6.0069999999999979"/>
    <n v="-2.7932549999999989"/>
    <n v="0.21622499999999997"/>
    <n v="36.084048999999972"/>
    <x v="6"/>
    <n v="-6.0069999999999979"/>
    <n v="13.655999999999999"/>
    <n v="-82.031591999999961"/>
    <n v="36.084048999999972"/>
    <n v="186.48633599999997"/>
    <x v="6"/>
    <x v="1"/>
    <x v="3"/>
    <x v="5"/>
    <x v="5"/>
    <x v="6"/>
    <x v="5"/>
    <x v="1"/>
    <x v="2"/>
    <x v="2"/>
  </r>
  <r>
    <n v="8"/>
    <x v="0"/>
    <n v="1"/>
    <n v="0.46499999999999997"/>
    <x v="0"/>
    <x v="1"/>
    <x v="0"/>
    <x v="6"/>
    <n v="-10.006999999999998"/>
    <n v="-4.6532549999999988"/>
    <n v="0.21622499999999997"/>
    <n v="100.14004899999996"/>
    <x v="0"/>
    <n v="-10.006999999999998"/>
    <n v="-18.344000000000001"/>
    <n v="183.56840799999998"/>
    <n v="100.14004899999996"/>
    <n v="336.50233600000007"/>
    <x v="7"/>
    <x v="1"/>
    <x v="2"/>
    <x v="6"/>
    <x v="6"/>
    <x v="7"/>
    <x v="6"/>
    <x v="1"/>
    <x v="4"/>
    <x v="3"/>
  </r>
  <r>
    <n v="9"/>
    <x v="0"/>
    <n v="1"/>
    <n v="0.46499999999999997"/>
    <x v="0"/>
    <x v="0"/>
    <x v="0"/>
    <x v="7"/>
    <n v="17.993000000000002"/>
    <n v="8.3667449999999999"/>
    <n v="0.21622499999999997"/>
    <n v="323.74804900000009"/>
    <x v="7"/>
    <n v="17.993000000000002"/>
    <n v="11.655999999999999"/>
    <n v="209.72640799999999"/>
    <n v="323.74804900000009"/>
    <n v="135.86233599999997"/>
    <x v="2"/>
    <x v="0"/>
    <x v="1"/>
    <x v="7"/>
    <x v="7"/>
    <x v="8"/>
    <x v="7"/>
    <x v="1"/>
    <x v="2"/>
    <x v="3"/>
  </r>
  <r>
    <n v="10"/>
    <x v="1"/>
    <n v="0"/>
    <n v="-0.53500000000000003"/>
    <x v="0"/>
    <x v="0"/>
    <x v="0"/>
    <x v="8"/>
    <n v="-9.0069999999999979"/>
    <n v="4.8187449999999989"/>
    <n v="0.28622500000000001"/>
    <n v="81.126048999999966"/>
    <x v="8"/>
    <n v="-9.0069999999999979"/>
    <n v="10.655999999999999"/>
    <n v="-95.978591999999963"/>
    <n v="81.126048999999966"/>
    <n v="113.55033599999997"/>
    <x v="8"/>
    <x v="0"/>
    <x v="3"/>
    <x v="8"/>
    <x v="8"/>
    <x v="9"/>
    <x v="8"/>
    <x v="1"/>
    <x v="2"/>
    <x v="3"/>
  </r>
  <r>
    <n v="11"/>
    <x v="1"/>
    <n v="0"/>
    <n v="-0.53500000000000003"/>
    <x v="1"/>
    <x v="0"/>
    <x v="2"/>
    <x v="6"/>
    <n v="-10.006999999999998"/>
    <n v="5.3537449999999991"/>
    <n v="0.28622500000000001"/>
    <n v="100.14004899999996"/>
    <x v="9"/>
    <n v="-10.006999999999998"/>
    <n v="-23.344000000000001"/>
    <n v="233.60340799999997"/>
    <n v="100.14004899999996"/>
    <n v="544.94233600000007"/>
    <x v="0"/>
    <x v="1"/>
    <x v="3"/>
    <x v="9"/>
    <x v="9"/>
    <x v="10"/>
    <x v="9"/>
    <x v="1"/>
    <x v="5"/>
    <x v="4"/>
  </r>
  <r>
    <n v="12"/>
    <x v="1"/>
    <n v="0"/>
    <n v="-0.53500000000000003"/>
    <x v="0"/>
    <x v="1"/>
    <x v="0"/>
    <x v="0"/>
    <n v="9.9930000000000021"/>
    <n v="-5.3462550000000011"/>
    <n v="0.28622500000000001"/>
    <n v="99.860049000000046"/>
    <x v="10"/>
    <n v="9.9930000000000021"/>
    <n v="8.6559999999999988"/>
    <n v="86.499408000000003"/>
    <n v="99.860049000000046"/>
    <n v="74.926335999999978"/>
    <x v="0"/>
    <x v="0"/>
    <x v="0"/>
    <x v="10"/>
    <x v="10"/>
    <x v="11"/>
    <x v="10"/>
    <x v="0"/>
    <x v="3"/>
    <x v="0"/>
  </r>
  <r>
    <n v="13"/>
    <x v="0"/>
    <n v="1"/>
    <n v="0.46499999999999997"/>
    <x v="0"/>
    <x v="0"/>
    <x v="1"/>
    <x v="9"/>
    <n v="24.993000000000002"/>
    <n v="11.621745000000001"/>
    <n v="0.21622499999999997"/>
    <n v="624.65004900000008"/>
    <x v="11"/>
    <n v="24.993000000000002"/>
    <n v="31.655999999999999"/>
    <n v="791.17840799999999"/>
    <n v="624.65004900000008"/>
    <n v="1002.1023359999999"/>
    <x v="5"/>
    <x v="0"/>
    <x v="1"/>
    <x v="11"/>
    <x v="11"/>
    <x v="12"/>
    <x v="11"/>
    <x v="1"/>
    <x v="4"/>
    <x v="2"/>
  </r>
  <r>
    <n v="14"/>
    <x v="1"/>
    <n v="0"/>
    <n v="-0.53500000000000003"/>
    <x v="0"/>
    <x v="1"/>
    <x v="0"/>
    <x v="10"/>
    <n v="-12.006999999999998"/>
    <n v="6.4237449999999994"/>
    <n v="0.28622500000000001"/>
    <n v="144.16804899999994"/>
    <x v="1"/>
    <n v="-12.006999999999998"/>
    <n v="-12.344000000000001"/>
    <n v="148.21440799999999"/>
    <n v="144.16804899999994"/>
    <n v="152.37433600000003"/>
    <x v="9"/>
    <x v="1"/>
    <x v="3"/>
    <x v="8"/>
    <x v="8"/>
    <x v="13"/>
    <x v="12"/>
    <x v="1"/>
    <x v="0"/>
    <x v="3"/>
  </r>
  <r>
    <n v="15"/>
    <x v="0"/>
    <n v="1"/>
    <n v="0.46499999999999997"/>
    <x v="1"/>
    <x v="0"/>
    <x v="0"/>
    <x v="10"/>
    <n v="-12.006999999999998"/>
    <n v="-5.5832549999999985"/>
    <n v="0.21622499999999997"/>
    <n v="144.16804899999994"/>
    <x v="12"/>
    <n v="-12.006999999999998"/>
    <n v="12.655999999999999"/>
    <n v="-151.96059199999996"/>
    <n v="144.16804899999994"/>
    <n v="160.17433599999998"/>
    <x v="6"/>
    <x v="0"/>
    <x v="2"/>
    <x v="4"/>
    <x v="4"/>
    <x v="14"/>
    <x v="13"/>
    <x v="1"/>
    <x v="4"/>
    <x v="2"/>
  </r>
  <r>
    <n v="16"/>
    <x v="1"/>
    <n v="0"/>
    <n v="-0.53500000000000003"/>
    <x v="0"/>
    <x v="0"/>
    <x v="0"/>
    <x v="5"/>
    <n v="-6.0069999999999979"/>
    <n v="3.213744999999999"/>
    <n v="0.28622500000000001"/>
    <n v="36.084048999999972"/>
    <x v="13"/>
    <n v="-6.0069999999999979"/>
    <n v="5.6559999999999988"/>
    <n v="-33.975591999999978"/>
    <n v="36.084048999999972"/>
    <n v="31.990335999999985"/>
    <x v="10"/>
    <x v="0"/>
    <x v="2"/>
    <x v="4"/>
    <x v="4"/>
    <x v="15"/>
    <x v="14"/>
    <x v="1"/>
    <x v="2"/>
    <x v="2"/>
  </r>
  <r>
    <n v="17"/>
    <x v="0"/>
    <n v="1"/>
    <n v="0.46499999999999997"/>
    <x v="0"/>
    <x v="0"/>
    <x v="1"/>
    <x v="4"/>
    <n v="-8.0069999999999979"/>
    <n v="-3.7232549999999986"/>
    <n v="0.21622499999999997"/>
    <n v="64.112048999999971"/>
    <x v="14"/>
    <n v="-8.0069999999999979"/>
    <n v="9.6559999999999988"/>
    <n v="-77.315591999999967"/>
    <n v="64.112048999999971"/>
    <n v="93.238335999999975"/>
    <x v="8"/>
    <x v="1"/>
    <x v="3"/>
    <x v="8"/>
    <x v="8"/>
    <x v="16"/>
    <x v="15"/>
    <x v="1"/>
    <x v="4"/>
    <x v="2"/>
  </r>
  <r>
    <n v="18"/>
    <x v="1"/>
    <n v="0"/>
    <n v="-0.53500000000000003"/>
    <x v="0"/>
    <x v="0"/>
    <x v="0"/>
    <x v="11"/>
    <n v="-11.006999999999998"/>
    <n v="5.8887449999999992"/>
    <n v="0.28622500000000001"/>
    <n v="121.15404899999996"/>
    <x v="0"/>
    <n v="-11.006999999999998"/>
    <n v="-18.344000000000001"/>
    <n v="201.91240799999997"/>
    <n v="121.15404899999996"/>
    <n v="336.50233600000007"/>
    <x v="11"/>
    <x v="0"/>
    <x v="3"/>
    <x v="4"/>
    <x v="4"/>
    <x v="17"/>
    <x v="12"/>
    <x v="1"/>
    <x v="0"/>
    <x v="2"/>
  </r>
  <r>
    <n v="19"/>
    <x v="1"/>
    <n v="0"/>
    <n v="-0.53500000000000003"/>
    <x v="1"/>
    <x v="0"/>
    <x v="2"/>
    <x v="6"/>
    <n v="-10.006999999999998"/>
    <n v="5.3537449999999991"/>
    <n v="0.28622500000000001"/>
    <n v="100.14004899999996"/>
    <x v="9"/>
    <n v="-10.006999999999998"/>
    <n v="-23.344000000000001"/>
    <n v="233.60340799999997"/>
    <n v="100.14004899999996"/>
    <n v="544.94233600000007"/>
    <x v="12"/>
    <x v="1"/>
    <x v="2"/>
    <x v="12"/>
    <x v="12"/>
    <x v="18"/>
    <x v="16"/>
    <x v="1"/>
    <x v="3"/>
    <x v="4"/>
  </r>
  <r>
    <n v="20"/>
    <x v="1"/>
    <n v="0"/>
    <n v="-0.53500000000000003"/>
    <x v="0"/>
    <x v="0"/>
    <x v="0"/>
    <x v="11"/>
    <n v="-11.006999999999998"/>
    <n v="5.8887449999999992"/>
    <n v="0.28622500000000001"/>
    <n v="121.15404899999996"/>
    <x v="14"/>
    <n v="-11.006999999999998"/>
    <n v="9.6559999999999988"/>
    <n v="-106.28359199999997"/>
    <n v="121.15404899999996"/>
    <n v="93.238335999999975"/>
    <x v="13"/>
    <x v="0"/>
    <x v="2"/>
    <x v="13"/>
    <x v="13"/>
    <x v="19"/>
    <x v="14"/>
    <x v="1"/>
    <x v="2"/>
    <x v="1"/>
  </r>
  <r>
    <n v="21"/>
    <x v="1"/>
    <n v="0"/>
    <n v="-0.53500000000000003"/>
    <x v="0"/>
    <x v="1"/>
    <x v="3"/>
    <x v="12"/>
    <n v="10.993000000000002"/>
    <n v="-5.8812550000000012"/>
    <n v="0.28622500000000001"/>
    <n v="120.84604900000005"/>
    <x v="15"/>
    <n v="10.993000000000002"/>
    <n v="26.655999999999999"/>
    <n v="293.02940800000005"/>
    <n v="120.84604900000005"/>
    <n v="710.54233599999998"/>
    <x v="14"/>
    <x v="0"/>
    <x v="0"/>
    <x v="14"/>
    <x v="14"/>
    <x v="20"/>
    <x v="17"/>
    <x v="0"/>
    <x v="6"/>
    <x v="0"/>
  </r>
  <r>
    <n v="22"/>
    <x v="0"/>
    <n v="1"/>
    <n v="0.46499999999999997"/>
    <x v="1"/>
    <x v="0"/>
    <x v="0"/>
    <x v="4"/>
    <n v="-8.0069999999999979"/>
    <n v="-3.7232549999999986"/>
    <n v="0.21622499999999997"/>
    <n v="64.112048999999971"/>
    <x v="16"/>
    <n v="-8.0069999999999979"/>
    <n v="-1.3440000000000012"/>
    <n v="10.761408000000007"/>
    <n v="64.112048999999971"/>
    <n v="1.8063360000000033"/>
    <x v="7"/>
    <x v="1"/>
    <x v="3"/>
    <x v="8"/>
    <x v="8"/>
    <x v="16"/>
    <x v="18"/>
    <x v="1"/>
    <x v="4"/>
    <x v="2"/>
  </r>
  <r>
    <n v="23"/>
    <x v="1"/>
    <n v="0"/>
    <n v="-0.53500000000000003"/>
    <x v="0"/>
    <x v="1"/>
    <x v="0"/>
    <x v="0"/>
    <n v="9.9930000000000021"/>
    <n v="-5.3462550000000011"/>
    <n v="0.28622500000000001"/>
    <n v="99.860049000000046"/>
    <x v="4"/>
    <n v="9.9930000000000021"/>
    <n v="3.6559999999999988"/>
    <n v="36.534407999999999"/>
    <n v="99.860049000000046"/>
    <n v="13.366335999999992"/>
    <x v="15"/>
    <x v="0"/>
    <x v="0"/>
    <x v="9"/>
    <x v="9"/>
    <x v="21"/>
    <x v="19"/>
    <x v="0"/>
    <x v="3"/>
    <x v="0"/>
  </r>
  <r>
    <n v="24"/>
    <x v="0"/>
    <n v="1"/>
    <n v="0.46499999999999997"/>
    <x v="0"/>
    <x v="1"/>
    <x v="0"/>
    <x v="13"/>
    <n v="8.9930000000000021"/>
    <n v="4.1817450000000003"/>
    <n v="0.21622499999999997"/>
    <n v="80.874049000000042"/>
    <x v="17"/>
    <n v="8.9930000000000021"/>
    <n v="-13.344000000000001"/>
    <n v="-120.00259200000004"/>
    <n v="80.874049000000042"/>
    <n v="178.06233600000004"/>
    <x v="16"/>
    <x v="0"/>
    <x v="0"/>
    <x v="15"/>
    <x v="15"/>
    <x v="22"/>
    <x v="20"/>
    <x v="0"/>
    <x v="6"/>
    <x v="0"/>
  </r>
  <r>
    <n v="25"/>
    <x v="0"/>
    <n v="1"/>
    <n v="0.46499999999999997"/>
    <x v="1"/>
    <x v="0"/>
    <x v="1"/>
    <x v="14"/>
    <n v="-13.006999999999998"/>
    <n v="-6.0482549999999984"/>
    <n v="0.21622499999999997"/>
    <n v="169.18204899999995"/>
    <x v="9"/>
    <n v="-13.006999999999998"/>
    <n v="-23.344000000000001"/>
    <n v="303.63540799999998"/>
    <n v="169.18204899999995"/>
    <n v="544.94233600000007"/>
    <x v="8"/>
    <x v="1"/>
    <x v="2"/>
    <x v="16"/>
    <x v="16"/>
    <x v="23"/>
    <x v="14"/>
    <x v="1"/>
    <x v="5"/>
    <x v="4"/>
  </r>
  <r>
    <n v="26"/>
    <x v="0"/>
    <n v="1"/>
    <n v="0.46499999999999997"/>
    <x v="1"/>
    <x v="1"/>
    <x v="0"/>
    <x v="11"/>
    <n v="-11.006999999999998"/>
    <n v="-5.1182549999999987"/>
    <n v="0.21622499999999997"/>
    <n v="121.15404899999996"/>
    <x v="18"/>
    <n v="-11.006999999999998"/>
    <n v="25.655999999999999"/>
    <n v="-282.39559199999991"/>
    <n v="121.15404899999996"/>
    <n v="658.23033599999997"/>
    <x v="12"/>
    <x v="0"/>
    <x v="3"/>
    <x v="5"/>
    <x v="5"/>
    <x v="24"/>
    <x v="21"/>
    <x v="1"/>
    <x v="0"/>
    <x v="3"/>
  </r>
  <r>
    <n v="27"/>
    <x v="0"/>
    <n v="1"/>
    <n v="0.46499999999999997"/>
    <x v="1"/>
    <x v="1"/>
    <x v="0"/>
    <x v="15"/>
    <n v="-4.0069999999999979"/>
    <n v="-1.863254999999999"/>
    <n v="0.21622499999999997"/>
    <n v="16.056048999999984"/>
    <x v="15"/>
    <n v="-4.0069999999999979"/>
    <n v="26.655999999999999"/>
    <n v="-106.81059199999994"/>
    <n v="16.056048999999984"/>
    <n v="710.54233599999998"/>
    <x v="4"/>
    <x v="0"/>
    <x v="2"/>
    <x v="4"/>
    <x v="4"/>
    <x v="25"/>
    <x v="4"/>
    <x v="1"/>
    <x v="0"/>
    <x v="2"/>
  </r>
  <r>
    <n v="28"/>
    <x v="0"/>
    <n v="1"/>
    <n v="0.46499999999999997"/>
    <x v="0"/>
    <x v="0"/>
    <x v="0"/>
    <x v="11"/>
    <n v="-11.006999999999998"/>
    <n v="-5.1182549999999987"/>
    <n v="0.21622499999999997"/>
    <n v="121.15404899999996"/>
    <x v="19"/>
    <n v="-11.006999999999998"/>
    <n v="-15.344000000000001"/>
    <n v="168.89140799999998"/>
    <n v="121.15404899999996"/>
    <n v="235.43833600000005"/>
    <x v="8"/>
    <x v="0"/>
    <x v="3"/>
    <x v="13"/>
    <x v="13"/>
    <x v="19"/>
    <x v="22"/>
    <x v="1"/>
    <x v="4"/>
    <x v="3"/>
  </r>
  <r>
    <n v="29"/>
    <x v="1"/>
    <n v="0"/>
    <n v="-0.53500000000000003"/>
    <x v="0"/>
    <x v="0"/>
    <x v="0"/>
    <x v="1"/>
    <n v="6.9930000000000021"/>
    <n v="-3.7412550000000016"/>
    <n v="0.28622500000000001"/>
    <n v="48.902049000000027"/>
    <x v="20"/>
    <n v="6.9930000000000021"/>
    <n v="-17.344000000000001"/>
    <n v="-121.28659200000004"/>
    <n v="48.902049000000027"/>
    <n v="300.81433600000003"/>
    <x v="6"/>
    <x v="0"/>
    <x v="0"/>
    <x v="17"/>
    <x v="17"/>
    <x v="26"/>
    <x v="20"/>
    <x v="0"/>
    <x v="0"/>
    <x v="0"/>
  </r>
  <r>
    <n v="30"/>
    <x v="1"/>
    <n v="0"/>
    <n v="-0.53500000000000003"/>
    <x v="0"/>
    <x v="1"/>
    <x v="0"/>
    <x v="16"/>
    <n v="-14.006999999999998"/>
    <n v="7.4937449999999997"/>
    <n v="0.28622500000000001"/>
    <n v="196.19604899999993"/>
    <x v="17"/>
    <n v="-14.006999999999998"/>
    <n v="-13.344000000000001"/>
    <n v="186.90940799999998"/>
    <n v="196.19604899999993"/>
    <n v="178.06233600000004"/>
    <x v="17"/>
    <x v="0"/>
    <x v="2"/>
    <x v="18"/>
    <x v="18"/>
    <x v="27"/>
    <x v="12"/>
    <x v="1"/>
    <x v="4"/>
    <x v="1"/>
  </r>
  <r>
    <n v="31"/>
    <x v="1"/>
    <n v="0"/>
    <n v="-0.53500000000000003"/>
    <x v="1"/>
    <x v="0"/>
    <x v="1"/>
    <x v="17"/>
    <n v="16.993000000000002"/>
    <n v="-9.0912550000000021"/>
    <n v="0.28622500000000001"/>
    <n v="288.76204900000005"/>
    <x v="21"/>
    <n v="16.993000000000002"/>
    <n v="-2.3440000000000012"/>
    <n v="-39.831592000000022"/>
    <n v="288.76204900000005"/>
    <n v="5.4943360000000059"/>
    <x v="18"/>
    <x v="1"/>
    <x v="1"/>
    <x v="19"/>
    <x v="19"/>
    <x v="28"/>
    <x v="7"/>
    <x v="1"/>
    <x v="4"/>
    <x v="2"/>
  </r>
  <r>
    <n v="32"/>
    <x v="1"/>
    <n v="0"/>
    <n v="-0.53500000000000003"/>
    <x v="0"/>
    <x v="1"/>
    <x v="0"/>
    <x v="18"/>
    <n v="-7.0069999999999979"/>
    <n v="3.7487449999999991"/>
    <n v="0.28622500000000001"/>
    <n v="49.098048999999968"/>
    <x v="22"/>
    <n v="-7.0069999999999979"/>
    <n v="18.655999999999999"/>
    <n v="-130.72259199999996"/>
    <n v="49.098048999999968"/>
    <n v="348.04633599999994"/>
    <x v="19"/>
    <x v="1"/>
    <x v="2"/>
    <x v="20"/>
    <x v="20"/>
    <x v="29"/>
    <x v="17"/>
    <x v="1"/>
    <x v="2"/>
    <x v="2"/>
  </r>
  <r>
    <n v="33"/>
    <x v="0"/>
    <n v="1"/>
    <n v="0.46499999999999997"/>
    <x v="1"/>
    <x v="0"/>
    <x v="1"/>
    <x v="5"/>
    <n v="-6.0069999999999979"/>
    <n v="-2.7932549999999989"/>
    <n v="0.21622499999999997"/>
    <n v="36.084048999999972"/>
    <x v="23"/>
    <n v="-6.0069999999999979"/>
    <n v="20.655999999999999"/>
    <n v="-124.08059199999995"/>
    <n v="36.084048999999972"/>
    <n v="426.67033599999996"/>
    <x v="20"/>
    <x v="0"/>
    <x v="2"/>
    <x v="5"/>
    <x v="5"/>
    <x v="6"/>
    <x v="23"/>
    <x v="1"/>
    <x v="4"/>
    <x v="2"/>
  </r>
  <r>
    <n v="34"/>
    <x v="1"/>
    <n v="0"/>
    <n v="-0.53500000000000003"/>
    <x v="0"/>
    <x v="0"/>
    <x v="0"/>
    <x v="8"/>
    <n v="-9.0069999999999979"/>
    <n v="4.8187449999999989"/>
    <n v="0.28622500000000001"/>
    <n v="81.126048999999966"/>
    <x v="24"/>
    <n v="-9.0069999999999979"/>
    <n v="-4.3440000000000012"/>
    <n v="39.126408000000005"/>
    <n v="81.126048999999966"/>
    <n v="18.870336000000009"/>
    <x v="21"/>
    <x v="0"/>
    <x v="2"/>
    <x v="21"/>
    <x v="21"/>
    <x v="25"/>
    <x v="3"/>
    <x v="1"/>
    <x v="4"/>
    <x v="2"/>
  </r>
  <r>
    <n v="35"/>
    <x v="0"/>
    <n v="1"/>
    <n v="0.46499999999999997"/>
    <x v="0"/>
    <x v="0"/>
    <x v="0"/>
    <x v="19"/>
    <n v="2.9930000000000021"/>
    <n v="1.3917450000000009"/>
    <n v="0.21622499999999997"/>
    <n v="8.9580490000000133"/>
    <x v="7"/>
    <n v="2.9930000000000021"/>
    <n v="11.655999999999999"/>
    <n v="34.886408000000024"/>
    <n v="8.9580490000000133"/>
    <n v="135.86233599999997"/>
    <x v="15"/>
    <x v="0"/>
    <x v="0"/>
    <x v="22"/>
    <x v="22"/>
    <x v="30"/>
    <x v="2"/>
    <x v="0"/>
    <x v="7"/>
    <x v="0"/>
  </r>
  <r>
    <n v="36"/>
    <x v="1"/>
    <n v="0"/>
    <n v="-0.53500000000000003"/>
    <x v="1"/>
    <x v="0"/>
    <x v="2"/>
    <x v="1"/>
    <n v="6.9930000000000021"/>
    <n v="-3.7412550000000016"/>
    <n v="0.28622500000000001"/>
    <n v="48.902049000000027"/>
    <x v="25"/>
    <n v="6.9930000000000021"/>
    <n v="15.655999999999999"/>
    <n v="109.48240800000002"/>
    <n v="48.902049000000027"/>
    <n v="245.11033599999996"/>
    <x v="22"/>
    <x v="1"/>
    <x v="0"/>
    <x v="23"/>
    <x v="23"/>
    <x v="31"/>
    <x v="24"/>
    <x v="0"/>
    <x v="8"/>
    <x v="0"/>
  </r>
  <r>
    <n v="37"/>
    <x v="0"/>
    <n v="1"/>
    <n v="0.46499999999999997"/>
    <x v="0"/>
    <x v="1"/>
    <x v="0"/>
    <x v="20"/>
    <n v="-15.006999999999998"/>
    <n v="-6.978254999999999"/>
    <n v="0.21622499999999997"/>
    <n v="225.21004899999994"/>
    <x v="12"/>
    <n v="-15.006999999999998"/>
    <n v="12.655999999999999"/>
    <n v="-189.92859199999995"/>
    <n v="225.21004899999994"/>
    <n v="160.17433599999998"/>
    <x v="17"/>
    <x v="1"/>
    <x v="2"/>
    <x v="24"/>
    <x v="24"/>
    <x v="32"/>
    <x v="25"/>
    <x v="1"/>
    <x v="4"/>
    <x v="2"/>
  </r>
  <r>
    <n v="38"/>
    <x v="1"/>
    <n v="0"/>
    <n v="-0.53500000000000003"/>
    <x v="0"/>
    <x v="0"/>
    <x v="0"/>
    <x v="11"/>
    <n v="-11.006999999999998"/>
    <n v="5.8887449999999992"/>
    <n v="0.28622500000000001"/>
    <n v="121.15404899999996"/>
    <x v="26"/>
    <n v="-11.006999999999998"/>
    <n v="-24.344000000000001"/>
    <n v="267.95440799999994"/>
    <n v="121.15404899999996"/>
    <n v="592.63033600000006"/>
    <x v="0"/>
    <x v="1"/>
    <x v="2"/>
    <x v="13"/>
    <x v="13"/>
    <x v="19"/>
    <x v="26"/>
    <x v="1"/>
    <x v="2"/>
    <x v="1"/>
  </r>
  <r>
    <n v="39"/>
    <x v="0"/>
    <n v="1"/>
    <n v="0.46499999999999997"/>
    <x v="1"/>
    <x v="0"/>
    <x v="2"/>
    <x v="6"/>
    <n v="-10.006999999999998"/>
    <n v="-4.6532549999999988"/>
    <n v="0.21622499999999997"/>
    <n v="100.14004899999996"/>
    <x v="27"/>
    <n v="-10.006999999999998"/>
    <n v="-28.344000000000001"/>
    <n v="283.63840799999997"/>
    <n v="100.14004899999996"/>
    <n v="803.38233600000012"/>
    <x v="15"/>
    <x v="1"/>
    <x v="4"/>
    <x v="25"/>
    <x v="25"/>
    <x v="33"/>
    <x v="27"/>
    <x v="1"/>
    <x v="3"/>
    <x v="4"/>
  </r>
  <r>
    <n v="40"/>
    <x v="0"/>
    <n v="1"/>
    <n v="0.46499999999999997"/>
    <x v="0"/>
    <x v="1"/>
    <x v="0"/>
    <x v="15"/>
    <n v="-4.0069999999999979"/>
    <n v="-1.863254999999999"/>
    <n v="0.21622499999999997"/>
    <n v="16.056048999999984"/>
    <x v="2"/>
    <n v="-4.0069999999999979"/>
    <n v="17.655999999999999"/>
    <n v="-70.747591999999955"/>
    <n v="16.056048999999984"/>
    <n v="311.73433599999998"/>
    <x v="15"/>
    <x v="0"/>
    <x v="2"/>
    <x v="26"/>
    <x v="26"/>
    <x v="34"/>
    <x v="24"/>
    <x v="1"/>
    <x v="4"/>
    <x v="3"/>
  </r>
  <r>
    <n v="41"/>
    <x v="1"/>
    <n v="0"/>
    <n v="-0.53500000000000003"/>
    <x v="1"/>
    <x v="0"/>
    <x v="3"/>
    <x v="8"/>
    <n v="-9.0069999999999979"/>
    <n v="4.8187449999999989"/>
    <n v="0.28622500000000001"/>
    <n v="81.126048999999966"/>
    <x v="27"/>
    <n v="-9.0069999999999979"/>
    <n v="-28.344000000000001"/>
    <n v="255.29440799999995"/>
    <n v="81.126048999999966"/>
    <n v="803.38233600000012"/>
    <x v="3"/>
    <x v="1"/>
    <x v="4"/>
    <x v="27"/>
    <x v="27"/>
    <x v="35"/>
    <x v="20"/>
    <x v="1"/>
    <x v="0"/>
    <x v="4"/>
  </r>
  <r>
    <n v="42"/>
    <x v="1"/>
    <n v="0"/>
    <n v="-0.53500000000000003"/>
    <x v="0"/>
    <x v="0"/>
    <x v="1"/>
    <x v="21"/>
    <n v="14.993000000000002"/>
    <n v="-8.0212550000000018"/>
    <n v="0.28622500000000001"/>
    <n v="224.79004900000007"/>
    <x v="28"/>
    <n v="14.993000000000002"/>
    <n v="-5.3440000000000012"/>
    <n v="-80.122592000000026"/>
    <n v="224.79004900000007"/>
    <n v="28.558336000000011"/>
    <x v="23"/>
    <x v="0"/>
    <x v="1"/>
    <x v="28"/>
    <x v="28"/>
    <x v="36"/>
    <x v="28"/>
    <x v="1"/>
    <x v="2"/>
    <x v="3"/>
  </r>
  <r>
    <n v="43"/>
    <x v="1"/>
    <n v="0"/>
    <n v="-0.53500000000000003"/>
    <x v="0"/>
    <x v="1"/>
    <x v="0"/>
    <x v="20"/>
    <n v="-15.006999999999998"/>
    <n v="8.0287449999999989"/>
    <n v="0.28622500000000001"/>
    <n v="225.21004899999994"/>
    <x v="21"/>
    <n v="-15.006999999999998"/>
    <n v="-2.3440000000000012"/>
    <n v="35.176408000000016"/>
    <n v="225.21004899999994"/>
    <n v="5.4943360000000059"/>
    <x v="8"/>
    <x v="1"/>
    <x v="2"/>
    <x v="20"/>
    <x v="20"/>
    <x v="37"/>
    <x v="24"/>
    <x v="1"/>
    <x v="4"/>
    <x v="1"/>
  </r>
  <r>
    <n v="44"/>
    <x v="1"/>
    <n v="0"/>
    <n v="-0.53500000000000003"/>
    <x v="1"/>
    <x v="1"/>
    <x v="0"/>
    <x v="18"/>
    <n v="-7.0069999999999979"/>
    <n v="3.7487449999999991"/>
    <n v="0.28622500000000001"/>
    <n v="49.098048999999968"/>
    <x v="23"/>
    <n v="-7.0069999999999979"/>
    <n v="20.655999999999999"/>
    <n v="-144.73659199999994"/>
    <n v="49.098048999999968"/>
    <n v="426.67033599999996"/>
    <x v="5"/>
    <x v="1"/>
    <x v="3"/>
    <x v="24"/>
    <x v="24"/>
    <x v="38"/>
    <x v="1"/>
    <x v="1"/>
    <x v="2"/>
    <x v="3"/>
  </r>
  <r>
    <n v="45"/>
    <x v="1"/>
    <n v="0"/>
    <n v="-0.53500000000000003"/>
    <x v="0"/>
    <x v="0"/>
    <x v="0"/>
    <x v="14"/>
    <n v="-13.006999999999998"/>
    <n v="6.9587449999999995"/>
    <n v="0.28622500000000001"/>
    <n v="169.18204899999995"/>
    <x v="29"/>
    <n v="-13.006999999999998"/>
    <n v="-10.344000000000001"/>
    <n v="134.544408"/>
    <n v="169.18204899999995"/>
    <n v="106.99833600000002"/>
    <x v="3"/>
    <x v="1"/>
    <x v="2"/>
    <x v="21"/>
    <x v="21"/>
    <x v="39"/>
    <x v="29"/>
    <x v="1"/>
    <x v="2"/>
    <x v="3"/>
  </r>
  <r>
    <n v="46"/>
    <x v="0"/>
    <n v="1"/>
    <n v="0.46499999999999997"/>
    <x v="1"/>
    <x v="1"/>
    <x v="0"/>
    <x v="5"/>
    <n v="-6.0069999999999979"/>
    <n v="-2.7932549999999989"/>
    <n v="0.21622499999999997"/>
    <n v="36.084048999999972"/>
    <x v="30"/>
    <n v="-6.0069999999999979"/>
    <n v="-8.3440000000000012"/>
    <n v="50.122407999999993"/>
    <n v="36.084048999999972"/>
    <n v="69.622336000000018"/>
    <x v="11"/>
    <x v="0"/>
    <x v="3"/>
    <x v="26"/>
    <x v="26"/>
    <x v="40"/>
    <x v="8"/>
    <x v="1"/>
    <x v="4"/>
    <x v="1"/>
  </r>
  <r>
    <n v="47"/>
    <x v="1"/>
    <n v="0"/>
    <n v="-0.53500000000000003"/>
    <x v="0"/>
    <x v="0"/>
    <x v="1"/>
    <x v="22"/>
    <n v="19.993000000000002"/>
    <n v="-10.696255000000003"/>
    <n v="0.28622500000000001"/>
    <n v="399.72004900000007"/>
    <x v="31"/>
    <n v="19.993000000000002"/>
    <n v="14.655999999999999"/>
    <n v="293.01740799999999"/>
    <n v="399.72004900000007"/>
    <n v="214.79833599999998"/>
    <x v="23"/>
    <x v="0"/>
    <x v="1"/>
    <x v="29"/>
    <x v="29"/>
    <x v="41"/>
    <x v="18"/>
    <x v="1"/>
    <x v="0"/>
    <x v="2"/>
  </r>
  <r>
    <n v="48"/>
    <x v="0"/>
    <n v="1"/>
    <n v="0.46499999999999997"/>
    <x v="0"/>
    <x v="0"/>
    <x v="1"/>
    <x v="13"/>
    <n v="8.9930000000000021"/>
    <n v="4.1817450000000003"/>
    <n v="0.21622499999999997"/>
    <n v="80.874049000000042"/>
    <x v="32"/>
    <n v="8.9930000000000021"/>
    <n v="-26.344000000000001"/>
    <n v="-236.91159200000007"/>
    <n v="80.874049000000042"/>
    <n v="694.00633600000003"/>
    <x v="3"/>
    <x v="0"/>
    <x v="1"/>
    <x v="15"/>
    <x v="15"/>
    <x v="22"/>
    <x v="7"/>
    <x v="1"/>
    <x v="4"/>
    <x v="2"/>
  </r>
  <r>
    <n v="49"/>
    <x v="1"/>
    <n v="0"/>
    <n v="-0.53500000000000003"/>
    <x v="1"/>
    <x v="0"/>
    <x v="1"/>
    <x v="11"/>
    <n v="-11.006999999999998"/>
    <n v="5.8887449999999992"/>
    <n v="0.28622500000000001"/>
    <n v="121.15404899999996"/>
    <x v="33"/>
    <n v="-11.006999999999998"/>
    <n v="-19.344000000000001"/>
    <n v="212.91940799999998"/>
    <n v="121.15404899999996"/>
    <n v="374.19033600000006"/>
    <x v="24"/>
    <x v="1"/>
    <x v="4"/>
    <x v="0"/>
    <x v="0"/>
    <x v="42"/>
    <x v="6"/>
    <x v="1"/>
    <x v="0"/>
    <x v="4"/>
  </r>
  <r>
    <n v="50"/>
    <x v="0"/>
    <n v="1"/>
    <n v="0.46499999999999997"/>
    <x v="0"/>
    <x v="1"/>
    <x v="0"/>
    <x v="11"/>
    <n v="-11.006999999999998"/>
    <n v="-5.1182549999999987"/>
    <n v="0.21622499999999997"/>
    <n v="121.15404899999996"/>
    <x v="12"/>
    <n v="-11.006999999999998"/>
    <n v="12.655999999999999"/>
    <n v="-139.30459199999996"/>
    <n v="121.15404899999996"/>
    <n v="160.17433599999998"/>
    <x v="2"/>
    <x v="1"/>
    <x v="2"/>
    <x v="20"/>
    <x v="20"/>
    <x v="43"/>
    <x v="30"/>
    <x v="1"/>
    <x v="2"/>
    <x v="2"/>
  </r>
  <r>
    <n v="51"/>
    <x v="0"/>
    <n v="1"/>
    <n v="0.46499999999999997"/>
    <x v="0"/>
    <x v="1"/>
    <x v="0"/>
    <x v="14"/>
    <n v="-13.006999999999998"/>
    <n v="-6.0482549999999984"/>
    <n v="0.21622499999999997"/>
    <n v="169.18204899999995"/>
    <x v="1"/>
    <n v="-13.006999999999998"/>
    <n v="-12.344000000000001"/>
    <n v="160.55840799999999"/>
    <n v="169.18204899999995"/>
    <n v="152.37433600000003"/>
    <x v="23"/>
    <x v="0"/>
    <x v="2"/>
    <x v="4"/>
    <x v="4"/>
    <x v="44"/>
    <x v="16"/>
    <x v="1"/>
    <x v="4"/>
    <x v="3"/>
  </r>
  <r>
    <n v="52"/>
    <x v="0"/>
    <n v="1"/>
    <n v="0.46499999999999997"/>
    <x v="0"/>
    <x v="1"/>
    <x v="0"/>
    <x v="11"/>
    <n v="-11.006999999999998"/>
    <n v="-5.1182549999999987"/>
    <n v="0.21622499999999997"/>
    <n v="121.15404899999996"/>
    <x v="14"/>
    <n v="-11.006999999999998"/>
    <n v="9.6559999999999988"/>
    <n v="-106.28359199999997"/>
    <n v="121.15404899999996"/>
    <n v="93.238335999999975"/>
    <x v="25"/>
    <x v="0"/>
    <x v="3"/>
    <x v="20"/>
    <x v="20"/>
    <x v="43"/>
    <x v="18"/>
    <x v="1"/>
    <x v="4"/>
    <x v="3"/>
  </r>
  <r>
    <n v="53"/>
    <x v="0"/>
    <n v="1"/>
    <n v="0.46499999999999997"/>
    <x v="0"/>
    <x v="1"/>
    <x v="0"/>
    <x v="4"/>
    <n v="-8.0069999999999979"/>
    <n v="-3.7232549999999986"/>
    <n v="0.21622499999999997"/>
    <n v="64.112048999999971"/>
    <x v="34"/>
    <n v="-8.0069999999999979"/>
    <n v="21.655999999999999"/>
    <n v="-173.39959199999996"/>
    <n v="64.112048999999971"/>
    <n v="468.98233599999998"/>
    <x v="5"/>
    <x v="1"/>
    <x v="2"/>
    <x v="8"/>
    <x v="8"/>
    <x v="16"/>
    <x v="31"/>
    <x v="1"/>
    <x v="4"/>
    <x v="2"/>
  </r>
  <r>
    <n v="54"/>
    <x v="0"/>
    <n v="1"/>
    <n v="0.46499999999999997"/>
    <x v="1"/>
    <x v="0"/>
    <x v="0"/>
    <x v="5"/>
    <n v="-6.0069999999999979"/>
    <n v="-2.7932549999999989"/>
    <n v="0.21622499999999997"/>
    <n v="36.084048999999972"/>
    <x v="27"/>
    <n v="-6.0069999999999979"/>
    <n v="-28.344000000000001"/>
    <n v="170.26240799999994"/>
    <n v="36.084048999999972"/>
    <n v="803.38233600000012"/>
    <x v="26"/>
    <x v="1"/>
    <x v="3"/>
    <x v="27"/>
    <x v="27"/>
    <x v="45"/>
    <x v="23"/>
    <x v="1"/>
    <x v="7"/>
    <x v="4"/>
  </r>
  <r>
    <n v="55"/>
    <x v="1"/>
    <n v="0"/>
    <n v="-0.53500000000000003"/>
    <x v="0"/>
    <x v="1"/>
    <x v="1"/>
    <x v="4"/>
    <n v="-8.0069999999999979"/>
    <n v="4.2837449999999988"/>
    <n v="0.28622500000000001"/>
    <n v="64.112048999999971"/>
    <x v="35"/>
    <n v="-8.0069999999999979"/>
    <n v="-3.3440000000000012"/>
    <n v="26.775408000000002"/>
    <n v="64.112048999999971"/>
    <n v="11.182336000000008"/>
    <x v="6"/>
    <x v="1"/>
    <x v="3"/>
    <x v="20"/>
    <x v="20"/>
    <x v="46"/>
    <x v="13"/>
    <x v="1"/>
    <x v="0"/>
    <x v="3"/>
  </r>
  <r>
    <n v="56"/>
    <x v="1"/>
    <n v="0"/>
    <n v="-0.53500000000000003"/>
    <x v="1"/>
    <x v="1"/>
    <x v="3"/>
    <x v="23"/>
    <n v="-3.0069999999999979"/>
    <n v="1.608744999999999"/>
    <n v="0.28622500000000001"/>
    <n v="9.042048999999988"/>
    <x v="36"/>
    <n v="-3.0069999999999979"/>
    <n v="7.6559999999999988"/>
    <n v="-23.021591999999981"/>
    <n v="9.042048999999988"/>
    <n v="58.61433599999998"/>
    <x v="19"/>
    <x v="1"/>
    <x v="2"/>
    <x v="18"/>
    <x v="18"/>
    <x v="47"/>
    <x v="2"/>
    <x v="1"/>
    <x v="4"/>
    <x v="3"/>
  </r>
  <r>
    <n v="57"/>
    <x v="0"/>
    <n v="1"/>
    <n v="0.46499999999999997"/>
    <x v="1"/>
    <x v="1"/>
    <x v="0"/>
    <x v="6"/>
    <n v="-10.006999999999998"/>
    <n v="-4.6532549999999988"/>
    <n v="0.21622499999999997"/>
    <n v="100.14004899999996"/>
    <x v="33"/>
    <n v="-10.006999999999998"/>
    <n v="-19.344000000000001"/>
    <n v="193.57540799999998"/>
    <n v="100.14004899999996"/>
    <n v="374.19033600000006"/>
    <x v="10"/>
    <x v="1"/>
    <x v="3"/>
    <x v="20"/>
    <x v="20"/>
    <x v="48"/>
    <x v="9"/>
    <x v="1"/>
    <x v="4"/>
    <x v="2"/>
  </r>
  <r>
    <n v="58"/>
    <x v="1"/>
    <n v="0"/>
    <n v="-0.53500000000000003"/>
    <x v="0"/>
    <x v="1"/>
    <x v="1"/>
    <x v="10"/>
    <n v="-12.006999999999998"/>
    <n v="6.4237449999999994"/>
    <n v="0.28622500000000001"/>
    <n v="144.16804899999994"/>
    <x v="19"/>
    <n v="-12.006999999999998"/>
    <n v="-15.344000000000001"/>
    <n v="184.23540799999998"/>
    <n v="144.16804899999994"/>
    <n v="235.43833600000005"/>
    <x v="9"/>
    <x v="0"/>
    <x v="2"/>
    <x v="26"/>
    <x v="26"/>
    <x v="49"/>
    <x v="32"/>
    <x v="1"/>
    <x v="4"/>
    <x v="1"/>
  </r>
  <r>
    <n v="59"/>
    <x v="0"/>
    <n v="1"/>
    <n v="0.46499999999999997"/>
    <x v="0"/>
    <x v="0"/>
    <x v="1"/>
    <x v="0"/>
    <n v="9.9930000000000021"/>
    <n v="4.646745000000001"/>
    <n v="0.21622499999999997"/>
    <n v="99.860049000000046"/>
    <x v="28"/>
    <n v="9.9930000000000021"/>
    <n v="-5.3440000000000012"/>
    <n v="-53.40259200000002"/>
    <n v="99.860049000000046"/>
    <n v="28.558336000000011"/>
    <x v="15"/>
    <x v="0"/>
    <x v="0"/>
    <x v="3"/>
    <x v="3"/>
    <x v="50"/>
    <x v="33"/>
    <x v="0"/>
    <x v="7"/>
    <x v="0"/>
  </r>
  <r>
    <n v="60"/>
    <x v="0"/>
    <n v="1"/>
    <n v="0.46499999999999997"/>
    <x v="0"/>
    <x v="0"/>
    <x v="3"/>
    <x v="24"/>
    <n v="5.9930000000000021"/>
    <n v="2.7867450000000007"/>
    <n v="0.21622499999999997"/>
    <n v="35.916049000000022"/>
    <x v="32"/>
    <n v="5.9930000000000021"/>
    <n v="-26.344000000000001"/>
    <n v="-157.87959200000006"/>
    <n v="35.916049000000022"/>
    <n v="694.00633600000003"/>
    <x v="27"/>
    <x v="0"/>
    <x v="1"/>
    <x v="30"/>
    <x v="30"/>
    <x v="51"/>
    <x v="6"/>
    <x v="1"/>
    <x v="0"/>
    <x v="1"/>
  </r>
  <r>
    <n v="61"/>
    <x v="1"/>
    <n v="0"/>
    <n v="-0.53500000000000003"/>
    <x v="1"/>
    <x v="0"/>
    <x v="0"/>
    <x v="6"/>
    <n v="-10.006999999999998"/>
    <n v="5.3537449999999991"/>
    <n v="0.28622500000000001"/>
    <n v="100.14004899999996"/>
    <x v="37"/>
    <n v="-10.006999999999998"/>
    <n v="2.6559999999999988"/>
    <n v="-26.578591999999983"/>
    <n v="100.14004899999996"/>
    <n v="7.0543359999999939"/>
    <x v="8"/>
    <x v="0"/>
    <x v="3"/>
    <x v="24"/>
    <x v="24"/>
    <x v="52"/>
    <x v="14"/>
    <x v="1"/>
    <x v="0"/>
    <x v="2"/>
  </r>
  <r>
    <n v="62"/>
    <x v="0"/>
    <n v="1"/>
    <n v="0.46499999999999997"/>
    <x v="0"/>
    <x v="1"/>
    <x v="2"/>
    <x v="1"/>
    <n v="6.9930000000000021"/>
    <n v="3.2517450000000006"/>
    <n v="0.21622499999999997"/>
    <n v="48.902049000000027"/>
    <x v="4"/>
    <n v="6.9930000000000021"/>
    <n v="3.6559999999999988"/>
    <n v="25.566407999999999"/>
    <n v="48.902049000000027"/>
    <n v="13.366335999999992"/>
    <x v="10"/>
    <x v="0"/>
    <x v="0"/>
    <x v="28"/>
    <x v="28"/>
    <x v="53"/>
    <x v="34"/>
    <x v="0"/>
    <x v="0"/>
    <x v="0"/>
  </r>
  <r>
    <n v="63"/>
    <x v="0"/>
    <n v="1"/>
    <n v="0.46499999999999997"/>
    <x v="0"/>
    <x v="0"/>
    <x v="2"/>
    <x v="25"/>
    <n v="13.993000000000002"/>
    <n v="6.5067450000000004"/>
    <n v="0.21622499999999997"/>
    <n v="195.80404900000005"/>
    <x v="38"/>
    <n v="13.993000000000002"/>
    <n v="1.6559999999999988"/>
    <n v="23.172407999999987"/>
    <n v="195.80404900000005"/>
    <n v="2.7423359999999959"/>
    <x v="19"/>
    <x v="0"/>
    <x v="0"/>
    <x v="0"/>
    <x v="0"/>
    <x v="54"/>
    <x v="18"/>
    <x v="0"/>
    <x v="7"/>
    <x v="0"/>
  </r>
  <r>
    <n v="64"/>
    <x v="1"/>
    <n v="0"/>
    <n v="-0.53500000000000003"/>
    <x v="0"/>
    <x v="1"/>
    <x v="0"/>
    <x v="14"/>
    <n v="-13.006999999999998"/>
    <n v="6.9587449999999995"/>
    <n v="0.28622500000000001"/>
    <n v="169.18204899999995"/>
    <x v="9"/>
    <n v="-13.006999999999998"/>
    <n v="-23.344000000000001"/>
    <n v="303.63540799999998"/>
    <n v="169.18204899999995"/>
    <n v="544.94233600000007"/>
    <x v="10"/>
    <x v="0"/>
    <x v="2"/>
    <x v="24"/>
    <x v="24"/>
    <x v="17"/>
    <x v="22"/>
    <x v="1"/>
    <x v="0"/>
    <x v="2"/>
  </r>
  <r>
    <n v="65"/>
    <x v="0"/>
    <n v="1"/>
    <n v="0.46499999999999997"/>
    <x v="1"/>
    <x v="0"/>
    <x v="1"/>
    <x v="10"/>
    <n v="-12.006999999999998"/>
    <n v="-5.5832549999999985"/>
    <n v="0.21622499999999997"/>
    <n v="144.16804899999994"/>
    <x v="9"/>
    <n v="-12.006999999999998"/>
    <n v="-23.344000000000001"/>
    <n v="280.29140799999999"/>
    <n v="144.16804899999994"/>
    <n v="544.94233600000007"/>
    <x v="28"/>
    <x v="1"/>
    <x v="4"/>
    <x v="31"/>
    <x v="31"/>
    <x v="55"/>
    <x v="14"/>
    <x v="1"/>
    <x v="4"/>
    <x v="4"/>
  </r>
  <r>
    <n v="66"/>
    <x v="0"/>
    <n v="1"/>
    <n v="0.46499999999999997"/>
    <x v="1"/>
    <x v="0"/>
    <x v="3"/>
    <x v="26"/>
    <n v="-5.0069999999999979"/>
    <n v="-2.3282549999999991"/>
    <n v="0.21622499999999997"/>
    <n v="25.07004899999998"/>
    <x v="39"/>
    <n v="-5.0069999999999979"/>
    <n v="-25.344000000000001"/>
    <n v="126.89740799999996"/>
    <n v="25.07004899999998"/>
    <n v="642.31833600000004"/>
    <x v="29"/>
    <x v="1"/>
    <x v="4"/>
    <x v="32"/>
    <x v="32"/>
    <x v="55"/>
    <x v="35"/>
    <x v="1"/>
    <x v="2"/>
    <x v="4"/>
  </r>
  <r>
    <n v="67"/>
    <x v="1"/>
    <n v="0"/>
    <n v="-0.53500000000000003"/>
    <x v="1"/>
    <x v="0"/>
    <x v="0"/>
    <x v="11"/>
    <n v="-11.006999999999998"/>
    <n v="5.8887449999999992"/>
    <n v="0.28622500000000001"/>
    <n v="121.15404899999996"/>
    <x v="40"/>
    <n v="-11.006999999999998"/>
    <n v="-20.344000000000001"/>
    <n v="223.92640799999998"/>
    <n v="121.15404899999996"/>
    <n v="413.87833600000005"/>
    <x v="30"/>
    <x v="1"/>
    <x v="4"/>
    <x v="33"/>
    <x v="33"/>
    <x v="56"/>
    <x v="32"/>
    <x v="1"/>
    <x v="0"/>
    <x v="4"/>
  </r>
  <r>
    <n v="68"/>
    <x v="0"/>
    <n v="1"/>
    <n v="0.46499999999999997"/>
    <x v="0"/>
    <x v="0"/>
    <x v="2"/>
    <x v="18"/>
    <n v="-7.0069999999999979"/>
    <n v="-3.2582549999999988"/>
    <n v="0.21622499999999997"/>
    <n v="49.098048999999968"/>
    <x v="18"/>
    <n v="-7.0069999999999979"/>
    <n v="25.655999999999999"/>
    <n v="-179.77159199999994"/>
    <n v="49.098048999999968"/>
    <n v="658.23033599999997"/>
    <x v="20"/>
    <x v="1"/>
    <x v="3"/>
    <x v="21"/>
    <x v="21"/>
    <x v="57"/>
    <x v="36"/>
    <x v="1"/>
    <x v="4"/>
    <x v="1"/>
  </r>
  <r>
    <n v="69"/>
    <x v="1"/>
    <n v="0"/>
    <n v="-0.53500000000000003"/>
    <x v="0"/>
    <x v="0"/>
    <x v="0"/>
    <x v="11"/>
    <n v="-11.006999999999998"/>
    <n v="5.8887449999999992"/>
    <n v="0.28622500000000001"/>
    <n v="121.15404899999996"/>
    <x v="41"/>
    <n v="-11.006999999999998"/>
    <n v="-0.34400000000000119"/>
    <n v="3.7864080000000122"/>
    <n v="121.15404899999996"/>
    <n v="0.11833600000000082"/>
    <x v="27"/>
    <x v="0"/>
    <x v="3"/>
    <x v="34"/>
    <x v="34"/>
    <x v="58"/>
    <x v="10"/>
    <x v="1"/>
    <x v="4"/>
    <x v="3"/>
  </r>
  <r>
    <n v="70"/>
    <x v="0"/>
    <n v="1"/>
    <n v="0.46499999999999997"/>
    <x v="0"/>
    <x v="0"/>
    <x v="0"/>
    <x v="11"/>
    <n v="-11.006999999999998"/>
    <n v="-5.1182549999999987"/>
    <n v="0.21622499999999997"/>
    <n v="121.15404899999996"/>
    <x v="12"/>
    <n v="-11.006999999999998"/>
    <n v="12.655999999999999"/>
    <n v="-139.30459199999996"/>
    <n v="121.15404899999996"/>
    <n v="160.17433599999998"/>
    <x v="26"/>
    <x v="0"/>
    <x v="2"/>
    <x v="35"/>
    <x v="35"/>
    <x v="59"/>
    <x v="19"/>
    <x v="1"/>
    <x v="4"/>
    <x v="3"/>
  </r>
  <r>
    <n v="71"/>
    <x v="0"/>
    <n v="1"/>
    <n v="0.46499999999999997"/>
    <x v="0"/>
    <x v="1"/>
    <x v="1"/>
    <x v="6"/>
    <n v="-10.006999999999998"/>
    <n v="-4.6532549999999988"/>
    <n v="0.21622499999999997"/>
    <n v="100.14004899999996"/>
    <x v="31"/>
    <n v="-10.006999999999998"/>
    <n v="14.655999999999999"/>
    <n v="-146.66259199999996"/>
    <n v="100.14004899999996"/>
    <n v="214.79833599999998"/>
    <x v="15"/>
    <x v="1"/>
    <x v="3"/>
    <x v="5"/>
    <x v="5"/>
    <x v="60"/>
    <x v="29"/>
    <x v="1"/>
    <x v="0"/>
    <x v="3"/>
  </r>
  <r>
    <n v="72"/>
    <x v="1"/>
    <n v="0"/>
    <n v="-0.53500000000000003"/>
    <x v="0"/>
    <x v="1"/>
    <x v="0"/>
    <x v="4"/>
    <n v="-8.0069999999999979"/>
    <n v="4.2837449999999988"/>
    <n v="0.28622500000000001"/>
    <n v="64.112048999999971"/>
    <x v="0"/>
    <n v="-8.0069999999999979"/>
    <n v="-18.344000000000001"/>
    <n v="146.88040799999996"/>
    <n v="64.112048999999971"/>
    <n v="336.50233600000007"/>
    <x v="25"/>
    <x v="0"/>
    <x v="2"/>
    <x v="20"/>
    <x v="20"/>
    <x v="46"/>
    <x v="18"/>
    <x v="1"/>
    <x v="0"/>
    <x v="2"/>
  </r>
  <r>
    <n v="73"/>
    <x v="1"/>
    <n v="0"/>
    <n v="-0.53500000000000003"/>
    <x v="0"/>
    <x v="0"/>
    <x v="0"/>
    <x v="25"/>
    <n v="13.993000000000002"/>
    <n v="-7.4862550000000017"/>
    <n v="0.28622500000000001"/>
    <n v="195.80404900000005"/>
    <x v="42"/>
    <n v="13.993000000000002"/>
    <n v="16.655999999999999"/>
    <n v="233.06740800000003"/>
    <n v="195.80404900000005"/>
    <n v="277.42233599999997"/>
    <x v="21"/>
    <x v="0"/>
    <x v="1"/>
    <x v="36"/>
    <x v="36"/>
    <x v="61"/>
    <x v="15"/>
    <x v="1"/>
    <x v="0"/>
    <x v="1"/>
  </r>
  <r>
    <n v="74"/>
    <x v="0"/>
    <n v="1"/>
    <n v="0.46499999999999997"/>
    <x v="0"/>
    <x v="0"/>
    <x v="0"/>
    <x v="8"/>
    <n v="-9.0069999999999979"/>
    <n v="-4.188254999999999"/>
    <n v="0.21622499999999997"/>
    <n v="81.126048999999966"/>
    <x v="25"/>
    <n v="-9.0069999999999979"/>
    <n v="15.655999999999999"/>
    <n v="-141.01359199999996"/>
    <n v="81.126048999999966"/>
    <n v="245.11033599999996"/>
    <x v="3"/>
    <x v="0"/>
    <x v="3"/>
    <x v="37"/>
    <x v="37"/>
    <x v="62"/>
    <x v="12"/>
    <x v="1"/>
    <x v="2"/>
    <x v="1"/>
  </r>
  <r>
    <n v="75"/>
    <x v="1"/>
    <n v="0"/>
    <n v="-0.53500000000000003"/>
    <x v="0"/>
    <x v="1"/>
    <x v="0"/>
    <x v="27"/>
    <n v="15.993000000000002"/>
    <n v="-8.5562550000000019"/>
    <n v="0.28622500000000001"/>
    <n v="255.77604900000006"/>
    <x v="43"/>
    <n v="15.993000000000002"/>
    <n v="24.655999999999999"/>
    <n v="394.32340800000003"/>
    <n v="255.77604900000006"/>
    <n v="607.91833599999995"/>
    <x v="17"/>
    <x v="0"/>
    <x v="0"/>
    <x v="28"/>
    <x v="28"/>
    <x v="63"/>
    <x v="32"/>
    <x v="0"/>
    <x v="9"/>
    <x v="0"/>
  </r>
  <r>
    <n v="76"/>
    <x v="1"/>
    <n v="0"/>
    <n v="-0.53500000000000003"/>
    <x v="0"/>
    <x v="0"/>
    <x v="3"/>
    <x v="24"/>
    <n v="5.9930000000000021"/>
    <n v="-3.2062550000000014"/>
    <n v="0.28622500000000001"/>
    <n v="35.916049000000022"/>
    <x v="30"/>
    <n v="5.9930000000000021"/>
    <n v="-8.3440000000000012"/>
    <n v="-50.005592000000021"/>
    <n v="35.916049000000022"/>
    <n v="69.622336000000018"/>
    <x v="0"/>
    <x v="0"/>
    <x v="0"/>
    <x v="10"/>
    <x v="10"/>
    <x v="64"/>
    <x v="21"/>
    <x v="0"/>
    <x v="5"/>
    <x v="0"/>
  </r>
  <r>
    <n v="77"/>
    <x v="0"/>
    <n v="1"/>
    <n v="0.46499999999999997"/>
    <x v="1"/>
    <x v="0"/>
    <x v="1"/>
    <x v="27"/>
    <n v="15.993000000000002"/>
    <n v="7.4367450000000002"/>
    <n v="0.21622499999999997"/>
    <n v="255.77604900000006"/>
    <x v="44"/>
    <n v="15.993000000000002"/>
    <n v="19.655999999999999"/>
    <n v="314.358408"/>
    <n v="255.77604900000006"/>
    <n v="386.35833599999995"/>
    <x v="14"/>
    <x v="1"/>
    <x v="1"/>
    <x v="38"/>
    <x v="38"/>
    <x v="65"/>
    <x v="30"/>
    <x v="1"/>
    <x v="0"/>
    <x v="1"/>
  </r>
  <r>
    <n v="78"/>
    <x v="0"/>
    <n v="1"/>
    <n v="0.46499999999999997"/>
    <x v="1"/>
    <x v="1"/>
    <x v="0"/>
    <x v="16"/>
    <n v="-14.006999999999998"/>
    <n v="-6.5132549999999982"/>
    <n v="0.21622499999999997"/>
    <n v="196.19604899999993"/>
    <x v="45"/>
    <n v="-14.006999999999998"/>
    <n v="-7.3440000000000012"/>
    <n v="102.867408"/>
    <n v="196.19604899999993"/>
    <n v="53.934336000000016"/>
    <x v="11"/>
    <x v="0"/>
    <x v="2"/>
    <x v="5"/>
    <x v="5"/>
    <x v="66"/>
    <x v="15"/>
    <x v="1"/>
    <x v="2"/>
    <x v="2"/>
  </r>
  <r>
    <n v="79"/>
    <x v="0"/>
    <n v="1"/>
    <n v="0.46499999999999997"/>
    <x v="0"/>
    <x v="0"/>
    <x v="1"/>
    <x v="9"/>
    <n v="24.993000000000002"/>
    <n v="11.621745000000001"/>
    <n v="0.21622499999999997"/>
    <n v="624.65004900000008"/>
    <x v="11"/>
    <n v="24.993000000000002"/>
    <n v="31.655999999999999"/>
    <n v="791.17840799999999"/>
    <n v="624.65004900000008"/>
    <n v="1002.1023359999999"/>
    <x v="5"/>
    <x v="0"/>
    <x v="1"/>
    <x v="30"/>
    <x v="30"/>
    <x v="67"/>
    <x v="37"/>
    <x v="1"/>
    <x v="4"/>
    <x v="2"/>
  </r>
  <r>
    <n v="80"/>
    <x v="1"/>
    <n v="0"/>
    <n v="-0.53500000000000003"/>
    <x v="1"/>
    <x v="0"/>
    <x v="1"/>
    <x v="18"/>
    <n v="-7.0069999999999979"/>
    <n v="3.7487449999999991"/>
    <n v="0.28622500000000001"/>
    <n v="49.098048999999968"/>
    <x v="46"/>
    <n v="-7.0069999999999979"/>
    <n v="-29.344000000000001"/>
    <n v="205.61340799999994"/>
    <n v="49.098048999999968"/>
    <n v="861.07033600000011"/>
    <x v="9"/>
    <x v="1"/>
    <x v="2"/>
    <x v="32"/>
    <x v="32"/>
    <x v="22"/>
    <x v="7"/>
    <x v="1"/>
    <x v="10"/>
    <x v="4"/>
  </r>
  <r>
    <n v="81"/>
    <x v="0"/>
    <n v="1"/>
    <n v="0.46499999999999997"/>
    <x v="1"/>
    <x v="0"/>
    <x v="0"/>
    <x v="4"/>
    <n v="-8.0069999999999979"/>
    <n v="-3.7232549999999986"/>
    <n v="0.21622499999999997"/>
    <n v="64.112048999999971"/>
    <x v="25"/>
    <n v="-8.0069999999999979"/>
    <n v="15.655999999999999"/>
    <n v="-125.35759199999995"/>
    <n v="64.112048999999971"/>
    <n v="245.11033599999996"/>
    <x v="23"/>
    <x v="0"/>
    <x v="2"/>
    <x v="24"/>
    <x v="24"/>
    <x v="68"/>
    <x v="22"/>
    <x v="1"/>
    <x v="4"/>
    <x v="2"/>
  </r>
  <r>
    <n v="82"/>
    <x v="0"/>
    <n v="1"/>
    <n v="0.46499999999999997"/>
    <x v="0"/>
    <x v="1"/>
    <x v="0"/>
    <x v="11"/>
    <n v="-11.006999999999998"/>
    <n v="-5.1182549999999987"/>
    <n v="0.21622499999999997"/>
    <n v="121.15404899999996"/>
    <x v="11"/>
    <n v="-11.006999999999998"/>
    <n v="31.655999999999999"/>
    <n v="-348.43759199999994"/>
    <n v="121.15404899999996"/>
    <n v="1002.1023359999999"/>
    <x v="11"/>
    <x v="1"/>
    <x v="3"/>
    <x v="35"/>
    <x v="35"/>
    <x v="59"/>
    <x v="38"/>
    <x v="1"/>
    <x v="4"/>
    <x v="1"/>
  </r>
  <r>
    <n v="83"/>
    <x v="0"/>
    <n v="1"/>
    <n v="0.46499999999999997"/>
    <x v="0"/>
    <x v="0"/>
    <x v="0"/>
    <x v="5"/>
    <n v="-6.0069999999999979"/>
    <n v="-2.7932549999999989"/>
    <n v="0.21622499999999997"/>
    <n v="36.084048999999972"/>
    <x v="30"/>
    <n v="-6.0069999999999979"/>
    <n v="-8.3440000000000012"/>
    <n v="50.122407999999993"/>
    <n v="36.084048999999972"/>
    <n v="69.622336000000018"/>
    <x v="10"/>
    <x v="1"/>
    <x v="2"/>
    <x v="13"/>
    <x v="13"/>
    <x v="69"/>
    <x v="5"/>
    <x v="1"/>
    <x v="0"/>
    <x v="3"/>
  </r>
  <r>
    <n v="84"/>
    <x v="1"/>
    <n v="0"/>
    <n v="-0.53500000000000003"/>
    <x v="0"/>
    <x v="0"/>
    <x v="1"/>
    <x v="0"/>
    <n v="9.9930000000000021"/>
    <n v="-5.3462550000000011"/>
    <n v="0.28622500000000001"/>
    <n v="99.860049000000046"/>
    <x v="19"/>
    <n v="9.9930000000000021"/>
    <n v="-15.344000000000001"/>
    <n v="-153.33259200000003"/>
    <n v="99.860049000000046"/>
    <n v="235.43833600000005"/>
    <x v="14"/>
    <x v="0"/>
    <x v="1"/>
    <x v="30"/>
    <x v="30"/>
    <x v="70"/>
    <x v="37"/>
    <x v="1"/>
    <x v="4"/>
    <x v="2"/>
  </r>
  <r>
    <n v="85"/>
    <x v="1"/>
    <n v="0"/>
    <n v="-0.53500000000000003"/>
    <x v="0"/>
    <x v="1"/>
    <x v="0"/>
    <x v="8"/>
    <n v="-9.0069999999999979"/>
    <n v="4.8187449999999989"/>
    <n v="0.28622500000000001"/>
    <n v="81.126048999999966"/>
    <x v="20"/>
    <n v="-9.0069999999999979"/>
    <n v="-17.344000000000001"/>
    <n v="156.21740799999998"/>
    <n v="81.126048999999966"/>
    <n v="300.81433600000003"/>
    <x v="8"/>
    <x v="1"/>
    <x v="2"/>
    <x v="8"/>
    <x v="8"/>
    <x v="9"/>
    <x v="16"/>
    <x v="1"/>
    <x v="4"/>
    <x v="1"/>
  </r>
  <r>
    <n v="86"/>
    <x v="1"/>
    <n v="0"/>
    <n v="-0.53500000000000003"/>
    <x v="0"/>
    <x v="0"/>
    <x v="3"/>
    <x v="4"/>
    <n v="-8.0069999999999979"/>
    <n v="4.2837449999999988"/>
    <n v="0.28622500000000001"/>
    <n v="64.112048999999971"/>
    <x v="17"/>
    <n v="-8.0069999999999979"/>
    <n v="-13.344000000000001"/>
    <n v="106.84540799999998"/>
    <n v="64.112048999999971"/>
    <n v="178.06233600000004"/>
    <x v="31"/>
    <x v="1"/>
    <x v="3"/>
    <x v="8"/>
    <x v="8"/>
    <x v="16"/>
    <x v="37"/>
    <x v="1"/>
    <x v="0"/>
    <x v="2"/>
  </r>
  <r>
    <n v="87"/>
    <x v="0"/>
    <n v="1"/>
    <n v="0.46499999999999997"/>
    <x v="0"/>
    <x v="0"/>
    <x v="3"/>
    <x v="3"/>
    <n v="11.993000000000002"/>
    <n v="5.5767450000000007"/>
    <n v="0.21622499999999997"/>
    <n v="143.83204900000004"/>
    <x v="33"/>
    <n v="11.993000000000002"/>
    <n v="-19.344000000000001"/>
    <n v="-231.99259200000006"/>
    <n v="143.83204900000004"/>
    <n v="374.19033600000006"/>
    <x v="29"/>
    <x v="0"/>
    <x v="0"/>
    <x v="14"/>
    <x v="14"/>
    <x v="71"/>
    <x v="31"/>
    <x v="0"/>
    <x v="11"/>
    <x v="0"/>
  </r>
  <r>
    <n v="88"/>
    <x v="0"/>
    <n v="1"/>
    <n v="0.46499999999999997"/>
    <x v="0"/>
    <x v="1"/>
    <x v="0"/>
    <x v="11"/>
    <n v="-11.006999999999998"/>
    <n v="-5.1182549999999987"/>
    <n v="0.21622499999999997"/>
    <n v="121.15404899999996"/>
    <x v="47"/>
    <n v="-11.006999999999998"/>
    <n v="-16.344000000000001"/>
    <n v="179.89840799999999"/>
    <n v="121.15404899999996"/>
    <n v="267.12633600000004"/>
    <x v="10"/>
    <x v="1"/>
    <x v="2"/>
    <x v="8"/>
    <x v="8"/>
    <x v="34"/>
    <x v="39"/>
    <x v="1"/>
    <x v="4"/>
    <x v="3"/>
  </r>
  <r>
    <n v="89"/>
    <x v="1"/>
    <n v="0"/>
    <n v="-0.53500000000000003"/>
    <x v="1"/>
    <x v="0"/>
    <x v="0"/>
    <x v="8"/>
    <n v="-9.0069999999999979"/>
    <n v="4.8187449999999989"/>
    <n v="0.28622500000000001"/>
    <n v="81.126048999999966"/>
    <x v="45"/>
    <n v="-9.0069999999999979"/>
    <n v="-7.3440000000000012"/>
    <n v="66.147407999999999"/>
    <n v="81.126048999999966"/>
    <n v="53.934336000000016"/>
    <x v="2"/>
    <x v="1"/>
    <x v="3"/>
    <x v="35"/>
    <x v="35"/>
    <x v="72"/>
    <x v="2"/>
    <x v="1"/>
    <x v="4"/>
    <x v="2"/>
  </r>
  <r>
    <n v="90"/>
    <x v="1"/>
    <n v="0"/>
    <n v="-0.53500000000000003"/>
    <x v="1"/>
    <x v="1"/>
    <x v="0"/>
    <x v="10"/>
    <n v="-12.006999999999998"/>
    <n v="6.4237449999999994"/>
    <n v="0.28622500000000001"/>
    <n v="144.16804899999994"/>
    <x v="2"/>
    <n v="-12.006999999999998"/>
    <n v="17.655999999999999"/>
    <n v="-211.99559199999996"/>
    <n v="144.16804899999994"/>
    <n v="311.73433599999998"/>
    <x v="20"/>
    <x v="0"/>
    <x v="2"/>
    <x v="5"/>
    <x v="5"/>
    <x v="73"/>
    <x v="40"/>
    <x v="1"/>
    <x v="4"/>
    <x v="3"/>
  </r>
  <r>
    <n v="91"/>
    <x v="1"/>
    <n v="0"/>
    <n v="-0.53500000000000003"/>
    <x v="0"/>
    <x v="1"/>
    <x v="1"/>
    <x v="0"/>
    <n v="9.9930000000000021"/>
    <n v="-5.3462550000000011"/>
    <n v="0.28622500000000001"/>
    <n v="99.860049000000046"/>
    <x v="48"/>
    <n v="9.9930000000000021"/>
    <n v="6.6559999999999988"/>
    <n v="66.513407999999998"/>
    <n v="99.860049000000046"/>
    <n v="44.302335999999983"/>
    <x v="7"/>
    <x v="0"/>
    <x v="0"/>
    <x v="39"/>
    <x v="39"/>
    <x v="74"/>
    <x v="20"/>
    <x v="0"/>
    <x v="11"/>
    <x v="0"/>
  </r>
  <r>
    <n v="92"/>
    <x v="0"/>
    <n v="1"/>
    <n v="0.46499999999999997"/>
    <x v="1"/>
    <x v="1"/>
    <x v="0"/>
    <x v="14"/>
    <n v="-13.006999999999998"/>
    <n v="-6.0482549999999984"/>
    <n v="0.21622499999999997"/>
    <n v="169.18204899999995"/>
    <x v="38"/>
    <n v="-13.006999999999998"/>
    <n v="1.6559999999999988"/>
    <n v="-21.539591999999981"/>
    <n v="169.18204899999995"/>
    <n v="2.7423359999999959"/>
    <x v="2"/>
    <x v="1"/>
    <x v="3"/>
    <x v="20"/>
    <x v="20"/>
    <x v="75"/>
    <x v="12"/>
    <x v="1"/>
    <x v="4"/>
    <x v="1"/>
  </r>
  <r>
    <n v="93"/>
    <x v="0"/>
    <n v="1"/>
    <n v="0.46499999999999997"/>
    <x v="1"/>
    <x v="0"/>
    <x v="0"/>
    <x v="18"/>
    <n v="-7.0069999999999979"/>
    <n v="-3.2582549999999988"/>
    <n v="0.21622499999999997"/>
    <n v="49.098048999999968"/>
    <x v="36"/>
    <n v="-7.0069999999999979"/>
    <n v="7.6559999999999988"/>
    <n v="-53.645591999999972"/>
    <n v="49.098048999999968"/>
    <n v="58.61433599999998"/>
    <x v="16"/>
    <x v="0"/>
    <x v="2"/>
    <x v="13"/>
    <x v="13"/>
    <x v="76"/>
    <x v="29"/>
    <x v="1"/>
    <x v="4"/>
    <x v="2"/>
  </r>
  <r>
    <n v="94"/>
    <x v="1"/>
    <n v="0"/>
    <n v="-0.53500000000000003"/>
    <x v="1"/>
    <x v="0"/>
    <x v="2"/>
    <x v="15"/>
    <n v="-4.0069999999999979"/>
    <n v="2.1437449999999991"/>
    <n v="0.28622500000000001"/>
    <n v="16.056048999999984"/>
    <x v="49"/>
    <n v="-4.0069999999999979"/>
    <n v="-22.344000000000001"/>
    <n v="89.532407999999961"/>
    <n v="16.056048999999984"/>
    <n v="499.25433600000008"/>
    <x v="14"/>
    <x v="1"/>
    <x v="2"/>
    <x v="32"/>
    <x v="32"/>
    <x v="77"/>
    <x v="25"/>
    <x v="1"/>
    <x v="10"/>
    <x v="4"/>
  </r>
  <r>
    <n v="95"/>
    <x v="0"/>
    <n v="1"/>
    <n v="0.46499999999999997"/>
    <x v="0"/>
    <x v="0"/>
    <x v="2"/>
    <x v="21"/>
    <n v="14.993000000000002"/>
    <n v="6.9717450000000003"/>
    <n v="0.21622499999999997"/>
    <n v="224.79004900000007"/>
    <x v="28"/>
    <n v="14.993000000000002"/>
    <n v="-5.3440000000000012"/>
    <n v="-80.122592000000026"/>
    <n v="224.79004900000007"/>
    <n v="28.558336000000011"/>
    <x v="16"/>
    <x v="0"/>
    <x v="1"/>
    <x v="40"/>
    <x v="40"/>
    <x v="78"/>
    <x v="37"/>
    <x v="1"/>
    <x v="4"/>
    <x v="1"/>
  </r>
  <r>
    <n v="96"/>
    <x v="0"/>
    <n v="1"/>
    <n v="0.46499999999999997"/>
    <x v="0"/>
    <x v="1"/>
    <x v="1"/>
    <x v="28"/>
    <n v="7.9930000000000021"/>
    <n v="3.7167450000000009"/>
    <n v="0.21622499999999997"/>
    <n v="63.888049000000031"/>
    <x v="13"/>
    <n v="7.9930000000000021"/>
    <n v="5.6559999999999988"/>
    <n v="45.208408000000006"/>
    <n v="63.888049000000031"/>
    <n v="31.990335999999985"/>
    <x v="20"/>
    <x v="0"/>
    <x v="0"/>
    <x v="3"/>
    <x v="3"/>
    <x v="79"/>
    <x v="34"/>
    <x v="0"/>
    <x v="5"/>
    <x v="0"/>
  </r>
  <r>
    <n v="97"/>
    <x v="1"/>
    <n v="0"/>
    <n v="-0.53500000000000003"/>
    <x v="1"/>
    <x v="1"/>
    <x v="3"/>
    <x v="0"/>
    <n v="9.9930000000000021"/>
    <n v="-5.3462550000000011"/>
    <n v="0.28622500000000001"/>
    <n v="99.860049000000046"/>
    <x v="10"/>
    <n v="9.9930000000000021"/>
    <n v="8.6559999999999988"/>
    <n v="86.499408000000003"/>
    <n v="99.860049000000046"/>
    <n v="74.926335999999978"/>
    <x v="18"/>
    <x v="1"/>
    <x v="0"/>
    <x v="14"/>
    <x v="14"/>
    <x v="80"/>
    <x v="38"/>
    <x v="0"/>
    <x v="12"/>
    <x v="0"/>
  </r>
  <r>
    <n v="98"/>
    <x v="0"/>
    <n v="1"/>
    <n v="0.46499999999999997"/>
    <x v="1"/>
    <x v="0"/>
    <x v="0"/>
    <x v="6"/>
    <n v="-10.006999999999998"/>
    <n v="-4.6532549999999988"/>
    <n v="0.21622499999999997"/>
    <n v="100.14004899999996"/>
    <x v="49"/>
    <n v="-10.006999999999998"/>
    <n v="-22.344000000000001"/>
    <n v="223.59640799999997"/>
    <n v="100.14004899999996"/>
    <n v="499.25433600000008"/>
    <x v="32"/>
    <x v="1"/>
    <x v="3"/>
    <x v="25"/>
    <x v="25"/>
    <x v="33"/>
    <x v="3"/>
    <x v="1"/>
    <x v="4"/>
    <x v="4"/>
  </r>
  <r>
    <n v="99"/>
    <x v="0"/>
    <n v="1"/>
    <n v="0.46499999999999997"/>
    <x v="0"/>
    <x v="0"/>
    <x v="0"/>
    <x v="8"/>
    <n v="-9.0069999999999979"/>
    <n v="-4.188254999999999"/>
    <n v="0.21622499999999997"/>
    <n v="81.126048999999966"/>
    <x v="14"/>
    <n v="-9.0069999999999979"/>
    <n v="9.6559999999999988"/>
    <n v="-86.971591999999973"/>
    <n v="81.126048999999966"/>
    <n v="93.238335999999975"/>
    <x v="31"/>
    <x v="0"/>
    <x v="2"/>
    <x v="26"/>
    <x v="26"/>
    <x v="73"/>
    <x v="12"/>
    <x v="1"/>
    <x v="4"/>
    <x v="3"/>
  </r>
  <r>
    <n v="100"/>
    <x v="0"/>
    <n v="1"/>
    <n v="0.46499999999999997"/>
    <x v="0"/>
    <x v="1"/>
    <x v="1"/>
    <x v="27"/>
    <n v="15.993000000000002"/>
    <n v="7.4367450000000002"/>
    <n v="0.21622499999999997"/>
    <n v="255.77604900000006"/>
    <x v="10"/>
    <n v="15.993000000000002"/>
    <n v="8.6559999999999988"/>
    <n v="138.435408"/>
    <n v="255.77604900000006"/>
    <n v="74.926335999999978"/>
    <x v="15"/>
    <x v="0"/>
    <x v="0"/>
    <x v="41"/>
    <x v="41"/>
    <x v="81"/>
    <x v="39"/>
    <x v="0"/>
    <x v="2"/>
    <x v="0"/>
  </r>
  <r>
    <n v="101"/>
    <x v="0"/>
    <n v="1"/>
    <n v="0.46499999999999997"/>
    <x v="1"/>
    <x v="0"/>
    <x v="1"/>
    <x v="17"/>
    <n v="16.993000000000002"/>
    <n v="7.901745"/>
    <n v="0.21622499999999997"/>
    <n v="288.76204900000005"/>
    <x v="6"/>
    <n v="16.993000000000002"/>
    <n v="13.655999999999999"/>
    <n v="232.056408"/>
    <n v="288.76204900000005"/>
    <n v="186.48633599999997"/>
    <x v="6"/>
    <x v="1"/>
    <x v="1"/>
    <x v="11"/>
    <x v="11"/>
    <x v="82"/>
    <x v="35"/>
    <x v="1"/>
    <x v="4"/>
    <x v="1"/>
  </r>
  <r>
    <n v="102"/>
    <x v="1"/>
    <n v="0"/>
    <n v="-0.53500000000000003"/>
    <x v="1"/>
    <x v="0"/>
    <x v="3"/>
    <x v="1"/>
    <n v="6.9930000000000021"/>
    <n v="-3.7412550000000016"/>
    <n v="0.28622500000000001"/>
    <n v="48.902049000000027"/>
    <x v="50"/>
    <n v="6.9930000000000021"/>
    <n v="30.655999999999999"/>
    <n v="214.37740800000006"/>
    <n v="48.902049000000027"/>
    <n v="939.79033599999991"/>
    <x v="22"/>
    <x v="1"/>
    <x v="0"/>
    <x v="23"/>
    <x v="23"/>
    <x v="31"/>
    <x v="20"/>
    <x v="0"/>
    <x v="11"/>
    <x v="0"/>
  </r>
  <r>
    <n v="103"/>
    <x v="0"/>
    <n v="1"/>
    <n v="0.46499999999999997"/>
    <x v="0"/>
    <x v="0"/>
    <x v="0"/>
    <x v="27"/>
    <n v="15.993000000000002"/>
    <n v="7.4367450000000002"/>
    <n v="0.21622499999999997"/>
    <n v="255.77604900000006"/>
    <x v="16"/>
    <n v="15.993000000000002"/>
    <n v="-1.3440000000000012"/>
    <n v="-21.494592000000022"/>
    <n v="255.77604900000006"/>
    <n v="1.8063360000000033"/>
    <x v="11"/>
    <x v="0"/>
    <x v="1"/>
    <x v="42"/>
    <x v="42"/>
    <x v="83"/>
    <x v="41"/>
    <x v="1"/>
    <x v="0"/>
    <x v="3"/>
  </r>
  <r>
    <n v="104"/>
    <x v="1"/>
    <n v="0"/>
    <n v="-0.53500000000000003"/>
    <x v="0"/>
    <x v="0"/>
    <x v="0"/>
    <x v="10"/>
    <n v="-12.006999999999998"/>
    <n v="6.4237449999999994"/>
    <n v="0.28622500000000001"/>
    <n v="144.16804899999994"/>
    <x v="14"/>
    <n v="-12.006999999999998"/>
    <n v="9.6559999999999988"/>
    <n v="-115.93959199999996"/>
    <n v="144.16804899999994"/>
    <n v="93.238335999999975"/>
    <x v="10"/>
    <x v="0"/>
    <x v="3"/>
    <x v="37"/>
    <x v="37"/>
    <x v="36"/>
    <x v="40"/>
    <x v="1"/>
    <x v="4"/>
    <x v="3"/>
  </r>
  <r>
    <n v="105"/>
    <x v="0"/>
    <n v="1"/>
    <n v="0.46499999999999997"/>
    <x v="0"/>
    <x v="1"/>
    <x v="0"/>
    <x v="8"/>
    <n v="-9.0069999999999979"/>
    <n v="-4.188254999999999"/>
    <n v="0.21622499999999997"/>
    <n v="81.126048999999966"/>
    <x v="10"/>
    <n v="-9.0069999999999979"/>
    <n v="8.6559999999999988"/>
    <n v="-77.964591999999968"/>
    <n v="81.126048999999966"/>
    <n v="74.926335999999978"/>
    <x v="9"/>
    <x v="0"/>
    <x v="3"/>
    <x v="26"/>
    <x v="26"/>
    <x v="73"/>
    <x v="42"/>
    <x v="1"/>
    <x v="4"/>
    <x v="3"/>
  </r>
  <r>
    <n v="106"/>
    <x v="0"/>
    <n v="1"/>
    <n v="0.46499999999999997"/>
    <x v="1"/>
    <x v="1"/>
    <x v="0"/>
    <x v="11"/>
    <n v="-11.006999999999998"/>
    <n v="-5.1182549999999987"/>
    <n v="0.21622499999999997"/>
    <n v="121.15404899999996"/>
    <x v="4"/>
    <n v="-11.006999999999998"/>
    <n v="3.6559999999999988"/>
    <n v="-40.241591999999976"/>
    <n v="121.15404899999996"/>
    <n v="13.366335999999992"/>
    <x v="27"/>
    <x v="1"/>
    <x v="3"/>
    <x v="5"/>
    <x v="5"/>
    <x v="24"/>
    <x v="40"/>
    <x v="1"/>
    <x v="2"/>
    <x v="2"/>
  </r>
  <r>
    <n v="107"/>
    <x v="1"/>
    <n v="0"/>
    <n v="-0.53500000000000003"/>
    <x v="0"/>
    <x v="0"/>
    <x v="1"/>
    <x v="8"/>
    <n v="-9.0069999999999979"/>
    <n v="4.8187449999999989"/>
    <n v="0.28622500000000001"/>
    <n v="81.126048999999966"/>
    <x v="40"/>
    <n v="-9.0069999999999979"/>
    <n v="-20.344000000000001"/>
    <n v="183.23840799999996"/>
    <n v="81.126048999999966"/>
    <n v="413.87833600000005"/>
    <x v="5"/>
    <x v="1"/>
    <x v="2"/>
    <x v="21"/>
    <x v="21"/>
    <x v="25"/>
    <x v="24"/>
    <x v="1"/>
    <x v="4"/>
    <x v="2"/>
  </r>
  <r>
    <n v="108"/>
    <x v="0"/>
    <n v="1"/>
    <n v="0.46499999999999997"/>
    <x v="0"/>
    <x v="1"/>
    <x v="0"/>
    <x v="18"/>
    <n v="-7.0069999999999979"/>
    <n v="-3.2582549999999988"/>
    <n v="0.21622499999999997"/>
    <n v="49.098048999999968"/>
    <x v="48"/>
    <n v="-7.0069999999999979"/>
    <n v="6.6559999999999988"/>
    <n v="-46.638591999999974"/>
    <n v="49.098048999999968"/>
    <n v="44.302335999999983"/>
    <x v="21"/>
    <x v="0"/>
    <x v="3"/>
    <x v="24"/>
    <x v="24"/>
    <x v="38"/>
    <x v="39"/>
    <x v="1"/>
    <x v="2"/>
    <x v="1"/>
  </r>
  <r>
    <n v="109"/>
    <x v="0"/>
    <n v="1"/>
    <n v="0.46499999999999997"/>
    <x v="0"/>
    <x v="0"/>
    <x v="1"/>
    <x v="21"/>
    <n v="14.993000000000002"/>
    <n v="6.9717450000000003"/>
    <n v="0.21622499999999997"/>
    <n v="224.79004900000007"/>
    <x v="35"/>
    <n v="14.993000000000002"/>
    <n v="-3.3440000000000012"/>
    <n v="-50.136592000000022"/>
    <n v="224.79004900000007"/>
    <n v="11.182336000000008"/>
    <x v="11"/>
    <x v="0"/>
    <x v="1"/>
    <x v="43"/>
    <x v="43"/>
    <x v="84"/>
    <x v="37"/>
    <x v="1"/>
    <x v="0"/>
    <x v="3"/>
  </r>
  <r>
    <n v="110"/>
    <x v="1"/>
    <n v="0"/>
    <n v="-0.53500000000000003"/>
    <x v="1"/>
    <x v="1"/>
    <x v="0"/>
    <x v="10"/>
    <n v="-12.006999999999998"/>
    <n v="6.4237449999999994"/>
    <n v="0.28622500000000001"/>
    <n v="144.16804899999994"/>
    <x v="31"/>
    <n v="-12.006999999999998"/>
    <n v="14.655999999999999"/>
    <n v="-175.97459199999994"/>
    <n v="144.16804899999994"/>
    <n v="214.79833599999998"/>
    <x v="8"/>
    <x v="1"/>
    <x v="3"/>
    <x v="5"/>
    <x v="5"/>
    <x v="73"/>
    <x v="30"/>
    <x v="1"/>
    <x v="0"/>
    <x v="3"/>
  </r>
  <r>
    <n v="111"/>
    <x v="0"/>
    <n v="1"/>
    <n v="0.46499999999999997"/>
    <x v="0"/>
    <x v="1"/>
    <x v="0"/>
    <x v="4"/>
    <n v="-8.0069999999999979"/>
    <n v="-3.7232549999999986"/>
    <n v="0.21622499999999997"/>
    <n v="64.112048999999971"/>
    <x v="9"/>
    <n v="-8.0069999999999979"/>
    <n v="-23.344000000000001"/>
    <n v="186.91540799999996"/>
    <n v="64.112048999999971"/>
    <n v="544.94233600000007"/>
    <x v="4"/>
    <x v="1"/>
    <x v="2"/>
    <x v="13"/>
    <x v="13"/>
    <x v="85"/>
    <x v="17"/>
    <x v="1"/>
    <x v="4"/>
    <x v="3"/>
  </r>
  <r>
    <n v="112"/>
    <x v="0"/>
    <n v="1"/>
    <n v="0.46499999999999997"/>
    <x v="1"/>
    <x v="0"/>
    <x v="1"/>
    <x v="21"/>
    <n v="14.993000000000002"/>
    <n v="6.9717450000000003"/>
    <n v="0.21622499999999997"/>
    <n v="224.79004900000007"/>
    <x v="39"/>
    <n v="14.993000000000002"/>
    <n v="-25.344000000000001"/>
    <n v="-379.98259200000007"/>
    <n v="224.79004900000007"/>
    <n v="642.31833600000004"/>
    <x v="29"/>
    <x v="1"/>
    <x v="1"/>
    <x v="19"/>
    <x v="19"/>
    <x v="86"/>
    <x v="12"/>
    <x v="1"/>
    <x v="0"/>
    <x v="1"/>
  </r>
  <r>
    <n v="113"/>
    <x v="1"/>
    <n v="0"/>
    <n v="-0.53500000000000003"/>
    <x v="0"/>
    <x v="1"/>
    <x v="0"/>
    <x v="10"/>
    <n v="-12.006999999999998"/>
    <n v="6.4237449999999994"/>
    <n v="0.28622500000000001"/>
    <n v="144.16804899999994"/>
    <x v="31"/>
    <n v="-12.006999999999998"/>
    <n v="14.655999999999999"/>
    <n v="-175.97459199999994"/>
    <n v="144.16804899999994"/>
    <n v="214.79833599999998"/>
    <x v="0"/>
    <x v="0"/>
    <x v="2"/>
    <x v="26"/>
    <x v="26"/>
    <x v="49"/>
    <x v="14"/>
    <x v="1"/>
    <x v="2"/>
    <x v="3"/>
  </r>
  <r>
    <n v="114"/>
    <x v="0"/>
    <n v="1"/>
    <n v="0.46499999999999997"/>
    <x v="0"/>
    <x v="0"/>
    <x v="1"/>
    <x v="5"/>
    <n v="-6.0069999999999979"/>
    <n v="-2.7932549999999989"/>
    <n v="0.21622499999999997"/>
    <n v="36.084048999999972"/>
    <x v="47"/>
    <n v="-6.0069999999999979"/>
    <n v="-16.344000000000001"/>
    <n v="98.178407999999976"/>
    <n v="36.084048999999972"/>
    <n v="267.12633600000004"/>
    <x v="8"/>
    <x v="1"/>
    <x v="3"/>
    <x v="18"/>
    <x v="18"/>
    <x v="87"/>
    <x v="27"/>
    <x v="1"/>
    <x v="4"/>
    <x v="2"/>
  </r>
  <r>
    <n v="115"/>
    <x v="0"/>
    <n v="1"/>
    <n v="0.46499999999999997"/>
    <x v="0"/>
    <x v="1"/>
    <x v="0"/>
    <x v="18"/>
    <n v="-7.0069999999999979"/>
    <n v="-3.2582549999999988"/>
    <n v="0.21622499999999997"/>
    <n v="49.098048999999968"/>
    <x v="43"/>
    <n v="-7.0069999999999979"/>
    <n v="24.655999999999999"/>
    <n v="-172.76459199999994"/>
    <n v="49.098048999999968"/>
    <n v="607.91833599999995"/>
    <x v="23"/>
    <x v="1"/>
    <x v="2"/>
    <x v="5"/>
    <x v="5"/>
    <x v="88"/>
    <x v="19"/>
    <x v="1"/>
    <x v="2"/>
    <x v="3"/>
  </r>
  <r>
    <n v="116"/>
    <x v="1"/>
    <n v="0"/>
    <n v="-0.53500000000000003"/>
    <x v="0"/>
    <x v="1"/>
    <x v="0"/>
    <x v="21"/>
    <n v="14.993000000000002"/>
    <n v="-8.0212550000000018"/>
    <n v="0.28622500000000001"/>
    <n v="224.79004900000007"/>
    <x v="43"/>
    <n v="14.993000000000002"/>
    <n v="24.655999999999999"/>
    <n v="369.66740800000002"/>
    <n v="224.79004900000007"/>
    <n v="607.91833599999995"/>
    <x v="21"/>
    <x v="0"/>
    <x v="0"/>
    <x v="15"/>
    <x v="15"/>
    <x v="89"/>
    <x v="19"/>
    <x v="0"/>
    <x v="8"/>
    <x v="0"/>
  </r>
  <r>
    <n v="117"/>
    <x v="0"/>
    <n v="1"/>
    <n v="0.46499999999999997"/>
    <x v="0"/>
    <x v="1"/>
    <x v="3"/>
    <x v="28"/>
    <n v="7.9930000000000021"/>
    <n v="3.7167450000000009"/>
    <n v="0.21622499999999997"/>
    <n v="63.888049000000031"/>
    <x v="41"/>
    <n v="7.9930000000000021"/>
    <n v="-0.34400000000000119"/>
    <n v="-2.7495920000000105"/>
    <n v="63.888049000000031"/>
    <n v="0.11833600000000082"/>
    <x v="11"/>
    <x v="0"/>
    <x v="0"/>
    <x v="32"/>
    <x v="32"/>
    <x v="90"/>
    <x v="43"/>
    <x v="0"/>
    <x v="6"/>
    <x v="0"/>
  </r>
  <r>
    <n v="118"/>
    <x v="1"/>
    <n v="0"/>
    <n v="-0.53500000000000003"/>
    <x v="0"/>
    <x v="0"/>
    <x v="2"/>
    <x v="27"/>
    <n v="15.993000000000002"/>
    <n v="-8.5562550000000019"/>
    <n v="0.28622500000000001"/>
    <n v="255.77604900000006"/>
    <x v="22"/>
    <n v="15.993000000000002"/>
    <n v="18.655999999999999"/>
    <n v="298.365408"/>
    <n v="255.77604900000006"/>
    <n v="348.04633599999994"/>
    <x v="15"/>
    <x v="0"/>
    <x v="1"/>
    <x v="23"/>
    <x v="23"/>
    <x v="91"/>
    <x v="6"/>
    <x v="1"/>
    <x v="4"/>
    <x v="3"/>
  </r>
  <r>
    <n v="119"/>
    <x v="0"/>
    <n v="1"/>
    <n v="0.46499999999999997"/>
    <x v="0"/>
    <x v="1"/>
    <x v="0"/>
    <x v="6"/>
    <n v="-10.006999999999998"/>
    <n v="-4.6532549999999988"/>
    <n v="0.21622499999999997"/>
    <n v="100.14004899999996"/>
    <x v="24"/>
    <n v="-10.006999999999998"/>
    <n v="-4.3440000000000012"/>
    <n v="43.470408000000006"/>
    <n v="100.14004899999996"/>
    <n v="18.870336000000009"/>
    <x v="16"/>
    <x v="1"/>
    <x v="3"/>
    <x v="5"/>
    <x v="5"/>
    <x v="60"/>
    <x v="41"/>
    <x v="1"/>
    <x v="0"/>
    <x v="1"/>
  </r>
  <r>
    <n v="120"/>
    <x v="1"/>
    <n v="0"/>
    <n v="-0.53500000000000003"/>
    <x v="0"/>
    <x v="1"/>
    <x v="0"/>
    <x v="11"/>
    <n v="-11.006999999999998"/>
    <n v="5.8887449999999992"/>
    <n v="0.28622500000000001"/>
    <n v="121.15404899999996"/>
    <x v="51"/>
    <n v="-11.006999999999998"/>
    <n v="-6.3440000000000012"/>
    <n v="69.828407999999996"/>
    <n v="121.15404899999996"/>
    <n v="40.246336000000014"/>
    <x v="0"/>
    <x v="0"/>
    <x v="2"/>
    <x v="8"/>
    <x v="8"/>
    <x v="34"/>
    <x v="14"/>
    <x v="1"/>
    <x v="4"/>
    <x v="3"/>
  </r>
  <r>
    <n v="121"/>
    <x v="1"/>
    <n v="0"/>
    <n v="-0.53500000000000003"/>
    <x v="0"/>
    <x v="0"/>
    <x v="3"/>
    <x v="4"/>
    <n v="-8.0069999999999979"/>
    <n v="4.2837449999999988"/>
    <n v="0.28622500000000001"/>
    <n v="64.112048999999971"/>
    <x v="26"/>
    <n v="-8.0069999999999979"/>
    <n v="-24.344000000000001"/>
    <n v="194.92240799999996"/>
    <n v="64.112048999999971"/>
    <n v="592.63033600000006"/>
    <x v="11"/>
    <x v="1"/>
    <x v="2"/>
    <x v="12"/>
    <x v="12"/>
    <x v="92"/>
    <x v="25"/>
    <x v="1"/>
    <x v="4"/>
    <x v="3"/>
  </r>
  <r>
    <n v="122"/>
    <x v="0"/>
    <n v="1"/>
    <n v="0.46499999999999997"/>
    <x v="0"/>
    <x v="1"/>
    <x v="0"/>
    <x v="18"/>
    <n v="-7.0069999999999979"/>
    <n v="-3.2582549999999988"/>
    <n v="0.21622499999999997"/>
    <n v="49.098048999999968"/>
    <x v="41"/>
    <n v="-7.0069999999999979"/>
    <n v="-0.34400000000000119"/>
    <n v="2.4104080000000074"/>
    <n v="49.098048999999968"/>
    <n v="0.11833600000000082"/>
    <x v="25"/>
    <x v="0"/>
    <x v="2"/>
    <x v="5"/>
    <x v="5"/>
    <x v="88"/>
    <x v="38"/>
    <x v="1"/>
    <x v="2"/>
    <x v="1"/>
  </r>
  <r>
    <n v="123"/>
    <x v="1"/>
    <n v="0"/>
    <n v="-0.53500000000000003"/>
    <x v="1"/>
    <x v="0"/>
    <x v="2"/>
    <x v="5"/>
    <n v="-6.0069999999999979"/>
    <n v="3.213744999999999"/>
    <n v="0.28622500000000001"/>
    <n v="36.084048999999972"/>
    <x v="33"/>
    <n v="-6.0069999999999979"/>
    <n v="-19.344000000000001"/>
    <n v="116.19940799999996"/>
    <n v="36.084048999999972"/>
    <n v="374.19033600000006"/>
    <x v="20"/>
    <x v="1"/>
    <x v="2"/>
    <x v="25"/>
    <x v="25"/>
    <x v="65"/>
    <x v="5"/>
    <x v="1"/>
    <x v="3"/>
    <x v="4"/>
  </r>
  <r>
    <n v="124"/>
    <x v="1"/>
    <n v="0"/>
    <n v="-0.53500000000000003"/>
    <x v="0"/>
    <x v="1"/>
    <x v="0"/>
    <x v="0"/>
    <n v="9.9930000000000021"/>
    <n v="-5.3462550000000011"/>
    <n v="0.28622500000000001"/>
    <n v="99.860049000000046"/>
    <x v="16"/>
    <n v="9.9930000000000021"/>
    <n v="-1.3440000000000012"/>
    <n v="-13.430592000000015"/>
    <n v="99.860049000000046"/>
    <n v="1.8063360000000033"/>
    <x v="6"/>
    <x v="0"/>
    <x v="0"/>
    <x v="0"/>
    <x v="0"/>
    <x v="0"/>
    <x v="36"/>
    <x v="0"/>
    <x v="11"/>
    <x v="0"/>
  </r>
  <r>
    <n v="125"/>
    <x v="1"/>
    <n v="0"/>
    <n v="-0.53500000000000003"/>
    <x v="0"/>
    <x v="0"/>
    <x v="0"/>
    <x v="18"/>
    <n v="-7.0069999999999979"/>
    <n v="3.7487449999999991"/>
    <n v="0.28622500000000001"/>
    <n v="49.098048999999968"/>
    <x v="34"/>
    <n v="-7.0069999999999979"/>
    <n v="21.655999999999999"/>
    <n v="-151.74359199999995"/>
    <n v="49.098048999999968"/>
    <n v="468.98233599999998"/>
    <x v="29"/>
    <x v="1"/>
    <x v="3"/>
    <x v="13"/>
    <x v="13"/>
    <x v="76"/>
    <x v="27"/>
    <x v="1"/>
    <x v="4"/>
    <x v="2"/>
  </r>
  <r>
    <n v="126"/>
    <x v="0"/>
    <n v="1"/>
    <n v="0.46499999999999997"/>
    <x v="0"/>
    <x v="0"/>
    <x v="1"/>
    <x v="27"/>
    <n v="15.993000000000002"/>
    <n v="7.4367450000000002"/>
    <n v="0.21622499999999997"/>
    <n v="255.77604900000006"/>
    <x v="21"/>
    <n v="15.993000000000002"/>
    <n v="-2.3440000000000012"/>
    <n v="-37.487592000000021"/>
    <n v="255.77604900000006"/>
    <n v="5.4943360000000059"/>
    <x v="15"/>
    <x v="0"/>
    <x v="1"/>
    <x v="38"/>
    <x v="38"/>
    <x v="65"/>
    <x v="0"/>
    <x v="1"/>
    <x v="0"/>
    <x v="3"/>
  </r>
  <r>
    <n v="127"/>
    <x v="0"/>
    <n v="1"/>
    <n v="0.46499999999999997"/>
    <x v="0"/>
    <x v="1"/>
    <x v="3"/>
    <x v="1"/>
    <n v="6.9930000000000021"/>
    <n v="3.2517450000000006"/>
    <n v="0.21622499999999997"/>
    <n v="48.902049000000027"/>
    <x v="52"/>
    <n v="6.9930000000000021"/>
    <n v="0.65599999999999881"/>
    <n v="4.5874079999999928"/>
    <n v="48.902049000000027"/>
    <n v="0.43033599999999844"/>
    <x v="14"/>
    <x v="0"/>
    <x v="0"/>
    <x v="22"/>
    <x v="22"/>
    <x v="93"/>
    <x v="31"/>
    <x v="0"/>
    <x v="3"/>
    <x v="0"/>
  </r>
  <r>
    <n v="128"/>
    <x v="0"/>
    <n v="1"/>
    <n v="0.46499999999999997"/>
    <x v="0"/>
    <x v="1"/>
    <x v="0"/>
    <x v="26"/>
    <n v="-5.0069999999999979"/>
    <n v="-2.3282549999999991"/>
    <n v="0.21622499999999997"/>
    <n v="25.07004899999998"/>
    <x v="22"/>
    <n v="-5.0069999999999979"/>
    <n v="18.655999999999999"/>
    <n v="-93.410591999999951"/>
    <n v="25.07004899999998"/>
    <n v="348.04633599999994"/>
    <x v="17"/>
    <x v="0"/>
    <x v="3"/>
    <x v="8"/>
    <x v="8"/>
    <x v="94"/>
    <x v="21"/>
    <x v="1"/>
    <x v="4"/>
    <x v="1"/>
  </r>
  <r>
    <n v="129"/>
    <x v="1"/>
    <n v="0"/>
    <n v="-0.53500000000000003"/>
    <x v="1"/>
    <x v="1"/>
    <x v="0"/>
    <x v="14"/>
    <n v="-13.006999999999998"/>
    <n v="6.9587449999999995"/>
    <n v="0.28622500000000001"/>
    <n v="169.18204899999995"/>
    <x v="5"/>
    <n v="-13.006999999999998"/>
    <n v="23.655999999999999"/>
    <n v="-307.69359199999991"/>
    <n v="169.18204899999995"/>
    <n v="559.60633599999994"/>
    <x v="16"/>
    <x v="0"/>
    <x v="3"/>
    <x v="8"/>
    <x v="8"/>
    <x v="95"/>
    <x v="29"/>
    <x v="1"/>
    <x v="0"/>
    <x v="2"/>
  </r>
  <r>
    <n v="130"/>
    <x v="0"/>
    <n v="1"/>
    <n v="0.46499999999999997"/>
    <x v="0"/>
    <x v="0"/>
    <x v="0"/>
    <x v="8"/>
    <n v="-9.0069999999999979"/>
    <n v="-4.188254999999999"/>
    <n v="0.21622499999999997"/>
    <n v="81.126048999999966"/>
    <x v="3"/>
    <n v="-9.0069999999999979"/>
    <n v="29.655999999999999"/>
    <n v="-267.11159199999992"/>
    <n v="81.126048999999966"/>
    <n v="879.4783359999999"/>
    <x v="33"/>
    <x v="0"/>
    <x v="2"/>
    <x v="26"/>
    <x v="26"/>
    <x v="73"/>
    <x v="4"/>
    <x v="1"/>
    <x v="4"/>
    <x v="1"/>
  </r>
  <r>
    <n v="131"/>
    <x v="1"/>
    <n v="0"/>
    <n v="-0.53500000000000003"/>
    <x v="1"/>
    <x v="1"/>
    <x v="0"/>
    <x v="18"/>
    <n v="-7.0069999999999979"/>
    <n v="3.7487449999999991"/>
    <n v="0.28622500000000001"/>
    <n v="49.098048999999968"/>
    <x v="6"/>
    <n v="-7.0069999999999979"/>
    <n v="13.655999999999999"/>
    <n v="-95.687591999999967"/>
    <n v="49.098048999999968"/>
    <n v="186.48633599999997"/>
    <x v="14"/>
    <x v="0"/>
    <x v="3"/>
    <x v="21"/>
    <x v="21"/>
    <x v="57"/>
    <x v="6"/>
    <x v="1"/>
    <x v="0"/>
    <x v="3"/>
  </r>
  <r>
    <n v="132"/>
    <x v="1"/>
    <n v="0"/>
    <n v="-0.53500000000000003"/>
    <x v="1"/>
    <x v="0"/>
    <x v="0"/>
    <x v="5"/>
    <n v="-6.0069999999999979"/>
    <n v="3.213744999999999"/>
    <n v="0.28622500000000001"/>
    <n v="36.084048999999972"/>
    <x v="9"/>
    <n v="-6.0069999999999979"/>
    <n v="-23.344000000000001"/>
    <n v="140.22740799999997"/>
    <n v="36.084048999999972"/>
    <n v="544.94233600000007"/>
    <x v="8"/>
    <x v="1"/>
    <x v="4"/>
    <x v="16"/>
    <x v="16"/>
    <x v="96"/>
    <x v="7"/>
    <x v="1"/>
    <x v="2"/>
    <x v="4"/>
  </r>
  <r>
    <n v="133"/>
    <x v="0"/>
    <n v="1"/>
    <n v="0.46499999999999997"/>
    <x v="0"/>
    <x v="1"/>
    <x v="0"/>
    <x v="6"/>
    <n v="-10.006999999999998"/>
    <n v="-4.6532549999999988"/>
    <n v="0.21622499999999997"/>
    <n v="100.14004899999996"/>
    <x v="14"/>
    <n v="-10.006999999999998"/>
    <n v="9.6559999999999988"/>
    <n v="-96.627591999999964"/>
    <n v="100.14004899999996"/>
    <n v="93.238335999999975"/>
    <x v="16"/>
    <x v="1"/>
    <x v="2"/>
    <x v="8"/>
    <x v="8"/>
    <x v="97"/>
    <x v="15"/>
    <x v="1"/>
    <x v="4"/>
    <x v="2"/>
  </r>
  <r>
    <n v="134"/>
    <x v="0"/>
    <n v="1"/>
    <n v="0.46499999999999997"/>
    <x v="0"/>
    <x v="0"/>
    <x v="1"/>
    <x v="25"/>
    <n v="13.993000000000002"/>
    <n v="6.5067450000000004"/>
    <n v="0.21622499999999997"/>
    <n v="195.80404900000005"/>
    <x v="53"/>
    <n v="13.993000000000002"/>
    <n v="-9.3440000000000012"/>
    <n v="-130.75059200000004"/>
    <n v="195.80404900000005"/>
    <n v="87.310336000000021"/>
    <x v="6"/>
    <x v="0"/>
    <x v="1"/>
    <x v="19"/>
    <x v="19"/>
    <x v="98"/>
    <x v="35"/>
    <x v="1"/>
    <x v="4"/>
    <x v="3"/>
  </r>
  <r>
    <n v="135"/>
    <x v="0"/>
    <n v="1"/>
    <n v="0.46499999999999997"/>
    <x v="0"/>
    <x v="1"/>
    <x v="0"/>
    <x v="14"/>
    <n v="-13.006999999999998"/>
    <n v="-6.0482549999999984"/>
    <n v="0.21622499999999997"/>
    <n v="169.18204899999995"/>
    <x v="11"/>
    <n v="-13.006999999999998"/>
    <n v="31.655999999999999"/>
    <n v="-411.74959199999989"/>
    <n v="169.18204899999995"/>
    <n v="1002.1023359999999"/>
    <x v="6"/>
    <x v="0"/>
    <x v="3"/>
    <x v="20"/>
    <x v="20"/>
    <x v="75"/>
    <x v="30"/>
    <x v="1"/>
    <x v="4"/>
    <x v="3"/>
  </r>
  <r>
    <n v="136"/>
    <x v="1"/>
    <n v="0"/>
    <n v="-0.53500000000000003"/>
    <x v="0"/>
    <x v="1"/>
    <x v="3"/>
    <x v="24"/>
    <n v="5.9930000000000021"/>
    <n v="-3.2062550000000014"/>
    <n v="0.28622500000000001"/>
    <n v="35.916049000000022"/>
    <x v="2"/>
    <n v="5.9930000000000021"/>
    <n v="17.655999999999999"/>
    <n v="105.81240800000003"/>
    <n v="35.916049000000022"/>
    <n v="311.73433599999998"/>
    <x v="27"/>
    <x v="0"/>
    <x v="0"/>
    <x v="32"/>
    <x v="32"/>
    <x v="99"/>
    <x v="24"/>
    <x v="0"/>
    <x v="4"/>
    <x v="0"/>
  </r>
  <r>
    <n v="137"/>
    <x v="1"/>
    <n v="0"/>
    <n v="-0.53500000000000003"/>
    <x v="0"/>
    <x v="1"/>
    <x v="0"/>
    <x v="20"/>
    <n v="-15.006999999999998"/>
    <n v="8.0287449999999989"/>
    <n v="0.28622500000000001"/>
    <n v="225.21004899999994"/>
    <x v="45"/>
    <n v="-15.006999999999998"/>
    <n v="-7.3440000000000012"/>
    <n v="110.21140800000001"/>
    <n v="225.21004899999994"/>
    <n v="53.934336000000016"/>
    <x v="8"/>
    <x v="1"/>
    <x v="3"/>
    <x v="4"/>
    <x v="4"/>
    <x v="100"/>
    <x v="25"/>
    <x v="1"/>
    <x v="2"/>
    <x v="2"/>
  </r>
  <r>
    <n v="138"/>
    <x v="0"/>
    <n v="1"/>
    <n v="0.46499999999999997"/>
    <x v="0"/>
    <x v="0"/>
    <x v="3"/>
    <x v="13"/>
    <n v="8.9930000000000021"/>
    <n v="4.1817450000000003"/>
    <n v="0.21622499999999997"/>
    <n v="80.874049000000042"/>
    <x v="37"/>
    <n v="8.9930000000000021"/>
    <n v="2.6559999999999988"/>
    <n v="23.885407999999995"/>
    <n v="80.874049000000042"/>
    <n v="7.0543359999999939"/>
    <x v="25"/>
    <x v="0"/>
    <x v="0"/>
    <x v="22"/>
    <x v="22"/>
    <x v="101"/>
    <x v="19"/>
    <x v="0"/>
    <x v="10"/>
    <x v="0"/>
  </r>
  <r>
    <n v="139"/>
    <x v="0"/>
    <n v="1"/>
    <n v="0.46499999999999997"/>
    <x v="0"/>
    <x v="0"/>
    <x v="0"/>
    <x v="0"/>
    <n v="9.9930000000000021"/>
    <n v="4.646745000000001"/>
    <n v="0.21622499999999997"/>
    <n v="99.860049000000046"/>
    <x v="32"/>
    <n v="9.9930000000000021"/>
    <n v="-26.344000000000001"/>
    <n v="-263.25559200000009"/>
    <n v="99.860049000000046"/>
    <n v="694.00633600000003"/>
    <x v="16"/>
    <x v="0"/>
    <x v="1"/>
    <x v="15"/>
    <x v="15"/>
    <x v="102"/>
    <x v="0"/>
    <x v="1"/>
    <x v="0"/>
    <x v="1"/>
  </r>
  <r>
    <n v="140"/>
    <x v="0"/>
    <n v="1"/>
    <n v="0.46499999999999997"/>
    <x v="0"/>
    <x v="0"/>
    <x v="1"/>
    <x v="3"/>
    <n v="11.993000000000002"/>
    <n v="5.5767450000000007"/>
    <n v="0.21622499999999997"/>
    <n v="143.83204900000004"/>
    <x v="5"/>
    <n v="11.993000000000002"/>
    <n v="23.655999999999999"/>
    <n v="283.70640800000001"/>
    <n v="143.83204900000004"/>
    <n v="559.60633599999994"/>
    <x v="6"/>
    <x v="0"/>
    <x v="0"/>
    <x v="28"/>
    <x v="28"/>
    <x v="103"/>
    <x v="32"/>
    <x v="0"/>
    <x v="5"/>
    <x v="0"/>
  </r>
  <r>
    <n v="141"/>
    <x v="0"/>
    <n v="1"/>
    <n v="0.46499999999999997"/>
    <x v="0"/>
    <x v="1"/>
    <x v="3"/>
    <x v="21"/>
    <n v="14.993000000000002"/>
    <n v="6.9717450000000003"/>
    <n v="0.21622499999999997"/>
    <n v="224.79004900000007"/>
    <x v="7"/>
    <n v="14.993000000000002"/>
    <n v="11.655999999999999"/>
    <n v="174.758408"/>
    <n v="224.79004900000007"/>
    <n v="135.86233599999997"/>
    <x v="10"/>
    <x v="0"/>
    <x v="0"/>
    <x v="23"/>
    <x v="23"/>
    <x v="104"/>
    <x v="26"/>
    <x v="0"/>
    <x v="1"/>
    <x v="0"/>
  </r>
  <r>
    <n v="142"/>
    <x v="1"/>
    <n v="0"/>
    <n v="-0.53500000000000003"/>
    <x v="0"/>
    <x v="0"/>
    <x v="0"/>
    <x v="8"/>
    <n v="-9.0069999999999979"/>
    <n v="4.8187449999999989"/>
    <n v="0.28622500000000001"/>
    <n v="81.126048999999966"/>
    <x v="19"/>
    <n v="-9.0069999999999979"/>
    <n v="-15.344000000000001"/>
    <n v="138.20340799999997"/>
    <n v="81.126048999999966"/>
    <n v="235.43833600000005"/>
    <x v="25"/>
    <x v="0"/>
    <x v="3"/>
    <x v="8"/>
    <x v="8"/>
    <x v="9"/>
    <x v="21"/>
    <x v="1"/>
    <x v="0"/>
    <x v="3"/>
  </r>
  <r>
    <n v="143"/>
    <x v="1"/>
    <n v="0"/>
    <n v="-0.53500000000000003"/>
    <x v="0"/>
    <x v="0"/>
    <x v="0"/>
    <x v="4"/>
    <n v="-8.0069999999999979"/>
    <n v="4.2837449999999988"/>
    <n v="0.28622500000000001"/>
    <n v="64.112048999999971"/>
    <x v="25"/>
    <n v="-8.0069999999999979"/>
    <n v="15.655999999999999"/>
    <n v="-125.35759199999995"/>
    <n v="64.112048999999971"/>
    <n v="245.11033599999996"/>
    <x v="34"/>
    <x v="0"/>
    <x v="3"/>
    <x v="8"/>
    <x v="8"/>
    <x v="16"/>
    <x v="33"/>
    <x v="1"/>
    <x v="4"/>
    <x v="2"/>
  </r>
  <r>
    <n v="144"/>
    <x v="0"/>
    <n v="1"/>
    <n v="0.46499999999999997"/>
    <x v="1"/>
    <x v="0"/>
    <x v="1"/>
    <x v="1"/>
    <n v="6.9930000000000021"/>
    <n v="3.2517450000000006"/>
    <n v="0.21622499999999997"/>
    <n v="48.902049000000027"/>
    <x v="0"/>
    <n v="6.9930000000000021"/>
    <n v="-18.344000000000001"/>
    <n v="-128.27959200000004"/>
    <n v="48.902049000000027"/>
    <n v="336.50233600000007"/>
    <x v="35"/>
    <x v="1"/>
    <x v="0"/>
    <x v="33"/>
    <x v="33"/>
    <x v="105"/>
    <x v="38"/>
    <x v="0"/>
    <x v="1"/>
    <x v="0"/>
  </r>
  <r>
    <n v="145"/>
    <x v="0"/>
    <n v="1"/>
    <n v="0.46499999999999997"/>
    <x v="0"/>
    <x v="0"/>
    <x v="0"/>
    <x v="26"/>
    <n v="-5.0069999999999979"/>
    <n v="-2.3282549999999991"/>
    <n v="0.21622499999999997"/>
    <n v="25.07004899999998"/>
    <x v="42"/>
    <n v="-5.0069999999999979"/>
    <n v="16.655999999999999"/>
    <n v="-83.396591999999956"/>
    <n v="25.07004899999998"/>
    <n v="277.42233599999997"/>
    <x v="23"/>
    <x v="1"/>
    <x v="3"/>
    <x v="37"/>
    <x v="37"/>
    <x v="3"/>
    <x v="11"/>
    <x v="1"/>
    <x v="0"/>
    <x v="2"/>
  </r>
  <r>
    <n v="146"/>
    <x v="0"/>
    <n v="1"/>
    <n v="0.46499999999999997"/>
    <x v="1"/>
    <x v="0"/>
    <x v="2"/>
    <x v="18"/>
    <n v="-7.0069999999999979"/>
    <n v="-3.2582549999999988"/>
    <n v="0.21622499999999997"/>
    <n v="49.098048999999968"/>
    <x v="40"/>
    <n v="-7.0069999999999979"/>
    <n v="-20.344000000000001"/>
    <n v="142.55040799999998"/>
    <n v="49.098048999999968"/>
    <n v="413.87833600000005"/>
    <x v="27"/>
    <x v="1"/>
    <x v="2"/>
    <x v="9"/>
    <x v="9"/>
    <x v="106"/>
    <x v="6"/>
    <x v="1"/>
    <x v="3"/>
    <x v="4"/>
  </r>
  <r>
    <n v="147"/>
    <x v="1"/>
    <n v="0"/>
    <n v="-0.53500000000000003"/>
    <x v="0"/>
    <x v="0"/>
    <x v="1"/>
    <x v="29"/>
    <n v="12.993000000000002"/>
    <n v="-6.9512550000000015"/>
    <n v="0.28622500000000001"/>
    <n v="168.81804900000006"/>
    <x v="54"/>
    <n v="12.993000000000002"/>
    <n v="-11.344000000000001"/>
    <n v="-147.39259200000004"/>
    <n v="168.81804900000006"/>
    <n v="128.68633600000004"/>
    <x v="20"/>
    <x v="0"/>
    <x v="1"/>
    <x v="42"/>
    <x v="42"/>
    <x v="42"/>
    <x v="41"/>
    <x v="1"/>
    <x v="4"/>
    <x v="1"/>
  </r>
  <r>
    <n v="148"/>
    <x v="0"/>
    <n v="1"/>
    <n v="0.46499999999999997"/>
    <x v="0"/>
    <x v="0"/>
    <x v="1"/>
    <x v="21"/>
    <n v="14.993000000000002"/>
    <n v="6.9717450000000003"/>
    <n v="0.21622499999999997"/>
    <n v="224.79004900000007"/>
    <x v="28"/>
    <n v="14.993000000000002"/>
    <n v="-5.3440000000000012"/>
    <n v="-80.122592000000026"/>
    <n v="224.79004900000007"/>
    <n v="28.558336000000011"/>
    <x v="23"/>
    <x v="0"/>
    <x v="1"/>
    <x v="44"/>
    <x v="44"/>
    <x v="107"/>
    <x v="9"/>
    <x v="1"/>
    <x v="0"/>
    <x v="3"/>
  </r>
  <r>
    <n v="149"/>
    <x v="1"/>
    <n v="0"/>
    <n v="-0.53500000000000003"/>
    <x v="1"/>
    <x v="1"/>
    <x v="0"/>
    <x v="10"/>
    <n v="-12.006999999999998"/>
    <n v="6.4237449999999994"/>
    <n v="0.28622500000000001"/>
    <n v="144.16804899999994"/>
    <x v="55"/>
    <n v="-12.006999999999998"/>
    <n v="28.655999999999999"/>
    <n v="-344.07259199999993"/>
    <n v="144.16804899999994"/>
    <n v="821.16633599999989"/>
    <x v="15"/>
    <x v="1"/>
    <x v="3"/>
    <x v="13"/>
    <x v="13"/>
    <x v="108"/>
    <x v="11"/>
    <x v="1"/>
    <x v="0"/>
    <x v="2"/>
  </r>
  <r>
    <n v="150"/>
    <x v="1"/>
    <n v="0"/>
    <n v="-0.53500000000000003"/>
    <x v="0"/>
    <x v="0"/>
    <x v="0"/>
    <x v="4"/>
    <n v="-8.0069999999999979"/>
    <n v="4.2837449999999988"/>
    <n v="0.28622500000000001"/>
    <n v="64.112048999999971"/>
    <x v="16"/>
    <n v="-8.0069999999999979"/>
    <n v="-1.3440000000000012"/>
    <n v="10.761408000000007"/>
    <n v="64.112048999999971"/>
    <n v="1.8063360000000033"/>
    <x v="10"/>
    <x v="0"/>
    <x v="3"/>
    <x v="24"/>
    <x v="24"/>
    <x v="68"/>
    <x v="29"/>
    <x v="1"/>
    <x v="0"/>
    <x v="1"/>
  </r>
  <r>
    <n v="151"/>
    <x v="0"/>
    <n v="1"/>
    <n v="0.46499999999999997"/>
    <x v="1"/>
    <x v="1"/>
    <x v="0"/>
    <x v="26"/>
    <n v="-5.0069999999999979"/>
    <n v="-2.3282549999999991"/>
    <n v="0.21622499999999997"/>
    <n v="25.07004899999998"/>
    <x v="22"/>
    <n v="-5.0069999999999979"/>
    <n v="18.655999999999999"/>
    <n v="-93.410591999999951"/>
    <n v="25.07004899999998"/>
    <n v="348.04633599999994"/>
    <x v="19"/>
    <x v="1"/>
    <x v="3"/>
    <x v="5"/>
    <x v="5"/>
    <x v="109"/>
    <x v="44"/>
    <x v="1"/>
    <x v="4"/>
    <x v="2"/>
  </r>
  <r>
    <n v="152"/>
    <x v="0"/>
    <n v="1"/>
    <n v="0.46499999999999997"/>
    <x v="0"/>
    <x v="0"/>
    <x v="1"/>
    <x v="17"/>
    <n v="16.993000000000002"/>
    <n v="7.901745"/>
    <n v="0.21622499999999997"/>
    <n v="288.76204900000005"/>
    <x v="48"/>
    <n v="16.993000000000002"/>
    <n v="6.6559999999999988"/>
    <n v="113.105408"/>
    <n v="288.76204900000005"/>
    <n v="44.302335999999983"/>
    <x v="3"/>
    <x v="0"/>
    <x v="1"/>
    <x v="45"/>
    <x v="45"/>
    <x v="110"/>
    <x v="9"/>
    <x v="1"/>
    <x v="4"/>
    <x v="3"/>
  </r>
  <r>
    <n v="153"/>
    <x v="1"/>
    <n v="0"/>
    <n v="-0.53500000000000003"/>
    <x v="0"/>
    <x v="0"/>
    <x v="0"/>
    <x v="30"/>
    <n v="4.9930000000000021"/>
    <n v="-2.6712550000000013"/>
    <n v="0.28622500000000001"/>
    <n v="24.930049000000022"/>
    <x v="15"/>
    <n v="4.9930000000000021"/>
    <n v="26.655999999999999"/>
    <n v="133.09340800000004"/>
    <n v="24.930049000000022"/>
    <n v="710.54233599999998"/>
    <x v="5"/>
    <x v="0"/>
    <x v="0"/>
    <x v="3"/>
    <x v="3"/>
    <x v="111"/>
    <x v="31"/>
    <x v="0"/>
    <x v="4"/>
    <x v="0"/>
  </r>
  <r>
    <n v="154"/>
    <x v="1"/>
    <n v="0"/>
    <n v="-0.53500000000000003"/>
    <x v="0"/>
    <x v="1"/>
    <x v="2"/>
    <x v="1"/>
    <n v="6.9930000000000021"/>
    <n v="-3.7412550000000016"/>
    <n v="0.28622500000000001"/>
    <n v="48.902049000000027"/>
    <x v="8"/>
    <n v="6.9930000000000021"/>
    <n v="10.655999999999999"/>
    <n v="74.517408000000017"/>
    <n v="48.902049000000027"/>
    <n v="113.55033599999997"/>
    <x v="11"/>
    <x v="0"/>
    <x v="0"/>
    <x v="17"/>
    <x v="17"/>
    <x v="26"/>
    <x v="44"/>
    <x v="0"/>
    <x v="3"/>
    <x v="0"/>
  </r>
  <r>
    <n v="155"/>
    <x v="0"/>
    <n v="1"/>
    <n v="0.46499999999999997"/>
    <x v="0"/>
    <x v="0"/>
    <x v="1"/>
    <x v="27"/>
    <n v="15.993000000000002"/>
    <n v="7.4367450000000002"/>
    <n v="0.21622499999999997"/>
    <n v="255.77604900000006"/>
    <x v="52"/>
    <n v="15.993000000000002"/>
    <n v="0.65599999999999881"/>
    <n v="10.491407999999982"/>
    <n v="255.77604900000006"/>
    <n v="0.43033599999999844"/>
    <x v="2"/>
    <x v="0"/>
    <x v="1"/>
    <x v="14"/>
    <x v="14"/>
    <x v="112"/>
    <x v="12"/>
    <x v="1"/>
    <x v="4"/>
    <x v="3"/>
  </r>
  <r>
    <n v="156"/>
    <x v="1"/>
    <n v="0"/>
    <n v="-0.53500000000000003"/>
    <x v="1"/>
    <x v="0"/>
    <x v="2"/>
    <x v="6"/>
    <n v="-10.006999999999998"/>
    <n v="5.3537449999999991"/>
    <n v="0.28622500000000001"/>
    <n v="100.14004899999996"/>
    <x v="46"/>
    <n v="-10.006999999999998"/>
    <n v="-29.344000000000001"/>
    <n v="293.64540799999997"/>
    <n v="100.14004899999996"/>
    <n v="861.07033600000011"/>
    <x v="7"/>
    <x v="1"/>
    <x v="2"/>
    <x v="32"/>
    <x v="32"/>
    <x v="113"/>
    <x v="16"/>
    <x v="1"/>
    <x v="3"/>
    <x v="4"/>
  </r>
  <r>
    <n v="157"/>
    <x v="1"/>
    <n v="0"/>
    <n v="-0.53500000000000003"/>
    <x v="1"/>
    <x v="0"/>
    <x v="0"/>
    <x v="6"/>
    <n v="-10.006999999999998"/>
    <n v="5.3537449999999991"/>
    <n v="0.28622500000000001"/>
    <n v="100.14004899999996"/>
    <x v="56"/>
    <n v="-10.006999999999998"/>
    <n v="-30.344000000000001"/>
    <n v="303.65240799999992"/>
    <n v="100.14004899999996"/>
    <n v="920.7583360000001"/>
    <x v="21"/>
    <x v="1"/>
    <x v="3"/>
    <x v="33"/>
    <x v="33"/>
    <x v="114"/>
    <x v="2"/>
    <x v="1"/>
    <x v="5"/>
    <x v="4"/>
  </r>
  <r>
    <n v="158"/>
    <x v="1"/>
    <n v="0"/>
    <n v="-0.53500000000000003"/>
    <x v="0"/>
    <x v="0"/>
    <x v="2"/>
    <x v="3"/>
    <n v="11.993000000000002"/>
    <n v="-6.4162550000000014"/>
    <n v="0.28622500000000001"/>
    <n v="143.83204900000004"/>
    <x v="3"/>
    <n v="11.993000000000002"/>
    <n v="29.655999999999999"/>
    <n v="355.66440800000004"/>
    <n v="143.83204900000004"/>
    <n v="879.4783359999999"/>
    <x v="31"/>
    <x v="0"/>
    <x v="0"/>
    <x v="0"/>
    <x v="0"/>
    <x v="115"/>
    <x v="0"/>
    <x v="0"/>
    <x v="12"/>
    <x v="0"/>
  </r>
  <r>
    <n v="159"/>
    <x v="0"/>
    <n v="1"/>
    <n v="0.46499999999999997"/>
    <x v="0"/>
    <x v="0"/>
    <x v="1"/>
    <x v="13"/>
    <n v="8.9930000000000021"/>
    <n v="4.1817450000000003"/>
    <n v="0.21622499999999997"/>
    <n v="80.874049000000042"/>
    <x v="32"/>
    <n v="8.9930000000000021"/>
    <n v="-26.344000000000001"/>
    <n v="-236.91159200000007"/>
    <n v="80.874049000000042"/>
    <n v="694.00633600000003"/>
    <x v="2"/>
    <x v="0"/>
    <x v="1"/>
    <x v="46"/>
    <x v="46"/>
    <x v="116"/>
    <x v="41"/>
    <x v="1"/>
    <x v="0"/>
    <x v="2"/>
  </r>
  <r>
    <n v="160"/>
    <x v="1"/>
    <n v="0"/>
    <n v="-0.53500000000000003"/>
    <x v="0"/>
    <x v="0"/>
    <x v="0"/>
    <x v="6"/>
    <n v="-10.006999999999998"/>
    <n v="5.3537449999999991"/>
    <n v="0.28622500000000001"/>
    <n v="100.14004899999996"/>
    <x v="5"/>
    <n v="-10.006999999999998"/>
    <n v="23.655999999999999"/>
    <n v="-236.72559199999995"/>
    <n v="100.14004899999996"/>
    <n v="559.60633599999994"/>
    <x v="36"/>
    <x v="0"/>
    <x v="3"/>
    <x v="26"/>
    <x v="26"/>
    <x v="117"/>
    <x v="25"/>
    <x v="1"/>
    <x v="4"/>
    <x v="2"/>
  </r>
  <r>
    <n v="161"/>
    <x v="1"/>
    <n v="0"/>
    <n v="-0.53500000000000003"/>
    <x v="1"/>
    <x v="0"/>
    <x v="0"/>
    <x v="27"/>
    <n v="15.993000000000002"/>
    <n v="-8.5562550000000019"/>
    <n v="0.28622500000000001"/>
    <n v="255.77604900000006"/>
    <x v="55"/>
    <n v="15.993000000000002"/>
    <n v="28.655999999999999"/>
    <n v="458.29540800000007"/>
    <n v="255.77604900000006"/>
    <n v="821.16633599999989"/>
    <x v="26"/>
    <x v="1"/>
    <x v="1"/>
    <x v="47"/>
    <x v="47"/>
    <x v="118"/>
    <x v="23"/>
    <x v="1"/>
    <x v="2"/>
    <x v="3"/>
  </r>
  <r>
    <n v="162"/>
    <x v="1"/>
    <n v="0"/>
    <n v="-0.53500000000000003"/>
    <x v="0"/>
    <x v="1"/>
    <x v="0"/>
    <x v="6"/>
    <n v="-10.006999999999998"/>
    <n v="5.3537449999999991"/>
    <n v="0.28622500000000001"/>
    <n v="100.14004899999996"/>
    <x v="3"/>
    <n v="-10.006999999999998"/>
    <n v="29.655999999999999"/>
    <n v="-296.76759199999992"/>
    <n v="100.14004899999996"/>
    <n v="879.4783359999999"/>
    <x v="8"/>
    <x v="0"/>
    <x v="2"/>
    <x v="4"/>
    <x v="4"/>
    <x v="119"/>
    <x v="39"/>
    <x v="1"/>
    <x v="0"/>
    <x v="1"/>
  </r>
  <r>
    <n v="163"/>
    <x v="1"/>
    <n v="0"/>
    <n v="-0.53500000000000003"/>
    <x v="0"/>
    <x v="1"/>
    <x v="0"/>
    <x v="18"/>
    <n v="-7.0069999999999979"/>
    <n v="3.7487449999999991"/>
    <n v="0.28622500000000001"/>
    <n v="49.098048999999968"/>
    <x v="39"/>
    <n v="-7.0069999999999979"/>
    <n v="-25.344000000000001"/>
    <n v="177.58540799999994"/>
    <n v="49.098048999999968"/>
    <n v="642.31833600000004"/>
    <x v="20"/>
    <x v="1"/>
    <x v="3"/>
    <x v="13"/>
    <x v="13"/>
    <x v="76"/>
    <x v="21"/>
    <x v="1"/>
    <x v="0"/>
    <x v="1"/>
  </r>
  <r>
    <n v="164"/>
    <x v="0"/>
    <n v="1"/>
    <n v="0.46499999999999997"/>
    <x v="0"/>
    <x v="1"/>
    <x v="0"/>
    <x v="4"/>
    <n v="-8.0069999999999979"/>
    <n v="-3.7232549999999986"/>
    <n v="0.21622499999999997"/>
    <n v="64.112048999999971"/>
    <x v="2"/>
    <n v="-8.0069999999999979"/>
    <n v="17.655999999999999"/>
    <n v="-141.37159199999996"/>
    <n v="64.112048999999971"/>
    <n v="311.73433599999998"/>
    <x v="6"/>
    <x v="1"/>
    <x v="2"/>
    <x v="4"/>
    <x v="4"/>
    <x v="5"/>
    <x v="2"/>
    <x v="1"/>
    <x v="2"/>
    <x v="3"/>
  </r>
  <r>
    <n v="165"/>
    <x v="0"/>
    <n v="1"/>
    <n v="0.46499999999999997"/>
    <x v="1"/>
    <x v="1"/>
    <x v="0"/>
    <x v="10"/>
    <n v="-12.006999999999998"/>
    <n v="-5.5832549999999985"/>
    <n v="0.21622499999999997"/>
    <n v="144.16804899999994"/>
    <x v="6"/>
    <n v="-12.006999999999998"/>
    <n v="13.655999999999999"/>
    <n v="-163.96759199999997"/>
    <n v="144.16804899999994"/>
    <n v="186.48633599999997"/>
    <x v="31"/>
    <x v="0"/>
    <x v="3"/>
    <x v="8"/>
    <x v="8"/>
    <x v="13"/>
    <x v="5"/>
    <x v="1"/>
    <x v="2"/>
    <x v="1"/>
  </r>
  <r>
    <n v="166"/>
    <x v="1"/>
    <n v="0"/>
    <n v="-0.53500000000000003"/>
    <x v="0"/>
    <x v="0"/>
    <x v="0"/>
    <x v="7"/>
    <n v="17.993000000000002"/>
    <n v="-9.6262550000000022"/>
    <n v="0.28622500000000001"/>
    <n v="323.74804900000009"/>
    <x v="35"/>
    <n v="17.993000000000002"/>
    <n v="-3.3440000000000012"/>
    <n v="-60.168592000000025"/>
    <n v="323.74804900000009"/>
    <n v="11.182336000000008"/>
    <x v="17"/>
    <x v="0"/>
    <x v="1"/>
    <x v="48"/>
    <x v="48"/>
    <x v="120"/>
    <x v="16"/>
    <x v="1"/>
    <x v="2"/>
    <x v="2"/>
  </r>
  <r>
    <n v="167"/>
    <x v="1"/>
    <n v="0"/>
    <n v="-0.53500000000000003"/>
    <x v="0"/>
    <x v="1"/>
    <x v="0"/>
    <x v="27"/>
    <n v="15.993000000000002"/>
    <n v="-8.5562550000000019"/>
    <n v="0.28622500000000001"/>
    <n v="255.77604900000006"/>
    <x v="20"/>
    <n v="15.993000000000002"/>
    <n v="-17.344000000000001"/>
    <n v="-277.38259200000005"/>
    <n v="255.77604900000006"/>
    <n v="300.81433600000003"/>
    <x v="20"/>
    <x v="0"/>
    <x v="0"/>
    <x v="22"/>
    <x v="22"/>
    <x v="121"/>
    <x v="31"/>
    <x v="0"/>
    <x v="3"/>
    <x v="0"/>
  </r>
  <r>
    <n v="168"/>
    <x v="0"/>
    <n v="1"/>
    <n v="0.46499999999999997"/>
    <x v="0"/>
    <x v="1"/>
    <x v="1"/>
    <x v="0"/>
    <n v="9.9930000000000021"/>
    <n v="4.646745000000001"/>
    <n v="0.21622499999999997"/>
    <n v="99.860049000000046"/>
    <x v="13"/>
    <n v="9.9930000000000021"/>
    <n v="5.6559999999999988"/>
    <n v="56.520408000000003"/>
    <n v="99.860049000000046"/>
    <n v="31.990335999999985"/>
    <x v="14"/>
    <x v="0"/>
    <x v="0"/>
    <x v="49"/>
    <x v="49"/>
    <x v="122"/>
    <x v="38"/>
    <x v="0"/>
    <x v="8"/>
    <x v="0"/>
  </r>
  <r>
    <n v="169"/>
    <x v="0"/>
    <n v="1"/>
    <n v="0.46499999999999997"/>
    <x v="0"/>
    <x v="1"/>
    <x v="0"/>
    <x v="6"/>
    <n v="-10.006999999999998"/>
    <n v="-4.6532549999999988"/>
    <n v="0.21622499999999997"/>
    <n v="100.14004899999996"/>
    <x v="57"/>
    <n v="-10.006999999999998"/>
    <n v="22.655999999999999"/>
    <n v="-226.71859199999994"/>
    <n v="100.14004899999996"/>
    <n v="513.29433599999993"/>
    <x v="20"/>
    <x v="1"/>
    <x v="3"/>
    <x v="18"/>
    <x v="18"/>
    <x v="123"/>
    <x v="40"/>
    <x v="1"/>
    <x v="2"/>
    <x v="2"/>
  </r>
  <r>
    <n v="170"/>
    <x v="0"/>
    <n v="1"/>
    <n v="0.46499999999999997"/>
    <x v="0"/>
    <x v="1"/>
    <x v="3"/>
    <x v="31"/>
    <n v="3.9930000000000021"/>
    <n v="1.8567450000000008"/>
    <n v="0.21622499999999997"/>
    <n v="15.944049000000017"/>
    <x v="23"/>
    <n v="3.9930000000000021"/>
    <n v="20.655999999999999"/>
    <n v="82.479408000000035"/>
    <n v="15.944049000000017"/>
    <n v="426.67033599999996"/>
    <x v="27"/>
    <x v="0"/>
    <x v="0"/>
    <x v="14"/>
    <x v="14"/>
    <x v="124"/>
    <x v="19"/>
    <x v="0"/>
    <x v="3"/>
    <x v="0"/>
  </r>
  <r>
    <n v="171"/>
    <x v="0"/>
    <n v="1"/>
    <n v="0.46499999999999997"/>
    <x v="0"/>
    <x v="0"/>
    <x v="3"/>
    <x v="28"/>
    <n v="7.9930000000000021"/>
    <n v="3.7167450000000009"/>
    <n v="0.21622499999999997"/>
    <n v="63.888049000000031"/>
    <x v="41"/>
    <n v="7.9930000000000021"/>
    <n v="-0.34400000000000119"/>
    <n v="-2.7495920000000105"/>
    <n v="63.888049000000031"/>
    <n v="0.11833600000000082"/>
    <x v="8"/>
    <x v="0"/>
    <x v="0"/>
    <x v="41"/>
    <x v="41"/>
    <x v="125"/>
    <x v="10"/>
    <x v="0"/>
    <x v="1"/>
    <x v="0"/>
  </r>
  <r>
    <n v="172"/>
    <x v="0"/>
    <n v="1"/>
    <n v="0.46499999999999997"/>
    <x v="0"/>
    <x v="0"/>
    <x v="0"/>
    <x v="21"/>
    <n v="14.993000000000002"/>
    <n v="6.9717450000000003"/>
    <n v="0.21622499999999997"/>
    <n v="224.79004900000007"/>
    <x v="35"/>
    <n v="14.993000000000002"/>
    <n v="-3.3440000000000012"/>
    <n v="-50.136592000000022"/>
    <n v="224.79004900000007"/>
    <n v="11.182336000000008"/>
    <x v="17"/>
    <x v="0"/>
    <x v="1"/>
    <x v="50"/>
    <x v="50"/>
    <x v="126"/>
    <x v="23"/>
    <x v="1"/>
    <x v="4"/>
    <x v="2"/>
  </r>
  <r>
    <n v="173"/>
    <x v="0"/>
    <n v="1"/>
    <n v="0.46499999999999997"/>
    <x v="0"/>
    <x v="0"/>
    <x v="1"/>
    <x v="27"/>
    <n v="15.993000000000002"/>
    <n v="7.4367450000000002"/>
    <n v="0.21622499999999997"/>
    <n v="255.77604900000006"/>
    <x v="38"/>
    <n v="15.993000000000002"/>
    <n v="1.6559999999999988"/>
    <n v="26.484407999999984"/>
    <n v="255.77604900000006"/>
    <n v="2.7423359999999959"/>
    <x v="21"/>
    <x v="0"/>
    <x v="1"/>
    <x v="45"/>
    <x v="45"/>
    <x v="55"/>
    <x v="16"/>
    <x v="1"/>
    <x v="0"/>
    <x v="3"/>
  </r>
  <r>
    <n v="174"/>
    <x v="0"/>
    <n v="1"/>
    <n v="0.46499999999999997"/>
    <x v="0"/>
    <x v="0"/>
    <x v="1"/>
    <x v="6"/>
    <n v="-10.006999999999998"/>
    <n v="-4.6532549999999988"/>
    <n v="0.21622499999999997"/>
    <n v="100.14004899999996"/>
    <x v="58"/>
    <n v="-10.006999999999998"/>
    <n v="-27.344000000000001"/>
    <n v="273.63140799999996"/>
    <n v="100.14004899999996"/>
    <n v="747.69433600000002"/>
    <x v="37"/>
    <x v="1"/>
    <x v="4"/>
    <x v="9"/>
    <x v="9"/>
    <x v="10"/>
    <x v="45"/>
    <x v="1"/>
    <x v="0"/>
    <x v="4"/>
  </r>
  <r>
    <n v="175"/>
    <x v="1"/>
    <n v="0"/>
    <n v="-0.53500000000000003"/>
    <x v="0"/>
    <x v="0"/>
    <x v="1"/>
    <x v="6"/>
    <n v="-10.006999999999998"/>
    <n v="5.3537449999999991"/>
    <n v="0.28622500000000001"/>
    <n v="100.14004899999996"/>
    <x v="54"/>
    <n v="-10.006999999999998"/>
    <n v="-11.344000000000001"/>
    <n v="113.51940799999998"/>
    <n v="100.14004899999996"/>
    <n v="128.68633600000004"/>
    <x v="9"/>
    <x v="0"/>
    <x v="2"/>
    <x v="21"/>
    <x v="21"/>
    <x v="127"/>
    <x v="13"/>
    <x v="1"/>
    <x v="4"/>
    <x v="2"/>
  </r>
  <r>
    <n v="176"/>
    <x v="0"/>
    <n v="1"/>
    <n v="0.46499999999999997"/>
    <x v="0"/>
    <x v="1"/>
    <x v="0"/>
    <x v="4"/>
    <n v="-8.0069999999999979"/>
    <n v="-3.7232549999999986"/>
    <n v="0.21622499999999997"/>
    <n v="64.112048999999971"/>
    <x v="12"/>
    <n v="-8.0069999999999979"/>
    <n v="12.655999999999999"/>
    <n v="-101.33659199999997"/>
    <n v="64.112048999999971"/>
    <n v="160.17433599999998"/>
    <x v="11"/>
    <x v="0"/>
    <x v="3"/>
    <x v="24"/>
    <x v="24"/>
    <x v="68"/>
    <x v="35"/>
    <x v="1"/>
    <x v="4"/>
    <x v="1"/>
  </r>
  <r>
    <n v="177"/>
    <x v="1"/>
    <n v="0"/>
    <n v="-0.53500000000000003"/>
    <x v="0"/>
    <x v="1"/>
    <x v="0"/>
    <x v="3"/>
    <n v="11.993000000000002"/>
    <n v="-6.4162550000000014"/>
    <n v="0.28622500000000001"/>
    <n v="143.83204900000004"/>
    <x v="54"/>
    <n v="11.993000000000002"/>
    <n v="-11.344000000000001"/>
    <n v="-136.04859200000004"/>
    <n v="143.83204900000004"/>
    <n v="128.68633600000004"/>
    <x v="25"/>
    <x v="0"/>
    <x v="0"/>
    <x v="51"/>
    <x v="51"/>
    <x v="128"/>
    <x v="34"/>
    <x v="0"/>
    <x v="11"/>
    <x v="0"/>
  </r>
  <r>
    <n v="178"/>
    <x v="0"/>
    <n v="1"/>
    <n v="0.46499999999999997"/>
    <x v="0"/>
    <x v="1"/>
    <x v="0"/>
    <x v="11"/>
    <n v="-11.006999999999998"/>
    <n v="-5.1182549999999987"/>
    <n v="0.21622499999999997"/>
    <n v="121.15404899999996"/>
    <x v="38"/>
    <n v="-11.006999999999998"/>
    <n v="1.6559999999999988"/>
    <n v="-18.227591999999984"/>
    <n v="121.15404899999996"/>
    <n v="2.7423359999999959"/>
    <x v="2"/>
    <x v="1"/>
    <x v="2"/>
    <x v="20"/>
    <x v="20"/>
    <x v="43"/>
    <x v="16"/>
    <x v="1"/>
    <x v="2"/>
    <x v="2"/>
  </r>
  <r>
    <n v="179"/>
    <x v="0"/>
    <n v="1"/>
    <n v="0.46499999999999997"/>
    <x v="0"/>
    <x v="1"/>
    <x v="1"/>
    <x v="12"/>
    <n v="10.993000000000002"/>
    <n v="5.1117450000000009"/>
    <n v="0.21622499999999997"/>
    <n v="120.84604900000005"/>
    <x v="25"/>
    <n v="10.993000000000002"/>
    <n v="15.655999999999999"/>
    <n v="172.10640800000002"/>
    <n v="120.84604900000005"/>
    <n v="245.11033599999996"/>
    <x v="23"/>
    <x v="0"/>
    <x v="0"/>
    <x v="49"/>
    <x v="49"/>
    <x v="129"/>
    <x v="33"/>
    <x v="0"/>
    <x v="11"/>
    <x v="0"/>
  </r>
  <r>
    <n v="180"/>
    <x v="0"/>
    <n v="1"/>
    <n v="0.46499999999999997"/>
    <x v="1"/>
    <x v="0"/>
    <x v="2"/>
    <x v="8"/>
    <n v="-9.0069999999999979"/>
    <n v="-4.188254999999999"/>
    <n v="0.21622499999999997"/>
    <n v="81.126048999999966"/>
    <x v="33"/>
    <n v="-9.0069999999999979"/>
    <n v="-19.344000000000001"/>
    <n v="174.23140799999996"/>
    <n v="81.126048999999966"/>
    <n v="374.19033600000006"/>
    <x v="38"/>
    <x v="1"/>
    <x v="2"/>
    <x v="0"/>
    <x v="0"/>
    <x v="130"/>
    <x v="11"/>
    <x v="1"/>
    <x v="3"/>
    <x v="4"/>
  </r>
  <r>
    <n v="181"/>
    <x v="1"/>
    <n v="0"/>
    <n v="-0.53500000000000003"/>
    <x v="0"/>
    <x v="1"/>
    <x v="0"/>
    <x v="18"/>
    <n v="-7.0069999999999979"/>
    <n v="3.7487449999999991"/>
    <n v="0.28622500000000001"/>
    <n v="49.098048999999968"/>
    <x v="22"/>
    <n v="-7.0069999999999979"/>
    <n v="18.655999999999999"/>
    <n v="-130.72259199999996"/>
    <n v="49.098048999999968"/>
    <n v="348.04633599999994"/>
    <x v="27"/>
    <x v="0"/>
    <x v="2"/>
    <x v="26"/>
    <x v="26"/>
    <x v="131"/>
    <x v="20"/>
    <x v="1"/>
    <x v="4"/>
    <x v="2"/>
  </r>
  <r>
    <n v="182"/>
    <x v="1"/>
    <n v="0"/>
    <n v="-0.53500000000000003"/>
    <x v="0"/>
    <x v="0"/>
    <x v="3"/>
    <x v="14"/>
    <n v="-13.006999999999998"/>
    <n v="6.9587449999999995"/>
    <n v="0.28622500000000001"/>
    <n v="169.18204899999995"/>
    <x v="16"/>
    <n v="-13.006999999999998"/>
    <n v="-1.3440000000000012"/>
    <n v="17.481408000000012"/>
    <n v="169.18204899999995"/>
    <n v="1.8063360000000033"/>
    <x v="36"/>
    <x v="0"/>
    <x v="3"/>
    <x v="26"/>
    <x v="26"/>
    <x v="132"/>
    <x v="37"/>
    <x v="1"/>
    <x v="0"/>
    <x v="3"/>
  </r>
  <r>
    <n v="183"/>
    <x v="1"/>
    <n v="0"/>
    <n v="-0.53500000000000003"/>
    <x v="0"/>
    <x v="0"/>
    <x v="0"/>
    <x v="12"/>
    <n v="10.993000000000002"/>
    <n v="-5.8812550000000012"/>
    <n v="0.28622500000000001"/>
    <n v="120.84604900000005"/>
    <x v="3"/>
    <n v="10.993000000000002"/>
    <n v="29.655999999999999"/>
    <n v="326.00840800000003"/>
    <n v="120.84604900000005"/>
    <n v="879.4783359999999"/>
    <x v="17"/>
    <x v="0"/>
    <x v="0"/>
    <x v="51"/>
    <x v="51"/>
    <x v="63"/>
    <x v="20"/>
    <x v="0"/>
    <x v="8"/>
    <x v="0"/>
  </r>
  <r>
    <n v="184"/>
    <x v="1"/>
    <n v="0"/>
    <n v="-0.53500000000000003"/>
    <x v="0"/>
    <x v="0"/>
    <x v="0"/>
    <x v="23"/>
    <n v="-3.0069999999999979"/>
    <n v="1.608744999999999"/>
    <n v="0.28622500000000001"/>
    <n v="9.042048999999988"/>
    <x v="13"/>
    <n v="-3.0069999999999979"/>
    <n v="5.6559999999999988"/>
    <n v="-17.007591999999985"/>
    <n v="9.042048999999988"/>
    <n v="31.990335999999985"/>
    <x v="10"/>
    <x v="1"/>
    <x v="3"/>
    <x v="21"/>
    <x v="21"/>
    <x v="133"/>
    <x v="35"/>
    <x v="1"/>
    <x v="0"/>
    <x v="3"/>
  </r>
  <r>
    <n v="185"/>
    <x v="0"/>
    <n v="1"/>
    <n v="0.46499999999999997"/>
    <x v="1"/>
    <x v="0"/>
    <x v="0"/>
    <x v="23"/>
    <n v="-3.0069999999999979"/>
    <n v="-1.3982549999999989"/>
    <n v="0.21622499999999997"/>
    <n v="9.042048999999988"/>
    <x v="59"/>
    <n v="-3.0069999999999979"/>
    <n v="-21.344000000000001"/>
    <n v="64.181407999999962"/>
    <n v="9.042048999999988"/>
    <n v="455.56633600000004"/>
    <x v="23"/>
    <x v="1"/>
    <x v="3"/>
    <x v="25"/>
    <x v="25"/>
    <x v="134"/>
    <x v="40"/>
    <x v="1"/>
    <x v="2"/>
    <x v="4"/>
  </r>
  <r>
    <n v="186"/>
    <x v="1"/>
    <n v="0"/>
    <n v="-0.53500000000000003"/>
    <x v="1"/>
    <x v="1"/>
    <x v="0"/>
    <x v="4"/>
    <n v="-8.0069999999999979"/>
    <n v="4.2837449999999988"/>
    <n v="0.28622500000000001"/>
    <n v="64.112048999999971"/>
    <x v="34"/>
    <n v="-8.0069999999999979"/>
    <n v="21.655999999999999"/>
    <n v="-173.39959199999996"/>
    <n v="64.112048999999971"/>
    <n v="468.98233599999998"/>
    <x v="3"/>
    <x v="1"/>
    <x v="2"/>
    <x v="4"/>
    <x v="4"/>
    <x v="5"/>
    <x v="16"/>
    <x v="1"/>
    <x v="2"/>
    <x v="1"/>
  </r>
  <r>
    <n v="187"/>
    <x v="0"/>
    <n v="1"/>
    <n v="0.46499999999999997"/>
    <x v="0"/>
    <x v="1"/>
    <x v="1"/>
    <x v="32"/>
    <n v="-2.0069999999999979"/>
    <n v="-0.93325499999999895"/>
    <n v="0.21622499999999997"/>
    <n v="4.0280489999999913"/>
    <x v="52"/>
    <n v="-2.0069999999999979"/>
    <n v="0.65599999999999881"/>
    <n v="-1.3165919999999962"/>
    <n v="4.0280489999999913"/>
    <n v="0.43033599999999844"/>
    <x v="0"/>
    <x v="1"/>
    <x v="2"/>
    <x v="8"/>
    <x v="8"/>
    <x v="135"/>
    <x v="46"/>
    <x v="1"/>
    <x v="4"/>
    <x v="2"/>
  </r>
  <r>
    <n v="188"/>
    <x v="0"/>
    <n v="1"/>
    <n v="0.46499999999999997"/>
    <x v="0"/>
    <x v="0"/>
    <x v="1"/>
    <x v="12"/>
    <n v="10.993000000000002"/>
    <n v="5.1117450000000009"/>
    <n v="0.21622499999999997"/>
    <n v="120.84604900000005"/>
    <x v="0"/>
    <n v="10.993000000000002"/>
    <n v="-18.344000000000001"/>
    <n v="-201.65559200000004"/>
    <n v="120.84604900000005"/>
    <n v="336.50233600000007"/>
    <x v="3"/>
    <x v="0"/>
    <x v="1"/>
    <x v="49"/>
    <x v="49"/>
    <x v="129"/>
    <x v="9"/>
    <x v="1"/>
    <x v="4"/>
    <x v="1"/>
  </r>
  <r>
    <n v="189"/>
    <x v="0"/>
    <n v="1"/>
    <n v="0.46499999999999997"/>
    <x v="0"/>
    <x v="0"/>
    <x v="1"/>
    <x v="7"/>
    <n v="17.993000000000002"/>
    <n v="8.3667449999999999"/>
    <n v="0.21622499999999997"/>
    <n v="323.74804900000009"/>
    <x v="12"/>
    <n v="17.993000000000002"/>
    <n v="12.655999999999999"/>
    <n v="227.71940800000002"/>
    <n v="323.74804900000009"/>
    <n v="160.17433599999998"/>
    <x v="23"/>
    <x v="0"/>
    <x v="1"/>
    <x v="19"/>
    <x v="19"/>
    <x v="136"/>
    <x v="35"/>
    <x v="1"/>
    <x v="4"/>
    <x v="2"/>
  </r>
  <r>
    <n v="190"/>
    <x v="1"/>
    <n v="0"/>
    <n v="-0.53500000000000003"/>
    <x v="0"/>
    <x v="1"/>
    <x v="1"/>
    <x v="18"/>
    <n v="-7.0069999999999979"/>
    <n v="3.7487449999999991"/>
    <n v="0.28622500000000001"/>
    <n v="49.098048999999968"/>
    <x v="6"/>
    <n v="-7.0069999999999979"/>
    <n v="13.655999999999999"/>
    <n v="-95.687591999999967"/>
    <n v="49.098048999999968"/>
    <n v="186.48633599999997"/>
    <x v="21"/>
    <x v="0"/>
    <x v="3"/>
    <x v="6"/>
    <x v="6"/>
    <x v="137"/>
    <x v="46"/>
    <x v="1"/>
    <x v="4"/>
    <x v="2"/>
  </r>
  <r>
    <n v="191"/>
    <x v="1"/>
    <n v="0"/>
    <n v="-0.53500000000000003"/>
    <x v="1"/>
    <x v="0"/>
    <x v="3"/>
    <x v="6"/>
    <n v="-10.006999999999998"/>
    <n v="5.3537449999999991"/>
    <n v="0.28622500000000001"/>
    <n v="100.14004899999996"/>
    <x v="9"/>
    <n v="-10.006999999999998"/>
    <n v="-23.344000000000001"/>
    <n v="233.60340799999997"/>
    <n v="100.14004899999996"/>
    <n v="544.94233600000007"/>
    <x v="35"/>
    <x v="1"/>
    <x v="2"/>
    <x v="2"/>
    <x v="2"/>
    <x v="138"/>
    <x v="9"/>
    <x v="1"/>
    <x v="7"/>
    <x v="4"/>
  </r>
  <r>
    <n v="192"/>
    <x v="1"/>
    <n v="0"/>
    <n v="-0.53500000000000003"/>
    <x v="0"/>
    <x v="1"/>
    <x v="0"/>
    <x v="28"/>
    <n v="7.9930000000000021"/>
    <n v="-4.2762550000000017"/>
    <n v="0.28622500000000001"/>
    <n v="63.888049000000031"/>
    <x v="50"/>
    <n v="7.9930000000000021"/>
    <n v="30.655999999999999"/>
    <n v="245.03340800000007"/>
    <n v="63.888049000000031"/>
    <n v="939.79033599999991"/>
    <x v="20"/>
    <x v="0"/>
    <x v="0"/>
    <x v="28"/>
    <x v="28"/>
    <x v="139"/>
    <x v="15"/>
    <x v="0"/>
    <x v="11"/>
    <x v="0"/>
  </r>
  <r>
    <n v="193"/>
    <x v="1"/>
    <n v="0"/>
    <n v="-0.53500000000000003"/>
    <x v="1"/>
    <x v="0"/>
    <x v="2"/>
    <x v="8"/>
    <n v="-9.0069999999999979"/>
    <n v="4.8187449999999989"/>
    <n v="0.28622500000000001"/>
    <n v="81.126048999999966"/>
    <x v="26"/>
    <n v="-9.0069999999999979"/>
    <n v="-24.344000000000001"/>
    <n v="219.26640799999996"/>
    <n v="81.126048999999966"/>
    <n v="592.63033600000006"/>
    <x v="23"/>
    <x v="1"/>
    <x v="2"/>
    <x v="27"/>
    <x v="27"/>
    <x v="35"/>
    <x v="14"/>
    <x v="1"/>
    <x v="0"/>
    <x v="4"/>
  </r>
  <r>
    <n v="194"/>
    <x v="1"/>
    <n v="0"/>
    <n v="-0.53500000000000003"/>
    <x v="1"/>
    <x v="0"/>
    <x v="3"/>
    <x v="10"/>
    <n v="-12.006999999999998"/>
    <n v="6.4237449999999994"/>
    <n v="0.28622500000000001"/>
    <n v="144.16804899999994"/>
    <x v="46"/>
    <n v="-12.006999999999998"/>
    <n v="-29.344000000000001"/>
    <n v="352.33340799999996"/>
    <n v="144.16804899999994"/>
    <n v="861.07033600000011"/>
    <x v="39"/>
    <x v="1"/>
    <x v="2"/>
    <x v="31"/>
    <x v="31"/>
    <x v="55"/>
    <x v="2"/>
    <x v="1"/>
    <x v="10"/>
    <x v="4"/>
  </r>
  <r>
    <n v="195"/>
    <x v="1"/>
    <n v="0"/>
    <n v="-0.53500000000000003"/>
    <x v="0"/>
    <x v="1"/>
    <x v="0"/>
    <x v="10"/>
    <n v="-12.006999999999998"/>
    <n v="6.4237449999999994"/>
    <n v="0.28622500000000001"/>
    <n v="144.16804899999994"/>
    <x v="34"/>
    <n v="-12.006999999999998"/>
    <n v="21.655999999999999"/>
    <n v="-260.02359199999995"/>
    <n v="144.16804899999994"/>
    <n v="468.98233599999998"/>
    <x v="2"/>
    <x v="0"/>
    <x v="2"/>
    <x v="13"/>
    <x v="13"/>
    <x v="108"/>
    <x v="20"/>
    <x v="1"/>
    <x v="0"/>
    <x v="2"/>
  </r>
  <r>
    <n v="196"/>
    <x v="0"/>
    <n v="1"/>
    <n v="0.46499999999999997"/>
    <x v="1"/>
    <x v="1"/>
    <x v="0"/>
    <x v="18"/>
    <n v="-7.0069999999999979"/>
    <n v="-3.2582549999999988"/>
    <n v="0.21622499999999997"/>
    <n v="49.098048999999968"/>
    <x v="2"/>
    <n v="-7.0069999999999979"/>
    <n v="17.655999999999999"/>
    <n v="-123.71559199999996"/>
    <n v="49.098048999999968"/>
    <n v="311.73433599999998"/>
    <x v="17"/>
    <x v="0"/>
    <x v="3"/>
    <x v="18"/>
    <x v="18"/>
    <x v="140"/>
    <x v="34"/>
    <x v="1"/>
    <x v="4"/>
    <x v="3"/>
  </r>
  <r>
    <n v="197"/>
    <x v="1"/>
    <n v="0"/>
    <n v="-0.53500000000000003"/>
    <x v="0"/>
    <x v="0"/>
    <x v="0"/>
    <x v="16"/>
    <n v="-14.006999999999998"/>
    <n v="7.4937449999999997"/>
    <n v="0.28622500000000001"/>
    <n v="196.19604899999993"/>
    <x v="4"/>
    <n v="-14.006999999999998"/>
    <n v="3.6559999999999988"/>
    <n v="-51.209591999999972"/>
    <n v="196.19604899999993"/>
    <n v="13.366335999999992"/>
    <x v="15"/>
    <x v="0"/>
    <x v="2"/>
    <x v="26"/>
    <x v="26"/>
    <x v="63"/>
    <x v="1"/>
    <x v="1"/>
    <x v="2"/>
    <x v="3"/>
  </r>
  <r>
    <n v="198"/>
    <x v="0"/>
    <n v="1"/>
    <n v="0.46499999999999997"/>
    <x v="0"/>
    <x v="0"/>
    <x v="3"/>
    <x v="2"/>
    <n v="18.993000000000002"/>
    <n v="8.8317449999999997"/>
    <n v="0.21622499999999997"/>
    <n v="360.73404900000008"/>
    <x v="42"/>
    <n v="18.993000000000002"/>
    <n v="16.655999999999999"/>
    <n v="316.34740800000003"/>
    <n v="360.73404900000008"/>
    <n v="277.42233599999997"/>
    <x v="20"/>
    <x v="0"/>
    <x v="1"/>
    <x v="45"/>
    <x v="45"/>
    <x v="141"/>
    <x v="35"/>
    <x v="1"/>
    <x v="0"/>
    <x v="3"/>
  </r>
  <r>
    <n v="199"/>
    <x v="1"/>
    <n v="0"/>
    <n v="-0.53500000000000003"/>
    <x v="0"/>
    <x v="1"/>
    <x v="3"/>
    <x v="24"/>
    <n v="5.9930000000000021"/>
    <n v="-3.2062550000000014"/>
    <n v="0.28622500000000001"/>
    <n v="35.916049000000022"/>
    <x v="28"/>
    <n v="5.9930000000000021"/>
    <n v="-5.3440000000000012"/>
    <n v="-32.026592000000015"/>
    <n v="35.916049000000022"/>
    <n v="28.558336000000011"/>
    <x v="23"/>
    <x v="0"/>
    <x v="0"/>
    <x v="23"/>
    <x v="23"/>
    <x v="142"/>
    <x v="5"/>
    <x v="0"/>
    <x v="8"/>
    <x v="0"/>
  </r>
  <r>
    <n v="200"/>
    <x v="1"/>
    <n v="0"/>
    <n v="-0.53500000000000003"/>
    <x v="0"/>
    <x v="0"/>
    <x v="0"/>
    <x v="26"/>
    <n v="-5.0069999999999979"/>
    <n v="2.6787449999999988"/>
    <n v="0.28622500000000001"/>
    <n v="25.07004899999998"/>
    <x v="22"/>
    <n v="-5.0069999999999979"/>
    <n v="18.655999999999999"/>
    <n v="-93.410591999999951"/>
    <n v="25.07004899999998"/>
    <n v="348.04633599999994"/>
    <x v="23"/>
    <x v="0"/>
    <x v="3"/>
    <x v="24"/>
    <x v="24"/>
    <x v="143"/>
    <x v="32"/>
    <x v="1"/>
    <x v="4"/>
    <x v="3"/>
  </r>
  <r>
    <n v="201"/>
    <x v="0"/>
    <n v="1"/>
    <n v="0.46499999999999997"/>
    <x v="0"/>
    <x v="0"/>
    <x v="3"/>
    <x v="3"/>
    <n v="11.993000000000002"/>
    <n v="5.5767450000000007"/>
    <n v="0.21622499999999997"/>
    <n v="143.83204900000004"/>
    <x v="60"/>
    <n v="11.993000000000002"/>
    <n v="27.655999999999999"/>
    <n v="331.67840800000005"/>
    <n v="143.83204900000004"/>
    <n v="764.85433599999999"/>
    <x v="14"/>
    <x v="0"/>
    <x v="0"/>
    <x v="39"/>
    <x v="39"/>
    <x v="144"/>
    <x v="2"/>
    <x v="0"/>
    <x v="10"/>
    <x v="0"/>
  </r>
  <r>
    <n v="202"/>
    <x v="0"/>
    <n v="1"/>
    <n v="0.46499999999999997"/>
    <x v="0"/>
    <x v="1"/>
    <x v="0"/>
    <x v="18"/>
    <n v="-7.0069999999999979"/>
    <n v="-3.2582549999999988"/>
    <n v="0.21622499999999997"/>
    <n v="49.098048999999968"/>
    <x v="38"/>
    <n v="-7.0069999999999979"/>
    <n v="1.6559999999999988"/>
    <n v="-11.603591999999988"/>
    <n v="49.098048999999968"/>
    <n v="2.7423359999999959"/>
    <x v="6"/>
    <x v="0"/>
    <x v="2"/>
    <x v="20"/>
    <x v="20"/>
    <x v="29"/>
    <x v="28"/>
    <x v="1"/>
    <x v="4"/>
    <x v="3"/>
  </r>
  <r>
    <n v="203"/>
    <x v="1"/>
    <n v="0"/>
    <n v="-0.53500000000000003"/>
    <x v="0"/>
    <x v="0"/>
    <x v="0"/>
    <x v="16"/>
    <n v="-14.006999999999998"/>
    <n v="7.4937449999999997"/>
    <n v="0.28622500000000001"/>
    <n v="196.19604899999993"/>
    <x v="31"/>
    <n v="-14.006999999999998"/>
    <n v="14.655999999999999"/>
    <n v="-205.28659199999996"/>
    <n v="196.19604899999993"/>
    <n v="214.79833599999998"/>
    <x v="39"/>
    <x v="1"/>
    <x v="2"/>
    <x v="35"/>
    <x v="35"/>
    <x v="145"/>
    <x v="6"/>
    <x v="1"/>
    <x v="2"/>
    <x v="1"/>
  </r>
  <r>
    <n v="204"/>
    <x v="0"/>
    <n v="1"/>
    <n v="0.46499999999999997"/>
    <x v="0"/>
    <x v="0"/>
    <x v="3"/>
    <x v="27"/>
    <n v="15.993000000000002"/>
    <n v="7.4367450000000002"/>
    <n v="0.21622499999999997"/>
    <n v="255.77604900000006"/>
    <x v="38"/>
    <n v="15.993000000000002"/>
    <n v="1.6559999999999988"/>
    <n v="26.484407999999984"/>
    <n v="255.77604900000006"/>
    <n v="2.7423359999999959"/>
    <x v="21"/>
    <x v="0"/>
    <x v="1"/>
    <x v="43"/>
    <x v="43"/>
    <x v="146"/>
    <x v="18"/>
    <x v="1"/>
    <x v="4"/>
    <x v="1"/>
  </r>
  <r>
    <n v="205"/>
    <x v="1"/>
    <n v="0"/>
    <n v="-0.53500000000000003"/>
    <x v="0"/>
    <x v="0"/>
    <x v="1"/>
    <x v="29"/>
    <n v="12.993000000000002"/>
    <n v="-6.9512550000000015"/>
    <n v="0.28622500000000001"/>
    <n v="168.81804900000006"/>
    <x v="54"/>
    <n v="12.993000000000002"/>
    <n v="-11.344000000000001"/>
    <n v="-147.39259200000004"/>
    <n v="168.81804900000006"/>
    <n v="128.68633600000004"/>
    <x v="25"/>
    <x v="0"/>
    <x v="1"/>
    <x v="2"/>
    <x v="2"/>
    <x v="147"/>
    <x v="12"/>
    <x v="1"/>
    <x v="2"/>
    <x v="3"/>
  </r>
  <r>
    <n v="206"/>
    <x v="1"/>
    <n v="0"/>
    <n v="-0.53500000000000003"/>
    <x v="0"/>
    <x v="0"/>
    <x v="0"/>
    <x v="11"/>
    <n v="-11.006999999999998"/>
    <n v="5.8887449999999992"/>
    <n v="0.28622500000000001"/>
    <n v="121.15404899999996"/>
    <x v="22"/>
    <n v="-11.006999999999998"/>
    <n v="18.655999999999999"/>
    <n v="-205.34659199999996"/>
    <n v="121.15404899999996"/>
    <n v="348.04633599999994"/>
    <x v="14"/>
    <x v="1"/>
    <x v="2"/>
    <x v="5"/>
    <x v="5"/>
    <x v="24"/>
    <x v="26"/>
    <x v="1"/>
    <x v="0"/>
    <x v="2"/>
  </r>
  <r>
    <n v="207"/>
    <x v="0"/>
    <n v="1"/>
    <n v="0.46499999999999997"/>
    <x v="0"/>
    <x v="0"/>
    <x v="0"/>
    <x v="6"/>
    <n v="-10.006999999999998"/>
    <n v="-4.6532549999999988"/>
    <n v="0.21622499999999997"/>
    <n v="100.14004899999996"/>
    <x v="25"/>
    <n v="-10.006999999999998"/>
    <n v="15.655999999999999"/>
    <n v="-156.66959199999997"/>
    <n v="100.14004899999996"/>
    <n v="245.11033599999996"/>
    <x v="3"/>
    <x v="1"/>
    <x v="2"/>
    <x v="4"/>
    <x v="4"/>
    <x v="119"/>
    <x v="13"/>
    <x v="1"/>
    <x v="4"/>
    <x v="1"/>
  </r>
  <r>
    <n v="208"/>
    <x v="0"/>
    <n v="1"/>
    <n v="0.46499999999999997"/>
    <x v="0"/>
    <x v="0"/>
    <x v="3"/>
    <x v="24"/>
    <n v="5.9930000000000021"/>
    <n v="2.7867450000000007"/>
    <n v="0.21622499999999997"/>
    <n v="35.916049000000022"/>
    <x v="26"/>
    <n v="5.9930000000000021"/>
    <n v="-24.344000000000001"/>
    <n v="-145.89359200000007"/>
    <n v="35.916049000000022"/>
    <n v="592.63033600000006"/>
    <x v="23"/>
    <x v="0"/>
    <x v="1"/>
    <x v="42"/>
    <x v="42"/>
    <x v="148"/>
    <x v="18"/>
    <x v="1"/>
    <x v="4"/>
    <x v="2"/>
  </r>
  <r>
    <n v="209"/>
    <x v="0"/>
    <n v="1"/>
    <n v="0.46499999999999997"/>
    <x v="0"/>
    <x v="1"/>
    <x v="0"/>
    <x v="10"/>
    <n v="-12.006999999999998"/>
    <n v="-5.5832549999999985"/>
    <n v="0.21622499999999997"/>
    <n v="144.16804899999994"/>
    <x v="18"/>
    <n v="-12.006999999999998"/>
    <n v="25.655999999999999"/>
    <n v="-308.05159199999991"/>
    <n v="144.16804899999994"/>
    <n v="658.23033599999997"/>
    <x v="25"/>
    <x v="0"/>
    <x v="3"/>
    <x v="37"/>
    <x v="37"/>
    <x v="36"/>
    <x v="13"/>
    <x v="1"/>
    <x v="4"/>
    <x v="1"/>
  </r>
  <r>
    <n v="210"/>
    <x v="0"/>
    <n v="1"/>
    <n v="0.46499999999999997"/>
    <x v="0"/>
    <x v="1"/>
    <x v="0"/>
    <x v="14"/>
    <n v="-13.006999999999998"/>
    <n v="-6.0482549999999984"/>
    <n v="0.21622499999999997"/>
    <n v="169.18204899999995"/>
    <x v="18"/>
    <n v="-13.006999999999998"/>
    <n v="25.655999999999999"/>
    <n v="-333.70759199999992"/>
    <n v="169.18204899999995"/>
    <n v="658.23033599999997"/>
    <x v="27"/>
    <x v="1"/>
    <x v="2"/>
    <x v="8"/>
    <x v="8"/>
    <x v="95"/>
    <x v="5"/>
    <x v="1"/>
    <x v="4"/>
    <x v="2"/>
  </r>
  <r>
    <n v="211"/>
    <x v="0"/>
    <n v="1"/>
    <n v="0.46499999999999997"/>
    <x v="1"/>
    <x v="0"/>
    <x v="2"/>
    <x v="11"/>
    <n v="-11.006999999999998"/>
    <n v="-5.1182549999999987"/>
    <n v="0.21622499999999997"/>
    <n v="121.15404899999996"/>
    <x v="46"/>
    <n v="-11.006999999999998"/>
    <n v="-29.344000000000001"/>
    <n v="322.98940799999997"/>
    <n v="121.15404899999996"/>
    <n v="861.07033600000011"/>
    <x v="17"/>
    <x v="1"/>
    <x v="4"/>
    <x v="41"/>
    <x v="41"/>
    <x v="149"/>
    <x v="6"/>
    <x v="1"/>
    <x v="10"/>
    <x v="4"/>
  </r>
  <r>
    <n v="212"/>
    <x v="1"/>
    <n v="0"/>
    <n v="-0.53500000000000003"/>
    <x v="0"/>
    <x v="0"/>
    <x v="0"/>
    <x v="10"/>
    <n v="-12.006999999999998"/>
    <n v="6.4237449999999994"/>
    <n v="0.28622500000000001"/>
    <n v="144.16804899999994"/>
    <x v="29"/>
    <n v="-12.006999999999998"/>
    <n v="-10.344000000000001"/>
    <n v="124.200408"/>
    <n v="144.16804899999994"/>
    <n v="106.99833600000002"/>
    <x v="16"/>
    <x v="1"/>
    <x v="3"/>
    <x v="8"/>
    <x v="8"/>
    <x v="13"/>
    <x v="40"/>
    <x v="1"/>
    <x v="0"/>
    <x v="2"/>
  </r>
  <r>
    <n v="213"/>
    <x v="0"/>
    <n v="1"/>
    <n v="0.46499999999999997"/>
    <x v="1"/>
    <x v="0"/>
    <x v="0"/>
    <x v="4"/>
    <n v="-8.0069999999999979"/>
    <n v="-3.7232549999999986"/>
    <n v="0.21622499999999997"/>
    <n v="64.112048999999971"/>
    <x v="22"/>
    <n v="-8.0069999999999979"/>
    <n v="18.655999999999999"/>
    <n v="-149.37859199999994"/>
    <n v="64.112048999999971"/>
    <n v="348.04633599999994"/>
    <x v="7"/>
    <x v="0"/>
    <x v="3"/>
    <x v="18"/>
    <x v="18"/>
    <x v="150"/>
    <x v="24"/>
    <x v="1"/>
    <x v="4"/>
    <x v="2"/>
  </r>
  <r>
    <n v="214"/>
    <x v="0"/>
    <n v="1"/>
    <n v="0.46499999999999997"/>
    <x v="0"/>
    <x v="1"/>
    <x v="1"/>
    <x v="16"/>
    <n v="-14.006999999999998"/>
    <n v="-6.5132549999999982"/>
    <n v="0.21622499999999997"/>
    <n v="196.19604899999993"/>
    <x v="19"/>
    <n v="-14.006999999999998"/>
    <n v="-15.344000000000001"/>
    <n v="214.92340799999999"/>
    <n v="196.19604899999993"/>
    <n v="235.43833600000005"/>
    <x v="8"/>
    <x v="0"/>
    <x v="2"/>
    <x v="20"/>
    <x v="20"/>
    <x v="151"/>
    <x v="21"/>
    <x v="1"/>
    <x v="0"/>
    <x v="2"/>
  </r>
  <r>
    <n v="215"/>
    <x v="0"/>
    <n v="1"/>
    <n v="0.46499999999999997"/>
    <x v="1"/>
    <x v="0"/>
    <x v="0"/>
    <x v="11"/>
    <n v="-11.006999999999998"/>
    <n v="-5.1182549999999987"/>
    <n v="0.21622499999999997"/>
    <n v="121.15404899999996"/>
    <x v="15"/>
    <n v="-11.006999999999998"/>
    <n v="26.655999999999999"/>
    <n v="-293.40259199999991"/>
    <n v="121.15404899999996"/>
    <n v="710.54233599999998"/>
    <x v="22"/>
    <x v="0"/>
    <x v="3"/>
    <x v="37"/>
    <x v="37"/>
    <x v="152"/>
    <x v="6"/>
    <x v="1"/>
    <x v="4"/>
    <x v="3"/>
  </r>
  <r>
    <n v="216"/>
    <x v="1"/>
    <n v="0"/>
    <n v="-0.53500000000000003"/>
    <x v="0"/>
    <x v="1"/>
    <x v="1"/>
    <x v="0"/>
    <n v="9.9930000000000021"/>
    <n v="-5.3462550000000011"/>
    <n v="0.28622500000000001"/>
    <n v="99.860049000000046"/>
    <x v="53"/>
    <n v="9.9930000000000021"/>
    <n v="-9.3440000000000012"/>
    <n v="-93.374592000000035"/>
    <n v="99.860049000000046"/>
    <n v="87.310336000000021"/>
    <x v="9"/>
    <x v="0"/>
    <x v="0"/>
    <x v="3"/>
    <x v="3"/>
    <x v="50"/>
    <x v="20"/>
    <x v="0"/>
    <x v="0"/>
    <x v="0"/>
  </r>
  <r>
    <n v="217"/>
    <x v="1"/>
    <n v="0"/>
    <n v="-0.53500000000000003"/>
    <x v="0"/>
    <x v="1"/>
    <x v="0"/>
    <x v="11"/>
    <n v="-11.006999999999998"/>
    <n v="5.8887449999999992"/>
    <n v="0.28622500000000001"/>
    <n v="121.15404899999996"/>
    <x v="59"/>
    <n v="-11.006999999999998"/>
    <n v="-21.344000000000001"/>
    <n v="234.93340799999996"/>
    <n v="121.15404899999996"/>
    <n v="455.56633600000004"/>
    <x v="40"/>
    <x v="1"/>
    <x v="2"/>
    <x v="8"/>
    <x v="8"/>
    <x v="34"/>
    <x v="15"/>
    <x v="1"/>
    <x v="0"/>
    <x v="3"/>
  </r>
  <r>
    <n v="218"/>
    <x v="1"/>
    <n v="0"/>
    <n v="-0.53500000000000003"/>
    <x v="0"/>
    <x v="0"/>
    <x v="1"/>
    <x v="3"/>
    <n v="11.993000000000002"/>
    <n v="-6.4162550000000014"/>
    <n v="0.28622500000000001"/>
    <n v="143.83204900000004"/>
    <x v="10"/>
    <n v="11.993000000000002"/>
    <n v="8.6559999999999988"/>
    <n v="103.811408"/>
    <n v="143.83204900000004"/>
    <n v="74.926335999999978"/>
    <x v="14"/>
    <x v="0"/>
    <x v="1"/>
    <x v="22"/>
    <x v="22"/>
    <x v="153"/>
    <x v="37"/>
    <x v="1"/>
    <x v="0"/>
    <x v="1"/>
  </r>
  <r>
    <n v="219"/>
    <x v="1"/>
    <n v="0"/>
    <n v="-0.53500000000000003"/>
    <x v="1"/>
    <x v="0"/>
    <x v="0"/>
    <x v="18"/>
    <n v="-7.0069999999999979"/>
    <n v="3.7487449999999991"/>
    <n v="0.28622500000000001"/>
    <n v="49.098048999999968"/>
    <x v="34"/>
    <n v="-7.0069999999999979"/>
    <n v="21.655999999999999"/>
    <n v="-151.74359199999995"/>
    <n v="49.098048999999968"/>
    <n v="468.98233599999998"/>
    <x v="1"/>
    <x v="1"/>
    <x v="3"/>
    <x v="24"/>
    <x v="24"/>
    <x v="38"/>
    <x v="21"/>
    <x v="1"/>
    <x v="2"/>
    <x v="2"/>
  </r>
  <r>
    <n v="220"/>
    <x v="0"/>
    <n v="1"/>
    <n v="0.46499999999999997"/>
    <x v="1"/>
    <x v="0"/>
    <x v="2"/>
    <x v="15"/>
    <n v="-4.0069999999999979"/>
    <n v="-1.863254999999999"/>
    <n v="0.21622499999999997"/>
    <n v="16.056048999999984"/>
    <x v="49"/>
    <n v="-4.0069999999999979"/>
    <n v="-22.344000000000001"/>
    <n v="89.532407999999961"/>
    <n v="16.056048999999984"/>
    <n v="499.25433600000008"/>
    <x v="25"/>
    <x v="1"/>
    <x v="2"/>
    <x v="2"/>
    <x v="2"/>
    <x v="154"/>
    <x v="27"/>
    <x v="1"/>
    <x v="3"/>
    <x v="4"/>
  </r>
  <r>
    <n v="221"/>
    <x v="1"/>
    <n v="0"/>
    <n v="-0.53500000000000003"/>
    <x v="0"/>
    <x v="0"/>
    <x v="1"/>
    <x v="27"/>
    <n v="15.993000000000002"/>
    <n v="-8.5562550000000019"/>
    <n v="0.28622500000000001"/>
    <n v="255.77604900000006"/>
    <x v="30"/>
    <n v="15.993000000000002"/>
    <n v="-8.3440000000000012"/>
    <n v="-133.44559200000003"/>
    <n v="255.77604900000006"/>
    <n v="69.622336000000018"/>
    <x v="20"/>
    <x v="0"/>
    <x v="1"/>
    <x v="14"/>
    <x v="14"/>
    <x v="112"/>
    <x v="35"/>
    <x v="1"/>
    <x v="2"/>
    <x v="3"/>
  </r>
  <r>
    <n v="222"/>
    <x v="0"/>
    <n v="1"/>
    <n v="0.46499999999999997"/>
    <x v="0"/>
    <x v="0"/>
    <x v="0"/>
    <x v="10"/>
    <n v="-12.006999999999998"/>
    <n v="-5.5832549999999985"/>
    <n v="0.21622499999999997"/>
    <n v="144.16804899999994"/>
    <x v="23"/>
    <n v="-12.006999999999998"/>
    <n v="20.655999999999999"/>
    <n v="-248.01659199999995"/>
    <n v="144.16804899999994"/>
    <n v="426.67033599999996"/>
    <x v="5"/>
    <x v="1"/>
    <x v="2"/>
    <x v="5"/>
    <x v="5"/>
    <x v="73"/>
    <x v="39"/>
    <x v="1"/>
    <x v="4"/>
    <x v="1"/>
  </r>
  <r>
    <n v="223"/>
    <x v="1"/>
    <n v="0"/>
    <n v="-0.53500000000000003"/>
    <x v="0"/>
    <x v="1"/>
    <x v="0"/>
    <x v="11"/>
    <n v="-11.006999999999998"/>
    <n v="5.8887449999999992"/>
    <n v="0.28622500000000001"/>
    <n v="121.15404899999996"/>
    <x v="24"/>
    <n v="-11.006999999999998"/>
    <n v="-4.3440000000000012"/>
    <n v="47.814408000000007"/>
    <n v="121.15404899999996"/>
    <n v="18.870336000000009"/>
    <x v="16"/>
    <x v="1"/>
    <x v="2"/>
    <x v="26"/>
    <x v="26"/>
    <x v="0"/>
    <x v="6"/>
    <x v="1"/>
    <x v="4"/>
    <x v="1"/>
  </r>
  <r>
    <n v="224"/>
    <x v="1"/>
    <n v="0"/>
    <n v="-0.53500000000000003"/>
    <x v="0"/>
    <x v="0"/>
    <x v="0"/>
    <x v="5"/>
    <n v="-6.0069999999999979"/>
    <n v="3.213744999999999"/>
    <n v="0.28622500000000001"/>
    <n v="36.084048999999972"/>
    <x v="61"/>
    <n v="-6.0069999999999979"/>
    <n v="4.6559999999999988"/>
    <n v="-27.968591999999983"/>
    <n v="36.084048999999972"/>
    <n v="21.678335999999987"/>
    <x v="27"/>
    <x v="1"/>
    <x v="3"/>
    <x v="18"/>
    <x v="18"/>
    <x v="87"/>
    <x v="19"/>
    <x v="1"/>
    <x v="4"/>
    <x v="2"/>
  </r>
  <r>
    <n v="225"/>
    <x v="0"/>
    <n v="1"/>
    <n v="0.46499999999999997"/>
    <x v="0"/>
    <x v="0"/>
    <x v="3"/>
    <x v="2"/>
    <n v="18.993000000000002"/>
    <n v="8.8317449999999997"/>
    <n v="0.21622499999999997"/>
    <n v="360.73404900000008"/>
    <x v="22"/>
    <n v="18.993000000000002"/>
    <n v="18.655999999999999"/>
    <n v="354.33340800000002"/>
    <n v="360.73404900000008"/>
    <n v="348.04633599999994"/>
    <x v="15"/>
    <x v="0"/>
    <x v="1"/>
    <x v="7"/>
    <x v="7"/>
    <x v="155"/>
    <x v="28"/>
    <x v="1"/>
    <x v="0"/>
    <x v="2"/>
  </r>
  <r>
    <n v="226"/>
    <x v="1"/>
    <n v="0"/>
    <n v="-0.53500000000000003"/>
    <x v="0"/>
    <x v="1"/>
    <x v="1"/>
    <x v="26"/>
    <n v="-5.0069999999999979"/>
    <n v="2.6787449999999988"/>
    <n v="0.28622500000000001"/>
    <n v="25.07004899999998"/>
    <x v="62"/>
    <n v="-5.0069999999999979"/>
    <n v="-14.344000000000001"/>
    <n v="71.820407999999972"/>
    <n v="25.07004899999998"/>
    <n v="205.75033600000003"/>
    <x v="16"/>
    <x v="1"/>
    <x v="3"/>
    <x v="4"/>
    <x v="4"/>
    <x v="156"/>
    <x v="24"/>
    <x v="1"/>
    <x v="4"/>
    <x v="1"/>
  </r>
  <r>
    <n v="227"/>
    <x v="1"/>
    <n v="0"/>
    <n v="-0.53500000000000003"/>
    <x v="0"/>
    <x v="1"/>
    <x v="0"/>
    <x v="28"/>
    <n v="7.9930000000000021"/>
    <n v="-4.2762550000000017"/>
    <n v="0.28622500000000001"/>
    <n v="63.888049000000031"/>
    <x v="14"/>
    <n v="7.9930000000000021"/>
    <n v="9.6559999999999988"/>
    <n v="77.180408000000014"/>
    <n v="63.888049000000031"/>
    <n v="93.238335999999975"/>
    <x v="20"/>
    <x v="0"/>
    <x v="0"/>
    <x v="3"/>
    <x v="3"/>
    <x v="79"/>
    <x v="40"/>
    <x v="0"/>
    <x v="0"/>
    <x v="0"/>
  </r>
  <r>
    <n v="228"/>
    <x v="1"/>
    <n v="0"/>
    <n v="-0.53500000000000003"/>
    <x v="1"/>
    <x v="0"/>
    <x v="0"/>
    <x v="5"/>
    <n v="-6.0069999999999979"/>
    <n v="3.213744999999999"/>
    <n v="0.28622500000000001"/>
    <n v="36.084048999999972"/>
    <x v="56"/>
    <n v="-6.0069999999999979"/>
    <n v="-30.344000000000001"/>
    <n v="182.27640799999995"/>
    <n v="36.084048999999972"/>
    <n v="920.7583360000001"/>
    <x v="41"/>
    <x v="1"/>
    <x v="4"/>
    <x v="52"/>
    <x v="52"/>
    <x v="157"/>
    <x v="28"/>
    <x v="1"/>
    <x v="10"/>
    <x v="4"/>
  </r>
  <r>
    <n v="229"/>
    <x v="1"/>
    <n v="0"/>
    <n v="-0.53500000000000003"/>
    <x v="1"/>
    <x v="0"/>
    <x v="1"/>
    <x v="28"/>
    <n v="7.9930000000000021"/>
    <n v="-4.2762550000000017"/>
    <n v="0.28622500000000001"/>
    <n v="63.888049000000031"/>
    <x v="33"/>
    <n v="7.9930000000000021"/>
    <n v="-19.344000000000001"/>
    <n v="-154.61659200000005"/>
    <n v="63.888049000000031"/>
    <n v="374.19033600000006"/>
    <x v="42"/>
    <x v="1"/>
    <x v="0"/>
    <x v="28"/>
    <x v="28"/>
    <x v="139"/>
    <x v="45"/>
    <x v="0"/>
    <x v="11"/>
    <x v="0"/>
  </r>
  <r>
    <n v="230"/>
    <x v="0"/>
    <n v="1"/>
    <n v="0.46499999999999997"/>
    <x v="0"/>
    <x v="0"/>
    <x v="1"/>
    <x v="30"/>
    <n v="4.9930000000000021"/>
    <n v="2.3217450000000008"/>
    <n v="0.21622499999999997"/>
    <n v="24.930049000000022"/>
    <x v="16"/>
    <n v="4.9930000000000021"/>
    <n v="-1.3440000000000012"/>
    <n v="-6.710592000000009"/>
    <n v="24.930049000000022"/>
    <n v="1.8063360000000033"/>
    <x v="10"/>
    <x v="0"/>
    <x v="0"/>
    <x v="28"/>
    <x v="28"/>
    <x v="55"/>
    <x v="47"/>
    <x v="0"/>
    <x v="12"/>
    <x v="0"/>
  </r>
  <r>
    <n v="231"/>
    <x v="0"/>
    <n v="1"/>
    <n v="0.46499999999999997"/>
    <x v="1"/>
    <x v="0"/>
    <x v="1"/>
    <x v="14"/>
    <n v="-13.006999999999998"/>
    <n v="-6.0482549999999984"/>
    <n v="0.21622499999999997"/>
    <n v="169.18204899999995"/>
    <x v="32"/>
    <n v="-13.006999999999998"/>
    <n v="-26.344000000000001"/>
    <n v="342.65640799999994"/>
    <n v="169.18204899999995"/>
    <n v="694.00633600000003"/>
    <x v="38"/>
    <x v="1"/>
    <x v="4"/>
    <x v="27"/>
    <x v="27"/>
    <x v="158"/>
    <x v="29"/>
    <x v="1"/>
    <x v="3"/>
    <x v="4"/>
  </r>
  <r>
    <n v="232"/>
    <x v="0"/>
    <n v="1"/>
    <n v="0.46499999999999997"/>
    <x v="0"/>
    <x v="0"/>
    <x v="0"/>
    <x v="5"/>
    <n v="-6.0069999999999979"/>
    <n v="-2.7932549999999989"/>
    <n v="0.21622499999999997"/>
    <n v="36.084048999999972"/>
    <x v="60"/>
    <n v="-6.0069999999999979"/>
    <n v="27.655999999999999"/>
    <n v="-166.12959199999995"/>
    <n v="36.084048999999972"/>
    <n v="764.85433599999999"/>
    <x v="3"/>
    <x v="0"/>
    <x v="3"/>
    <x v="24"/>
    <x v="24"/>
    <x v="159"/>
    <x v="3"/>
    <x v="1"/>
    <x v="2"/>
    <x v="1"/>
  </r>
  <r>
    <n v="233"/>
    <x v="1"/>
    <n v="0"/>
    <n v="-0.53500000000000003"/>
    <x v="0"/>
    <x v="0"/>
    <x v="1"/>
    <x v="28"/>
    <n v="7.9930000000000021"/>
    <n v="-4.2762550000000017"/>
    <n v="0.28622500000000001"/>
    <n v="63.888049000000031"/>
    <x v="12"/>
    <n v="7.9930000000000021"/>
    <n v="12.655999999999999"/>
    <n v="101.15940800000001"/>
    <n v="63.888049000000031"/>
    <n v="160.17433599999998"/>
    <x v="31"/>
    <x v="0"/>
    <x v="0"/>
    <x v="0"/>
    <x v="0"/>
    <x v="160"/>
    <x v="14"/>
    <x v="0"/>
    <x v="1"/>
    <x v="0"/>
  </r>
  <r>
    <n v="234"/>
    <x v="1"/>
    <n v="0"/>
    <n v="-0.53500000000000003"/>
    <x v="0"/>
    <x v="0"/>
    <x v="1"/>
    <x v="21"/>
    <n v="14.993000000000002"/>
    <n v="-8.0212550000000018"/>
    <n v="0.28622500000000001"/>
    <n v="224.79004900000007"/>
    <x v="18"/>
    <n v="14.993000000000002"/>
    <n v="25.655999999999999"/>
    <n v="384.66040800000002"/>
    <n v="224.79004900000007"/>
    <n v="658.23033599999997"/>
    <x v="20"/>
    <x v="0"/>
    <x v="0"/>
    <x v="23"/>
    <x v="23"/>
    <x v="104"/>
    <x v="24"/>
    <x v="0"/>
    <x v="9"/>
    <x v="0"/>
  </r>
  <r>
    <n v="235"/>
    <x v="1"/>
    <n v="0"/>
    <n v="-0.53500000000000003"/>
    <x v="0"/>
    <x v="1"/>
    <x v="0"/>
    <x v="6"/>
    <n v="-10.006999999999998"/>
    <n v="5.3537449999999991"/>
    <n v="0.28622500000000001"/>
    <n v="100.14004899999996"/>
    <x v="39"/>
    <n v="-10.006999999999998"/>
    <n v="-25.344000000000001"/>
    <n v="253.61740799999995"/>
    <n v="100.14004899999996"/>
    <n v="642.31833600000004"/>
    <x v="0"/>
    <x v="0"/>
    <x v="2"/>
    <x v="35"/>
    <x v="35"/>
    <x v="161"/>
    <x v="21"/>
    <x v="1"/>
    <x v="4"/>
    <x v="3"/>
  </r>
  <r>
    <n v="236"/>
    <x v="0"/>
    <n v="1"/>
    <n v="0.46499999999999997"/>
    <x v="0"/>
    <x v="0"/>
    <x v="1"/>
    <x v="30"/>
    <n v="4.9930000000000021"/>
    <n v="2.3217450000000008"/>
    <n v="0.21622499999999997"/>
    <n v="24.930049000000022"/>
    <x v="24"/>
    <n v="4.9930000000000021"/>
    <n v="-4.3440000000000012"/>
    <n v="-21.689592000000015"/>
    <n v="24.930049000000022"/>
    <n v="18.870336000000009"/>
    <x v="10"/>
    <x v="0"/>
    <x v="0"/>
    <x v="0"/>
    <x v="0"/>
    <x v="162"/>
    <x v="17"/>
    <x v="0"/>
    <x v="3"/>
    <x v="0"/>
  </r>
  <r>
    <n v="237"/>
    <x v="1"/>
    <n v="0"/>
    <n v="-0.53500000000000003"/>
    <x v="0"/>
    <x v="1"/>
    <x v="0"/>
    <x v="0"/>
    <n v="9.9930000000000021"/>
    <n v="-5.3462550000000011"/>
    <n v="0.28622500000000001"/>
    <n v="99.860049000000046"/>
    <x v="12"/>
    <n v="9.9930000000000021"/>
    <n v="12.655999999999999"/>
    <n v="126.47140800000001"/>
    <n v="99.860049000000046"/>
    <n v="160.17433599999998"/>
    <x v="27"/>
    <x v="0"/>
    <x v="0"/>
    <x v="9"/>
    <x v="9"/>
    <x v="21"/>
    <x v="34"/>
    <x v="0"/>
    <x v="3"/>
    <x v="0"/>
  </r>
  <r>
    <n v="238"/>
    <x v="1"/>
    <n v="0"/>
    <n v="-0.53500000000000003"/>
    <x v="1"/>
    <x v="0"/>
    <x v="3"/>
    <x v="26"/>
    <n v="-5.0069999999999979"/>
    <n v="2.6787449999999988"/>
    <n v="0.28622500000000001"/>
    <n v="25.07004899999998"/>
    <x v="0"/>
    <n v="-5.0069999999999979"/>
    <n v="-18.344000000000001"/>
    <n v="91.848407999999964"/>
    <n v="25.07004899999998"/>
    <n v="336.50233600000007"/>
    <x v="37"/>
    <x v="1"/>
    <x v="2"/>
    <x v="27"/>
    <x v="27"/>
    <x v="163"/>
    <x v="30"/>
    <x v="1"/>
    <x v="4"/>
    <x v="4"/>
  </r>
  <r>
    <n v="239"/>
    <x v="0"/>
    <n v="1"/>
    <n v="0.46499999999999997"/>
    <x v="0"/>
    <x v="0"/>
    <x v="0"/>
    <x v="5"/>
    <n v="-6.0069999999999979"/>
    <n v="-2.7932549999999989"/>
    <n v="0.21622499999999997"/>
    <n v="36.084048999999972"/>
    <x v="38"/>
    <n v="-6.0069999999999979"/>
    <n v="1.6559999999999988"/>
    <n v="-9.9475919999999896"/>
    <n v="36.084048999999972"/>
    <n v="2.7423359999999959"/>
    <x v="0"/>
    <x v="0"/>
    <x v="3"/>
    <x v="13"/>
    <x v="13"/>
    <x v="69"/>
    <x v="43"/>
    <x v="1"/>
    <x v="2"/>
    <x v="3"/>
  </r>
  <r>
    <n v="240"/>
    <x v="1"/>
    <n v="0"/>
    <n v="-0.53500000000000003"/>
    <x v="0"/>
    <x v="1"/>
    <x v="3"/>
    <x v="0"/>
    <n v="9.9930000000000021"/>
    <n v="-5.3462550000000011"/>
    <n v="0.28622500000000001"/>
    <n v="99.860049000000046"/>
    <x v="40"/>
    <n v="9.9930000000000021"/>
    <n v="-20.344000000000001"/>
    <n v="-203.29759200000007"/>
    <n v="99.860049000000046"/>
    <n v="413.87833600000005"/>
    <x v="27"/>
    <x v="0"/>
    <x v="0"/>
    <x v="51"/>
    <x v="51"/>
    <x v="164"/>
    <x v="18"/>
    <x v="0"/>
    <x v="13"/>
    <x v="0"/>
  </r>
  <r>
    <n v="241"/>
    <x v="0"/>
    <n v="1"/>
    <n v="0.46499999999999997"/>
    <x v="0"/>
    <x v="1"/>
    <x v="0"/>
    <x v="15"/>
    <n v="-4.0069999999999979"/>
    <n v="-1.863254999999999"/>
    <n v="0.21622499999999997"/>
    <n v="16.056048999999984"/>
    <x v="47"/>
    <n v="-4.0069999999999979"/>
    <n v="-16.344000000000001"/>
    <n v="65.490407999999974"/>
    <n v="16.056048999999984"/>
    <n v="267.12633600000004"/>
    <x v="30"/>
    <x v="0"/>
    <x v="3"/>
    <x v="8"/>
    <x v="8"/>
    <x v="165"/>
    <x v="28"/>
    <x v="1"/>
    <x v="4"/>
    <x v="1"/>
  </r>
  <r>
    <n v="242"/>
    <x v="1"/>
    <n v="0"/>
    <n v="-0.53500000000000003"/>
    <x v="1"/>
    <x v="1"/>
    <x v="0"/>
    <x v="6"/>
    <n v="-10.006999999999998"/>
    <n v="5.3537449999999991"/>
    <n v="0.28622500000000001"/>
    <n v="100.14004899999996"/>
    <x v="37"/>
    <n v="-10.006999999999998"/>
    <n v="2.6559999999999988"/>
    <n v="-26.578591999999983"/>
    <n v="100.14004899999996"/>
    <n v="7.0543359999999939"/>
    <x v="7"/>
    <x v="1"/>
    <x v="2"/>
    <x v="35"/>
    <x v="35"/>
    <x v="161"/>
    <x v="4"/>
    <x v="1"/>
    <x v="4"/>
    <x v="3"/>
  </r>
  <r>
    <n v="243"/>
    <x v="1"/>
    <n v="0"/>
    <n v="-0.53500000000000003"/>
    <x v="0"/>
    <x v="0"/>
    <x v="1"/>
    <x v="27"/>
    <n v="15.993000000000002"/>
    <n v="-8.5562550000000019"/>
    <n v="0.28622500000000001"/>
    <n v="255.77604900000006"/>
    <x v="39"/>
    <n v="15.993000000000002"/>
    <n v="-25.344000000000001"/>
    <n v="-405.32659200000006"/>
    <n v="255.77604900000006"/>
    <n v="642.31833600000004"/>
    <x v="7"/>
    <x v="0"/>
    <x v="1"/>
    <x v="53"/>
    <x v="53"/>
    <x v="166"/>
    <x v="14"/>
    <x v="1"/>
    <x v="4"/>
    <x v="1"/>
  </r>
  <r>
    <n v="244"/>
    <x v="0"/>
    <n v="1"/>
    <n v="0.46499999999999997"/>
    <x v="0"/>
    <x v="0"/>
    <x v="1"/>
    <x v="17"/>
    <n v="16.993000000000002"/>
    <n v="7.901745"/>
    <n v="0.21622499999999997"/>
    <n v="288.76204900000005"/>
    <x v="36"/>
    <n v="16.993000000000002"/>
    <n v="7.6559999999999988"/>
    <n v="130.09840800000001"/>
    <n v="288.76204900000005"/>
    <n v="58.61433599999998"/>
    <x v="23"/>
    <x v="0"/>
    <x v="1"/>
    <x v="54"/>
    <x v="54"/>
    <x v="167"/>
    <x v="11"/>
    <x v="1"/>
    <x v="4"/>
    <x v="3"/>
  </r>
  <r>
    <n v="245"/>
    <x v="0"/>
    <n v="1"/>
    <n v="0.46499999999999997"/>
    <x v="1"/>
    <x v="0"/>
    <x v="1"/>
    <x v="7"/>
    <n v="17.993000000000002"/>
    <n v="8.3667449999999999"/>
    <n v="0.21622499999999997"/>
    <n v="323.74804900000009"/>
    <x v="44"/>
    <n v="17.993000000000002"/>
    <n v="19.655999999999999"/>
    <n v="353.67040800000001"/>
    <n v="323.74804900000009"/>
    <n v="386.35833599999995"/>
    <x v="3"/>
    <x v="1"/>
    <x v="1"/>
    <x v="55"/>
    <x v="55"/>
    <x v="168"/>
    <x v="15"/>
    <x v="1"/>
    <x v="4"/>
    <x v="1"/>
  </r>
  <r>
    <n v="246"/>
    <x v="1"/>
    <n v="0"/>
    <n v="-0.53500000000000003"/>
    <x v="0"/>
    <x v="1"/>
    <x v="0"/>
    <x v="20"/>
    <n v="-15.006999999999998"/>
    <n v="8.0287449999999989"/>
    <n v="0.28622500000000001"/>
    <n v="225.21004899999994"/>
    <x v="37"/>
    <n v="-15.006999999999998"/>
    <n v="2.6559999999999988"/>
    <n v="-39.858591999999973"/>
    <n v="225.21004899999994"/>
    <n v="7.0543359999999939"/>
    <x v="43"/>
    <x v="0"/>
    <x v="3"/>
    <x v="5"/>
    <x v="5"/>
    <x v="59"/>
    <x v="33"/>
    <x v="1"/>
    <x v="2"/>
    <x v="3"/>
  </r>
  <r>
    <n v="247"/>
    <x v="1"/>
    <n v="0"/>
    <n v="-0.53500000000000003"/>
    <x v="0"/>
    <x v="0"/>
    <x v="3"/>
    <x v="27"/>
    <n v="15.993000000000002"/>
    <n v="-8.5562550000000019"/>
    <n v="0.28622500000000001"/>
    <n v="255.77604900000006"/>
    <x v="29"/>
    <n v="15.993000000000002"/>
    <n v="-10.344000000000001"/>
    <n v="-165.43159200000005"/>
    <n v="255.77604900000006"/>
    <n v="106.99833600000002"/>
    <x v="8"/>
    <x v="0"/>
    <x v="1"/>
    <x v="9"/>
    <x v="9"/>
    <x v="169"/>
    <x v="14"/>
    <x v="1"/>
    <x v="4"/>
    <x v="3"/>
  </r>
  <r>
    <n v="248"/>
    <x v="1"/>
    <n v="0"/>
    <n v="-0.53500000000000003"/>
    <x v="0"/>
    <x v="1"/>
    <x v="0"/>
    <x v="14"/>
    <n v="-13.006999999999998"/>
    <n v="6.9587449999999995"/>
    <n v="0.28622500000000001"/>
    <n v="169.18204899999995"/>
    <x v="29"/>
    <n v="-13.006999999999998"/>
    <n v="-10.344000000000001"/>
    <n v="134.544408"/>
    <n v="169.18204899999995"/>
    <n v="106.99833600000002"/>
    <x v="6"/>
    <x v="1"/>
    <x v="2"/>
    <x v="13"/>
    <x v="13"/>
    <x v="170"/>
    <x v="16"/>
    <x v="1"/>
    <x v="4"/>
    <x v="2"/>
  </r>
  <r>
    <n v="249"/>
    <x v="0"/>
    <n v="1"/>
    <n v="0.46499999999999997"/>
    <x v="0"/>
    <x v="1"/>
    <x v="1"/>
    <x v="3"/>
    <n v="11.993000000000002"/>
    <n v="5.5767450000000007"/>
    <n v="0.21622499999999997"/>
    <n v="143.83204900000004"/>
    <x v="1"/>
    <n v="11.993000000000002"/>
    <n v="-12.344000000000001"/>
    <n v="-148.04159200000004"/>
    <n v="143.83204900000004"/>
    <n v="152.37433600000003"/>
    <x v="14"/>
    <x v="0"/>
    <x v="0"/>
    <x v="38"/>
    <x v="38"/>
    <x v="171"/>
    <x v="44"/>
    <x v="0"/>
    <x v="3"/>
    <x v="0"/>
  </r>
  <r>
    <n v="250"/>
    <x v="1"/>
    <n v="0"/>
    <n v="-0.53500000000000003"/>
    <x v="0"/>
    <x v="1"/>
    <x v="0"/>
    <x v="14"/>
    <n v="-13.006999999999998"/>
    <n v="6.9587449999999995"/>
    <n v="0.28622500000000001"/>
    <n v="169.18204899999995"/>
    <x v="20"/>
    <n v="-13.006999999999998"/>
    <n v="-17.344000000000001"/>
    <n v="225.59340799999998"/>
    <n v="169.18204899999995"/>
    <n v="300.81433600000003"/>
    <x v="27"/>
    <x v="1"/>
    <x v="2"/>
    <x v="5"/>
    <x v="5"/>
    <x v="172"/>
    <x v="16"/>
    <x v="1"/>
    <x v="2"/>
    <x v="3"/>
  </r>
  <r>
    <n v="251"/>
    <x v="1"/>
    <n v="0"/>
    <n v="-0.53500000000000003"/>
    <x v="1"/>
    <x v="0"/>
    <x v="1"/>
    <x v="26"/>
    <n v="-5.0069999999999979"/>
    <n v="2.6787449999999988"/>
    <n v="0.28622500000000001"/>
    <n v="25.07004899999998"/>
    <x v="33"/>
    <n v="-5.0069999999999979"/>
    <n v="-19.344000000000001"/>
    <n v="96.855407999999969"/>
    <n v="25.07004899999998"/>
    <n v="374.19033600000006"/>
    <x v="15"/>
    <x v="1"/>
    <x v="3"/>
    <x v="32"/>
    <x v="32"/>
    <x v="55"/>
    <x v="31"/>
    <x v="1"/>
    <x v="0"/>
    <x v="4"/>
  </r>
  <r>
    <n v="252"/>
    <x v="0"/>
    <n v="1"/>
    <n v="0.46499999999999997"/>
    <x v="0"/>
    <x v="0"/>
    <x v="0"/>
    <x v="1"/>
    <n v="6.9930000000000021"/>
    <n v="3.2517450000000006"/>
    <n v="0.21622499999999997"/>
    <n v="48.902049000000027"/>
    <x v="55"/>
    <n v="6.9930000000000021"/>
    <n v="28.655999999999999"/>
    <n v="200.39140800000004"/>
    <n v="48.902049000000027"/>
    <n v="821.16633599999989"/>
    <x v="23"/>
    <x v="0"/>
    <x v="0"/>
    <x v="3"/>
    <x v="3"/>
    <x v="4"/>
    <x v="20"/>
    <x v="0"/>
    <x v="2"/>
    <x v="0"/>
  </r>
  <r>
    <n v="253"/>
    <x v="1"/>
    <n v="0"/>
    <n v="-0.53500000000000003"/>
    <x v="0"/>
    <x v="0"/>
    <x v="0"/>
    <x v="6"/>
    <n v="-10.006999999999998"/>
    <n v="5.3537449999999991"/>
    <n v="0.28622500000000001"/>
    <n v="100.14004899999996"/>
    <x v="37"/>
    <n v="-10.006999999999998"/>
    <n v="2.6559999999999988"/>
    <n v="-26.578591999999983"/>
    <n v="100.14004899999996"/>
    <n v="7.0543359999999939"/>
    <x v="14"/>
    <x v="1"/>
    <x v="3"/>
    <x v="4"/>
    <x v="4"/>
    <x v="119"/>
    <x v="6"/>
    <x v="1"/>
    <x v="4"/>
    <x v="3"/>
  </r>
  <r>
    <n v="254"/>
    <x v="1"/>
    <n v="0"/>
    <n v="-0.53500000000000003"/>
    <x v="1"/>
    <x v="0"/>
    <x v="3"/>
    <x v="27"/>
    <n v="15.993000000000002"/>
    <n v="-8.5562550000000019"/>
    <n v="0.28622500000000001"/>
    <n v="255.77604900000006"/>
    <x v="19"/>
    <n v="15.993000000000002"/>
    <n v="-15.344000000000001"/>
    <n v="-245.39659200000006"/>
    <n v="255.77604900000006"/>
    <n v="235.43833600000005"/>
    <x v="36"/>
    <x v="1"/>
    <x v="1"/>
    <x v="56"/>
    <x v="56"/>
    <x v="173"/>
    <x v="18"/>
    <x v="1"/>
    <x v="4"/>
    <x v="1"/>
  </r>
  <r>
    <n v="255"/>
    <x v="1"/>
    <n v="0"/>
    <n v="-0.53500000000000003"/>
    <x v="0"/>
    <x v="1"/>
    <x v="0"/>
    <x v="14"/>
    <n v="-13.006999999999998"/>
    <n v="6.9587449999999995"/>
    <n v="0.28622500000000001"/>
    <n v="169.18204899999995"/>
    <x v="8"/>
    <n v="-13.006999999999998"/>
    <n v="10.655999999999999"/>
    <n v="-138.60259199999996"/>
    <n v="169.18204899999995"/>
    <n v="113.55033599999997"/>
    <x v="44"/>
    <x v="0"/>
    <x v="3"/>
    <x v="21"/>
    <x v="21"/>
    <x v="39"/>
    <x v="22"/>
    <x v="1"/>
    <x v="0"/>
    <x v="1"/>
  </r>
  <r>
    <n v="256"/>
    <x v="0"/>
    <n v="1"/>
    <n v="0.46499999999999997"/>
    <x v="1"/>
    <x v="0"/>
    <x v="0"/>
    <x v="5"/>
    <n v="-6.0069999999999979"/>
    <n v="-2.7932549999999989"/>
    <n v="0.21622499999999997"/>
    <n v="36.084048999999972"/>
    <x v="26"/>
    <n v="-6.0069999999999979"/>
    <n v="-24.344000000000001"/>
    <n v="146.23440799999995"/>
    <n v="36.084048999999972"/>
    <n v="592.63033600000006"/>
    <x v="22"/>
    <x v="1"/>
    <x v="4"/>
    <x v="39"/>
    <x v="39"/>
    <x v="174"/>
    <x v="47"/>
    <x v="1"/>
    <x v="7"/>
    <x v="4"/>
  </r>
  <r>
    <n v="257"/>
    <x v="0"/>
    <n v="1"/>
    <n v="0.46499999999999997"/>
    <x v="0"/>
    <x v="0"/>
    <x v="1"/>
    <x v="12"/>
    <n v="10.993000000000002"/>
    <n v="5.1117450000000009"/>
    <n v="0.21622499999999997"/>
    <n v="120.84604900000005"/>
    <x v="49"/>
    <n v="10.993000000000002"/>
    <n v="-22.344000000000001"/>
    <n v="-245.62759200000005"/>
    <n v="120.84604900000005"/>
    <n v="499.25433600000008"/>
    <x v="19"/>
    <x v="0"/>
    <x v="1"/>
    <x v="54"/>
    <x v="54"/>
    <x v="175"/>
    <x v="16"/>
    <x v="1"/>
    <x v="0"/>
    <x v="1"/>
  </r>
  <r>
    <n v="258"/>
    <x v="1"/>
    <n v="0"/>
    <n v="-0.53500000000000003"/>
    <x v="0"/>
    <x v="0"/>
    <x v="0"/>
    <x v="11"/>
    <n v="-11.006999999999998"/>
    <n v="5.8887449999999992"/>
    <n v="0.28622500000000001"/>
    <n v="121.15404899999996"/>
    <x v="5"/>
    <n v="-11.006999999999998"/>
    <n v="23.655999999999999"/>
    <n v="-260.38159199999996"/>
    <n v="121.15404899999996"/>
    <n v="559.60633599999994"/>
    <x v="31"/>
    <x v="0"/>
    <x v="2"/>
    <x v="26"/>
    <x v="26"/>
    <x v="0"/>
    <x v="43"/>
    <x v="1"/>
    <x v="4"/>
    <x v="1"/>
  </r>
  <r>
    <n v="259"/>
    <x v="0"/>
    <n v="1"/>
    <n v="0.46499999999999997"/>
    <x v="0"/>
    <x v="1"/>
    <x v="1"/>
    <x v="0"/>
    <n v="9.9930000000000021"/>
    <n v="4.646745000000001"/>
    <n v="0.21622499999999997"/>
    <n v="99.860049000000046"/>
    <x v="7"/>
    <n v="9.9930000000000021"/>
    <n v="11.655999999999999"/>
    <n v="116.47840800000002"/>
    <n v="99.860049000000046"/>
    <n v="135.86233599999997"/>
    <x v="9"/>
    <x v="0"/>
    <x v="0"/>
    <x v="9"/>
    <x v="9"/>
    <x v="21"/>
    <x v="47"/>
    <x v="0"/>
    <x v="8"/>
    <x v="0"/>
  </r>
  <r>
    <n v="260"/>
    <x v="0"/>
    <n v="1"/>
    <n v="0.46499999999999997"/>
    <x v="0"/>
    <x v="0"/>
    <x v="0"/>
    <x v="3"/>
    <n v="11.993000000000002"/>
    <n v="5.5767450000000007"/>
    <n v="0.21622499999999997"/>
    <n v="143.83204900000004"/>
    <x v="0"/>
    <n v="11.993000000000002"/>
    <n v="-18.344000000000001"/>
    <n v="-219.99959200000006"/>
    <n v="143.83204900000004"/>
    <n v="336.50233600000007"/>
    <x v="7"/>
    <x v="0"/>
    <x v="1"/>
    <x v="57"/>
    <x v="57"/>
    <x v="176"/>
    <x v="6"/>
    <x v="1"/>
    <x v="4"/>
    <x v="3"/>
  </r>
  <r>
    <n v="261"/>
    <x v="1"/>
    <n v="0"/>
    <n v="-0.53500000000000003"/>
    <x v="1"/>
    <x v="0"/>
    <x v="2"/>
    <x v="21"/>
    <n v="14.993000000000002"/>
    <n v="-8.0212550000000018"/>
    <n v="0.28622500000000001"/>
    <n v="224.79004900000007"/>
    <x v="38"/>
    <n v="14.993000000000002"/>
    <n v="1.6559999999999988"/>
    <n v="24.828407999999985"/>
    <n v="224.79004900000007"/>
    <n v="2.7423359999999959"/>
    <x v="36"/>
    <x v="1"/>
    <x v="1"/>
    <x v="10"/>
    <x v="10"/>
    <x v="177"/>
    <x v="16"/>
    <x v="1"/>
    <x v="2"/>
    <x v="2"/>
  </r>
  <r>
    <n v="262"/>
    <x v="0"/>
    <n v="1"/>
    <n v="0.46499999999999997"/>
    <x v="1"/>
    <x v="0"/>
    <x v="1"/>
    <x v="22"/>
    <n v="19.993000000000002"/>
    <n v="9.2967449999999996"/>
    <n v="0.21622499999999997"/>
    <n v="399.72004900000007"/>
    <x v="23"/>
    <n v="19.993000000000002"/>
    <n v="20.655999999999999"/>
    <n v="412.97540800000002"/>
    <n v="399.72004900000007"/>
    <n v="426.67033599999996"/>
    <x v="17"/>
    <x v="1"/>
    <x v="1"/>
    <x v="58"/>
    <x v="58"/>
    <x v="178"/>
    <x v="37"/>
    <x v="1"/>
    <x v="2"/>
    <x v="3"/>
  </r>
  <r>
    <n v="263"/>
    <x v="0"/>
    <n v="1"/>
    <n v="0.46499999999999997"/>
    <x v="0"/>
    <x v="0"/>
    <x v="0"/>
    <x v="8"/>
    <n v="-9.0069999999999979"/>
    <n v="-4.188254999999999"/>
    <n v="0.21622499999999997"/>
    <n v="81.126048999999966"/>
    <x v="10"/>
    <n v="-9.0069999999999979"/>
    <n v="8.6559999999999988"/>
    <n v="-77.964591999999968"/>
    <n v="81.126048999999966"/>
    <n v="74.926335999999978"/>
    <x v="45"/>
    <x v="1"/>
    <x v="2"/>
    <x v="20"/>
    <x v="20"/>
    <x v="179"/>
    <x v="32"/>
    <x v="1"/>
    <x v="0"/>
    <x v="3"/>
  </r>
  <r>
    <n v="264"/>
    <x v="1"/>
    <n v="0"/>
    <n v="-0.53500000000000003"/>
    <x v="0"/>
    <x v="1"/>
    <x v="0"/>
    <x v="1"/>
    <n v="6.9930000000000021"/>
    <n v="-3.7412550000000016"/>
    <n v="0.28622500000000001"/>
    <n v="48.902049000000027"/>
    <x v="55"/>
    <n v="6.9930000000000021"/>
    <n v="28.655999999999999"/>
    <n v="200.39140800000004"/>
    <n v="48.902049000000027"/>
    <n v="821.16633599999989"/>
    <x v="19"/>
    <x v="0"/>
    <x v="0"/>
    <x v="2"/>
    <x v="2"/>
    <x v="180"/>
    <x v="1"/>
    <x v="0"/>
    <x v="4"/>
    <x v="0"/>
  </r>
  <r>
    <n v="265"/>
    <x v="1"/>
    <n v="0"/>
    <n v="-0.53500000000000003"/>
    <x v="0"/>
    <x v="1"/>
    <x v="0"/>
    <x v="26"/>
    <n v="-5.0069999999999979"/>
    <n v="2.6787449999999988"/>
    <n v="0.28622500000000001"/>
    <n v="25.07004899999998"/>
    <x v="52"/>
    <n v="-5.0069999999999979"/>
    <n v="0.65599999999999881"/>
    <n v="-3.2845919999999929"/>
    <n v="25.07004899999998"/>
    <n v="0.43033599999999844"/>
    <x v="3"/>
    <x v="1"/>
    <x v="2"/>
    <x v="4"/>
    <x v="4"/>
    <x v="156"/>
    <x v="17"/>
    <x v="1"/>
    <x v="4"/>
    <x v="1"/>
  </r>
  <r>
    <n v="266"/>
    <x v="0"/>
    <n v="1"/>
    <n v="0.46499999999999997"/>
    <x v="0"/>
    <x v="0"/>
    <x v="0"/>
    <x v="23"/>
    <n v="-3.0069999999999979"/>
    <n v="-1.3982549999999989"/>
    <n v="0.21622499999999997"/>
    <n v="9.042048999999988"/>
    <x v="19"/>
    <n v="-3.0069999999999979"/>
    <n v="-15.344000000000001"/>
    <n v="46.139407999999975"/>
    <n v="9.042048999999988"/>
    <n v="235.43833600000005"/>
    <x v="2"/>
    <x v="1"/>
    <x v="3"/>
    <x v="8"/>
    <x v="8"/>
    <x v="181"/>
    <x v="9"/>
    <x v="1"/>
    <x v="0"/>
    <x v="1"/>
  </r>
  <r>
    <n v="267"/>
    <x v="1"/>
    <n v="0"/>
    <n v="-0.53500000000000003"/>
    <x v="0"/>
    <x v="0"/>
    <x v="0"/>
    <x v="25"/>
    <n v="13.993000000000002"/>
    <n v="-7.4862550000000017"/>
    <n v="0.28622500000000001"/>
    <n v="195.80404900000005"/>
    <x v="25"/>
    <n v="13.993000000000002"/>
    <n v="15.655999999999999"/>
    <n v="219.07440800000001"/>
    <n v="195.80404900000005"/>
    <n v="245.11033599999996"/>
    <x v="17"/>
    <x v="0"/>
    <x v="0"/>
    <x v="0"/>
    <x v="0"/>
    <x v="54"/>
    <x v="29"/>
    <x v="0"/>
    <x v="12"/>
    <x v="0"/>
  </r>
  <r>
    <n v="268"/>
    <x v="1"/>
    <n v="0"/>
    <n v="-0.53500000000000003"/>
    <x v="0"/>
    <x v="0"/>
    <x v="1"/>
    <x v="33"/>
    <n v="-16.006999999999998"/>
    <n v="8.5637449999999991"/>
    <n v="0.28622500000000001"/>
    <n v="256.22404899999992"/>
    <x v="35"/>
    <n v="-16.006999999999998"/>
    <n v="-3.3440000000000012"/>
    <n v="53.527408000000015"/>
    <n v="256.22404899999992"/>
    <n v="11.182336000000008"/>
    <x v="27"/>
    <x v="0"/>
    <x v="3"/>
    <x v="5"/>
    <x v="5"/>
    <x v="105"/>
    <x v="35"/>
    <x v="1"/>
    <x v="4"/>
    <x v="1"/>
  </r>
  <r>
    <n v="269"/>
    <x v="1"/>
    <n v="0"/>
    <n v="-0.53500000000000003"/>
    <x v="1"/>
    <x v="0"/>
    <x v="3"/>
    <x v="8"/>
    <n v="-9.0069999999999979"/>
    <n v="4.8187449999999989"/>
    <n v="0.28622500000000001"/>
    <n v="81.126048999999966"/>
    <x v="58"/>
    <n v="-9.0069999999999979"/>
    <n v="-27.344000000000001"/>
    <n v="246.28740799999994"/>
    <n v="81.126048999999966"/>
    <n v="747.69433600000002"/>
    <x v="9"/>
    <x v="1"/>
    <x v="4"/>
    <x v="59"/>
    <x v="59"/>
    <x v="182"/>
    <x v="19"/>
    <x v="1"/>
    <x v="10"/>
    <x v="4"/>
  </r>
  <r>
    <n v="270"/>
    <x v="0"/>
    <n v="1"/>
    <n v="0.46499999999999997"/>
    <x v="0"/>
    <x v="0"/>
    <x v="0"/>
    <x v="11"/>
    <n v="-11.006999999999998"/>
    <n v="-5.1182549999999987"/>
    <n v="0.21622499999999997"/>
    <n v="121.15404899999996"/>
    <x v="51"/>
    <n v="-11.006999999999998"/>
    <n v="-6.3440000000000012"/>
    <n v="69.828407999999996"/>
    <n v="121.15404899999996"/>
    <n v="40.246336000000014"/>
    <x v="19"/>
    <x v="1"/>
    <x v="3"/>
    <x v="13"/>
    <x v="13"/>
    <x v="19"/>
    <x v="3"/>
    <x v="1"/>
    <x v="4"/>
    <x v="2"/>
  </r>
  <r>
    <n v="271"/>
    <x v="0"/>
    <n v="1"/>
    <n v="0.46499999999999997"/>
    <x v="0"/>
    <x v="0"/>
    <x v="1"/>
    <x v="27"/>
    <n v="15.993000000000002"/>
    <n v="7.4367450000000002"/>
    <n v="0.21622499999999997"/>
    <n v="255.77604900000006"/>
    <x v="52"/>
    <n v="15.993000000000002"/>
    <n v="0.65599999999999881"/>
    <n v="10.491407999999982"/>
    <n v="255.77604900000006"/>
    <n v="0.43033599999999844"/>
    <x v="15"/>
    <x v="0"/>
    <x v="1"/>
    <x v="60"/>
    <x v="60"/>
    <x v="183"/>
    <x v="37"/>
    <x v="1"/>
    <x v="4"/>
    <x v="2"/>
  </r>
  <r>
    <n v="272"/>
    <x v="1"/>
    <n v="0"/>
    <n v="-0.53500000000000003"/>
    <x v="0"/>
    <x v="1"/>
    <x v="1"/>
    <x v="11"/>
    <n v="-11.006999999999998"/>
    <n v="5.8887449999999992"/>
    <n v="0.28622500000000001"/>
    <n v="121.15404899999996"/>
    <x v="13"/>
    <n v="-11.006999999999998"/>
    <n v="5.6559999999999988"/>
    <n v="-62.255591999999972"/>
    <n v="121.15404899999996"/>
    <n v="31.990335999999985"/>
    <x v="17"/>
    <x v="0"/>
    <x v="3"/>
    <x v="26"/>
    <x v="26"/>
    <x v="0"/>
    <x v="12"/>
    <x v="1"/>
    <x v="2"/>
    <x v="1"/>
  </r>
  <r>
    <n v="273"/>
    <x v="1"/>
    <n v="0"/>
    <n v="-0.53500000000000003"/>
    <x v="0"/>
    <x v="0"/>
    <x v="0"/>
    <x v="6"/>
    <n v="-10.006999999999998"/>
    <n v="5.3537449999999991"/>
    <n v="0.28622500000000001"/>
    <n v="100.14004899999996"/>
    <x v="7"/>
    <n v="-10.006999999999998"/>
    <n v="11.655999999999999"/>
    <n v="-116.64159199999996"/>
    <n v="100.14004899999996"/>
    <n v="135.86233599999997"/>
    <x v="2"/>
    <x v="1"/>
    <x v="2"/>
    <x v="18"/>
    <x v="18"/>
    <x v="123"/>
    <x v="28"/>
    <x v="1"/>
    <x v="4"/>
    <x v="2"/>
  </r>
  <r>
    <n v="274"/>
    <x v="1"/>
    <n v="0"/>
    <n v="-0.53500000000000003"/>
    <x v="0"/>
    <x v="0"/>
    <x v="0"/>
    <x v="8"/>
    <n v="-9.0069999999999979"/>
    <n v="4.8187449999999989"/>
    <n v="0.28622500000000001"/>
    <n v="81.126048999999966"/>
    <x v="62"/>
    <n v="-9.0069999999999979"/>
    <n v="-14.344000000000001"/>
    <n v="129.19640799999999"/>
    <n v="81.126048999999966"/>
    <n v="205.75033600000003"/>
    <x v="14"/>
    <x v="0"/>
    <x v="2"/>
    <x v="61"/>
    <x v="61"/>
    <x v="184"/>
    <x v="46"/>
    <x v="1"/>
    <x v="0"/>
    <x v="3"/>
  </r>
  <r>
    <n v="275"/>
    <x v="0"/>
    <n v="1"/>
    <n v="0.46499999999999997"/>
    <x v="1"/>
    <x v="0"/>
    <x v="1"/>
    <x v="3"/>
    <n v="11.993000000000002"/>
    <n v="5.5767450000000007"/>
    <n v="0.21622499999999997"/>
    <n v="143.83204900000004"/>
    <x v="30"/>
    <n v="11.993000000000002"/>
    <n v="-8.3440000000000012"/>
    <n v="-100.06959200000003"/>
    <n v="143.83204900000004"/>
    <n v="69.622336000000018"/>
    <x v="30"/>
    <x v="1"/>
    <x v="0"/>
    <x v="39"/>
    <x v="39"/>
    <x v="144"/>
    <x v="39"/>
    <x v="0"/>
    <x v="9"/>
    <x v="0"/>
  </r>
  <r>
    <n v="276"/>
    <x v="1"/>
    <n v="0"/>
    <n v="-0.53500000000000003"/>
    <x v="0"/>
    <x v="0"/>
    <x v="2"/>
    <x v="30"/>
    <n v="4.9930000000000021"/>
    <n v="-2.6712550000000013"/>
    <n v="0.28622500000000001"/>
    <n v="24.930049000000022"/>
    <x v="16"/>
    <n v="4.9930000000000021"/>
    <n v="-1.3440000000000012"/>
    <n v="-6.710592000000009"/>
    <n v="24.930049000000022"/>
    <n v="1.8063360000000033"/>
    <x v="3"/>
    <x v="0"/>
    <x v="0"/>
    <x v="22"/>
    <x v="22"/>
    <x v="185"/>
    <x v="40"/>
    <x v="0"/>
    <x v="7"/>
    <x v="0"/>
  </r>
  <r>
    <n v="277"/>
    <x v="1"/>
    <n v="0"/>
    <n v="-0.53500000000000003"/>
    <x v="0"/>
    <x v="0"/>
    <x v="0"/>
    <x v="23"/>
    <n v="-3.0069999999999979"/>
    <n v="1.608744999999999"/>
    <n v="0.28622500000000001"/>
    <n v="9.042048999999988"/>
    <x v="18"/>
    <n v="-3.0069999999999979"/>
    <n v="25.655999999999999"/>
    <n v="-77.147591999999946"/>
    <n v="9.042048999999988"/>
    <n v="658.23033599999997"/>
    <x v="29"/>
    <x v="1"/>
    <x v="3"/>
    <x v="20"/>
    <x v="20"/>
    <x v="186"/>
    <x v="41"/>
    <x v="1"/>
    <x v="2"/>
    <x v="1"/>
  </r>
  <r>
    <n v="278"/>
    <x v="1"/>
    <n v="0"/>
    <n v="-0.53500000000000003"/>
    <x v="0"/>
    <x v="0"/>
    <x v="0"/>
    <x v="16"/>
    <n v="-14.006999999999998"/>
    <n v="7.4937449999999997"/>
    <n v="0.28622500000000001"/>
    <n v="196.19604899999993"/>
    <x v="17"/>
    <n v="-14.006999999999998"/>
    <n v="-13.344000000000001"/>
    <n v="186.90940799999998"/>
    <n v="196.19604899999993"/>
    <n v="178.06233600000004"/>
    <x v="6"/>
    <x v="0"/>
    <x v="2"/>
    <x v="35"/>
    <x v="35"/>
    <x v="145"/>
    <x v="3"/>
    <x v="1"/>
    <x v="2"/>
    <x v="3"/>
  </r>
  <r>
    <n v="279"/>
    <x v="1"/>
    <n v="0"/>
    <n v="-0.53500000000000003"/>
    <x v="1"/>
    <x v="1"/>
    <x v="1"/>
    <x v="6"/>
    <n v="-10.006999999999998"/>
    <n v="5.3537449999999991"/>
    <n v="0.28622500000000001"/>
    <n v="100.14004899999996"/>
    <x v="60"/>
    <n v="-10.006999999999998"/>
    <n v="27.655999999999999"/>
    <n v="-276.75359199999991"/>
    <n v="100.14004899999996"/>
    <n v="764.85433599999999"/>
    <x v="10"/>
    <x v="0"/>
    <x v="2"/>
    <x v="12"/>
    <x v="12"/>
    <x v="18"/>
    <x v="32"/>
    <x v="1"/>
    <x v="2"/>
    <x v="3"/>
  </r>
  <r>
    <n v="280"/>
    <x v="0"/>
    <n v="1"/>
    <n v="0.46499999999999997"/>
    <x v="0"/>
    <x v="0"/>
    <x v="1"/>
    <x v="17"/>
    <n v="16.993000000000002"/>
    <n v="7.901745"/>
    <n v="0.21622499999999997"/>
    <n v="288.76204900000005"/>
    <x v="36"/>
    <n v="16.993000000000002"/>
    <n v="7.6559999999999988"/>
    <n v="130.09840800000001"/>
    <n v="288.76204900000005"/>
    <n v="58.61433599999998"/>
    <x v="17"/>
    <x v="0"/>
    <x v="1"/>
    <x v="54"/>
    <x v="54"/>
    <x v="167"/>
    <x v="16"/>
    <x v="1"/>
    <x v="0"/>
    <x v="1"/>
  </r>
  <r>
    <n v="281"/>
    <x v="1"/>
    <n v="0"/>
    <n v="-0.53500000000000003"/>
    <x v="1"/>
    <x v="1"/>
    <x v="0"/>
    <x v="8"/>
    <n v="-9.0069999999999979"/>
    <n v="4.8187449999999989"/>
    <n v="0.28622500000000001"/>
    <n v="81.126048999999966"/>
    <x v="51"/>
    <n v="-9.0069999999999979"/>
    <n v="-6.3440000000000012"/>
    <n v="57.140408000000001"/>
    <n v="81.126048999999966"/>
    <n v="40.246336000000014"/>
    <x v="27"/>
    <x v="1"/>
    <x v="2"/>
    <x v="4"/>
    <x v="4"/>
    <x v="187"/>
    <x v="46"/>
    <x v="1"/>
    <x v="4"/>
    <x v="3"/>
  </r>
  <r>
    <n v="282"/>
    <x v="1"/>
    <n v="0"/>
    <n v="-0.53500000000000003"/>
    <x v="0"/>
    <x v="1"/>
    <x v="0"/>
    <x v="8"/>
    <n v="-9.0069999999999979"/>
    <n v="4.8187449999999989"/>
    <n v="0.28622500000000001"/>
    <n v="81.126048999999966"/>
    <x v="22"/>
    <n v="-9.0069999999999979"/>
    <n v="18.655999999999999"/>
    <n v="-168.03459199999995"/>
    <n v="81.126048999999966"/>
    <n v="348.04633599999994"/>
    <x v="36"/>
    <x v="0"/>
    <x v="2"/>
    <x v="18"/>
    <x v="18"/>
    <x v="17"/>
    <x v="14"/>
    <x v="1"/>
    <x v="2"/>
    <x v="3"/>
  </r>
  <r>
    <n v="283"/>
    <x v="1"/>
    <n v="0"/>
    <n v="-0.53500000000000003"/>
    <x v="0"/>
    <x v="0"/>
    <x v="0"/>
    <x v="17"/>
    <n v="16.993000000000002"/>
    <n v="-9.0912550000000021"/>
    <n v="0.28622500000000001"/>
    <n v="288.76204900000005"/>
    <x v="15"/>
    <n v="16.993000000000002"/>
    <n v="26.655999999999999"/>
    <n v="452.96540800000002"/>
    <n v="288.76204900000005"/>
    <n v="710.54233599999998"/>
    <x v="2"/>
    <x v="0"/>
    <x v="0"/>
    <x v="16"/>
    <x v="16"/>
    <x v="188"/>
    <x v="29"/>
    <x v="0"/>
    <x v="0"/>
    <x v="0"/>
  </r>
  <r>
    <n v="284"/>
    <x v="0"/>
    <n v="1"/>
    <n v="0.46499999999999997"/>
    <x v="0"/>
    <x v="1"/>
    <x v="0"/>
    <x v="11"/>
    <n v="-11.006999999999998"/>
    <n v="-5.1182549999999987"/>
    <n v="0.21622499999999997"/>
    <n v="121.15404899999996"/>
    <x v="19"/>
    <n v="-11.006999999999998"/>
    <n v="-15.344000000000001"/>
    <n v="168.89140799999998"/>
    <n v="121.15404899999996"/>
    <n v="235.43833600000005"/>
    <x v="7"/>
    <x v="0"/>
    <x v="2"/>
    <x v="26"/>
    <x v="26"/>
    <x v="0"/>
    <x v="36"/>
    <x v="1"/>
    <x v="4"/>
    <x v="1"/>
  </r>
  <r>
    <n v="285"/>
    <x v="0"/>
    <n v="1"/>
    <n v="0.46499999999999997"/>
    <x v="0"/>
    <x v="1"/>
    <x v="0"/>
    <x v="0"/>
    <n v="9.9930000000000021"/>
    <n v="4.646745000000001"/>
    <n v="0.21622499999999997"/>
    <n v="99.860049000000046"/>
    <x v="7"/>
    <n v="9.9930000000000021"/>
    <n v="11.655999999999999"/>
    <n v="116.47840800000002"/>
    <n v="99.860049000000046"/>
    <n v="135.86233599999997"/>
    <x v="21"/>
    <x v="0"/>
    <x v="0"/>
    <x v="51"/>
    <x v="51"/>
    <x v="164"/>
    <x v="40"/>
    <x v="0"/>
    <x v="0"/>
    <x v="0"/>
  </r>
  <r>
    <n v="286"/>
    <x v="0"/>
    <n v="1"/>
    <n v="0.46499999999999997"/>
    <x v="1"/>
    <x v="0"/>
    <x v="3"/>
    <x v="13"/>
    <n v="8.9930000000000021"/>
    <n v="4.1817450000000003"/>
    <n v="0.21622499999999997"/>
    <n v="80.874049000000042"/>
    <x v="45"/>
    <n v="8.9930000000000021"/>
    <n v="-7.3440000000000012"/>
    <n v="-66.044592000000023"/>
    <n v="80.874049000000042"/>
    <n v="53.934336000000016"/>
    <x v="24"/>
    <x v="1"/>
    <x v="0"/>
    <x v="22"/>
    <x v="22"/>
    <x v="101"/>
    <x v="29"/>
    <x v="0"/>
    <x v="13"/>
    <x v="0"/>
  </r>
  <r>
    <n v="287"/>
    <x v="0"/>
    <n v="1"/>
    <n v="0.46499999999999997"/>
    <x v="0"/>
    <x v="0"/>
    <x v="0"/>
    <x v="5"/>
    <n v="-6.0069999999999979"/>
    <n v="-2.7932549999999989"/>
    <n v="0.21622499999999997"/>
    <n v="36.084048999999972"/>
    <x v="60"/>
    <n v="-6.0069999999999979"/>
    <n v="27.655999999999999"/>
    <n v="-166.12959199999995"/>
    <n v="36.084048999999972"/>
    <n v="764.85433599999999"/>
    <x v="16"/>
    <x v="0"/>
    <x v="3"/>
    <x v="4"/>
    <x v="4"/>
    <x v="15"/>
    <x v="1"/>
    <x v="1"/>
    <x v="4"/>
    <x v="1"/>
  </r>
  <r>
    <n v="288"/>
    <x v="1"/>
    <n v="0"/>
    <n v="-0.53500000000000003"/>
    <x v="0"/>
    <x v="1"/>
    <x v="1"/>
    <x v="26"/>
    <n v="-5.0069999999999979"/>
    <n v="2.6787449999999988"/>
    <n v="0.28622500000000001"/>
    <n v="25.07004899999998"/>
    <x v="28"/>
    <n v="-5.0069999999999979"/>
    <n v="-5.3440000000000012"/>
    <n v="26.757407999999995"/>
    <n v="25.07004899999998"/>
    <n v="28.558336000000011"/>
    <x v="20"/>
    <x v="0"/>
    <x v="3"/>
    <x v="5"/>
    <x v="5"/>
    <x v="109"/>
    <x v="32"/>
    <x v="1"/>
    <x v="0"/>
    <x v="3"/>
  </r>
  <r>
    <n v="289"/>
    <x v="1"/>
    <n v="0"/>
    <n v="-0.53500000000000003"/>
    <x v="0"/>
    <x v="1"/>
    <x v="3"/>
    <x v="12"/>
    <n v="10.993000000000002"/>
    <n v="-5.8812550000000012"/>
    <n v="0.28622500000000001"/>
    <n v="120.84604900000005"/>
    <x v="16"/>
    <n v="10.993000000000002"/>
    <n v="-1.3440000000000012"/>
    <n v="-14.774592000000016"/>
    <n v="120.84604900000005"/>
    <n v="1.8063360000000033"/>
    <x v="0"/>
    <x v="0"/>
    <x v="0"/>
    <x v="14"/>
    <x v="14"/>
    <x v="20"/>
    <x v="27"/>
    <x v="0"/>
    <x v="6"/>
    <x v="0"/>
  </r>
  <r>
    <n v="290"/>
    <x v="0"/>
    <n v="1"/>
    <n v="0.46499999999999997"/>
    <x v="0"/>
    <x v="0"/>
    <x v="1"/>
    <x v="26"/>
    <n v="-5.0069999999999979"/>
    <n v="-2.3282549999999991"/>
    <n v="0.21622499999999997"/>
    <n v="25.07004899999998"/>
    <x v="42"/>
    <n v="-5.0069999999999979"/>
    <n v="16.655999999999999"/>
    <n v="-83.396591999999956"/>
    <n v="25.07004899999998"/>
    <n v="277.42233599999997"/>
    <x v="25"/>
    <x v="0"/>
    <x v="2"/>
    <x v="20"/>
    <x v="20"/>
    <x v="189"/>
    <x v="38"/>
    <x v="1"/>
    <x v="0"/>
    <x v="2"/>
  </r>
  <r>
    <n v="291"/>
    <x v="0"/>
    <n v="1"/>
    <n v="0.46499999999999997"/>
    <x v="0"/>
    <x v="0"/>
    <x v="2"/>
    <x v="24"/>
    <n v="5.9930000000000021"/>
    <n v="2.7867450000000007"/>
    <n v="0.21622499999999997"/>
    <n v="35.916049000000022"/>
    <x v="41"/>
    <n v="5.9930000000000021"/>
    <n v="-0.34400000000000119"/>
    <n v="-2.0615920000000081"/>
    <n v="35.916049000000022"/>
    <n v="0.11833600000000082"/>
    <x v="19"/>
    <x v="0"/>
    <x v="0"/>
    <x v="52"/>
    <x v="52"/>
    <x v="190"/>
    <x v="36"/>
    <x v="0"/>
    <x v="0"/>
    <x v="0"/>
  </r>
  <r>
    <n v="292"/>
    <x v="0"/>
    <n v="1"/>
    <n v="0.46499999999999997"/>
    <x v="0"/>
    <x v="0"/>
    <x v="0"/>
    <x v="11"/>
    <n v="-11.006999999999998"/>
    <n v="-5.1182549999999987"/>
    <n v="0.21622499999999997"/>
    <n v="121.15404899999996"/>
    <x v="60"/>
    <n v="-11.006999999999998"/>
    <n v="27.655999999999999"/>
    <n v="-304.40959199999992"/>
    <n v="121.15404899999996"/>
    <n v="764.85433599999999"/>
    <x v="19"/>
    <x v="1"/>
    <x v="3"/>
    <x v="20"/>
    <x v="20"/>
    <x v="43"/>
    <x v="32"/>
    <x v="1"/>
    <x v="4"/>
    <x v="2"/>
  </r>
  <r>
    <n v="293"/>
    <x v="0"/>
    <n v="1"/>
    <n v="0.46499999999999997"/>
    <x v="0"/>
    <x v="0"/>
    <x v="2"/>
    <x v="29"/>
    <n v="12.993000000000002"/>
    <n v="6.0417450000000006"/>
    <n v="0.21622499999999997"/>
    <n v="168.81804900000006"/>
    <x v="62"/>
    <n v="12.993000000000002"/>
    <n v="-14.344000000000001"/>
    <n v="-186.37159200000005"/>
    <n v="168.81804900000006"/>
    <n v="205.75033600000003"/>
    <x v="16"/>
    <x v="0"/>
    <x v="1"/>
    <x v="19"/>
    <x v="19"/>
    <x v="191"/>
    <x v="30"/>
    <x v="1"/>
    <x v="4"/>
    <x v="2"/>
  </r>
  <r>
    <n v="294"/>
    <x v="1"/>
    <n v="0"/>
    <n v="-0.53500000000000003"/>
    <x v="1"/>
    <x v="0"/>
    <x v="2"/>
    <x v="29"/>
    <n v="12.993000000000002"/>
    <n v="-6.9512550000000015"/>
    <n v="0.28622500000000001"/>
    <n v="168.81804900000006"/>
    <x v="9"/>
    <n v="12.993000000000002"/>
    <n v="-23.344000000000001"/>
    <n v="-303.30859200000009"/>
    <n v="168.81804900000006"/>
    <n v="544.94233600000007"/>
    <x v="46"/>
    <x v="1"/>
    <x v="1"/>
    <x v="62"/>
    <x v="62"/>
    <x v="192"/>
    <x v="15"/>
    <x v="1"/>
    <x v="4"/>
    <x v="3"/>
  </r>
  <r>
    <n v="295"/>
    <x v="1"/>
    <n v="0"/>
    <n v="-0.53500000000000003"/>
    <x v="1"/>
    <x v="1"/>
    <x v="0"/>
    <x v="5"/>
    <n v="-6.0069999999999979"/>
    <n v="3.213744999999999"/>
    <n v="0.28622500000000001"/>
    <n v="36.084048999999972"/>
    <x v="23"/>
    <n v="-6.0069999999999979"/>
    <n v="20.655999999999999"/>
    <n v="-124.08059199999995"/>
    <n v="36.084048999999972"/>
    <n v="426.67033599999996"/>
    <x v="5"/>
    <x v="1"/>
    <x v="2"/>
    <x v="26"/>
    <x v="26"/>
    <x v="40"/>
    <x v="42"/>
    <x v="1"/>
    <x v="4"/>
    <x v="2"/>
  </r>
  <r>
    <n v="296"/>
    <x v="0"/>
    <n v="1"/>
    <n v="0.46499999999999997"/>
    <x v="1"/>
    <x v="0"/>
    <x v="0"/>
    <x v="6"/>
    <n v="-10.006999999999998"/>
    <n v="-4.6532549999999988"/>
    <n v="0.21622499999999997"/>
    <n v="100.14004899999996"/>
    <x v="59"/>
    <n v="-10.006999999999998"/>
    <n v="-21.344000000000001"/>
    <n v="213.58940799999996"/>
    <n v="100.14004899999996"/>
    <n v="455.56633600000004"/>
    <x v="7"/>
    <x v="1"/>
    <x v="3"/>
    <x v="2"/>
    <x v="2"/>
    <x v="138"/>
    <x v="28"/>
    <x v="1"/>
    <x v="3"/>
    <x v="4"/>
  </r>
  <r>
    <n v="297"/>
    <x v="1"/>
    <n v="0"/>
    <n v="-0.53500000000000003"/>
    <x v="1"/>
    <x v="0"/>
    <x v="0"/>
    <x v="20"/>
    <n v="-15.006999999999998"/>
    <n v="8.0287449999999989"/>
    <n v="0.28622500000000001"/>
    <n v="225.21004899999994"/>
    <x v="59"/>
    <n v="-15.006999999999998"/>
    <n v="-21.344000000000001"/>
    <n v="320.30940799999996"/>
    <n v="225.21004899999994"/>
    <n v="455.56633600000004"/>
    <x v="21"/>
    <x v="1"/>
    <x v="2"/>
    <x v="27"/>
    <x v="27"/>
    <x v="51"/>
    <x v="17"/>
    <x v="1"/>
    <x v="10"/>
    <x v="4"/>
  </r>
  <r>
    <n v="298"/>
    <x v="0"/>
    <n v="1"/>
    <n v="0.46499999999999997"/>
    <x v="0"/>
    <x v="0"/>
    <x v="0"/>
    <x v="11"/>
    <n v="-11.006999999999998"/>
    <n v="-5.1182549999999987"/>
    <n v="0.21622499999999997"/>
    <n v="121.15404899999996"/>
    <x v="29"/>
    <n v="-11.006999999999998"/>
    <n v="-10.344000000000001"/>
    <n v="113.85640799999999"/>
    <n v="121.15404899999996"/>
    <n v="106.99833600000002"/>
    <x v="27"/>
    <x v="1"/>
    <x v="2"/>
    <x v="20"/>
    <x v="20"/>
    <x v="43"/>
    <x v="38"/>
    <x v="1"/>
    <x v="0"/>
    <x v="3"/>
  </r>
  <r>
    <n v="299"/>
    <x v="0"/>
    <n v="1"/>
    <n v="0.46499999999999997"/>
    <x v="0"/>
    <x v="0"/>
    <x v="2"/>
    <x v="6"/>
    <n v="-10.006999999999998"/>
    <n v="-4.6532549999999988"/>
    <n v="0.21622499999999997"/>
    <n v="100.14004899999996"/>
    <x v="42"/>
    <n v="-10.006999999999998"/>
    <n v="16.655999999999999"/>
    <n v="-166.67659199999994"/>
    <n v="100.14004899999996"/>
    <n v="277.42233599999997"/>
    <x v="31"/>
    <x v="1"/>
    <x v="3"/>
    <x v="8"/>
    <x v="8"/>
    <x v="97"/>
    <x v="8"/>
    <x v="1"/>
    <x v="4"/>
    <x v="2"/>
  </r>
  <r>
    <n v="300"/>
    <x v="1"/>
    <n v="0"/>
    <n v="-0.53500000000000003"/>
    <x v="1"/>
    <x v="0"/>
    <x v="1"/>
    <x v="4"/>
    <n v="-8.0069999999999979"/>
    <n v="4.2837449999999988"/>
    <n v="0.28622500000000001"/>
    <n v="64.112048999999971"/>
    <x v="46"/>
    <n v="-8.0069999999999979"/>
    <n v="-29.344000000000001"/>
    <n v="234.95740799999996"/>
    <n v="64.112048999999971"/>
    <n v="861.07033600000011"/>
    <x v="25"/>
    <x v="1"/>
    <x v="3"/>
    <x v="29"/>
    <x v="29"/>
    <x v="193"/>
    <x v="47"/>
    <x v="1"/>
    <x v="0"/>
    <x v="4"/>
  </r>
  <r>
    <n v="301"/>
    <x v="0"/>
    <n v="1"/>
    <n v="0.46499999999999997"/>
    <x v="1"/>
    <x v="0"/>
    <x v="0"/>
    <x v="8"/>
    <n v="-9.0069999999999979"/>
    <n v="-4.188254999999999"/>
    <n v="0.21622499999999997"/>
    <n v="81.126048999999966"/>
    <x v="55"/>
    <n v="-9.0069999999999979"/>
    <n v="28.655999999999999"/>
    <n v="-258.10459199999991"/>
    <n v="81.126048999999966"/>
    <n v="821.16633599999989"/>
    <x v="39"/>
    <x v="0"/>
    <x v="2"/>
    <x v="20"/>
    <x v="20"/>
    <x v="179"/>
    <x v="22"/>
    <x v="1"/>
    <x v="0"/>
    <x v="1"/>
  </r>
  <r>
    <n v="302"/>
    <x v="1"/>
    <n v="0"/>
    <n v="-0.53500000000000003"/>
    <x v="0"/>
    <x v="1"/>
    <x v="2"/>
    <x v="30"/>
    <n v="4.9930000000000021"/>
    <n v="-2.6712550000000013"/>
    <n v="0.28622500000000001"/>
    <n v="24.930049000000022"/>
    <x v="54"/>
    <n v="4.9930000000000021"/>
    <n v="-11.344000000000001"/>
    <n v="-56.640592000000026"/>
    <n v="24.930049000000022"/>
    <n v="128.68633600000004"/>
    <x v="27"/>
    <x v="0"/>
    <x v="0"/>
    <x v="14"/>
    <x v="14"/>
    <x v="194"/>
    <x v="14"/>
    <x v="0"/>
    <x v="13"/>
    <x v="0"/>
  </r>
  <r>
    <n v="303"/>
    <x v="1"/>
    <n v="0"/>
    <n v="-0.53500000000000003"/>
    <x v="0"/>
    <x v="1"/>
    <x v="0"/>
    <x v="10"/>
    <n v="-12.006999999999998"/>
    <n v="6.4237449999999994"/>
    <n v="0.28622500000000001"/>
    <n v="144.16804899999994"/>
    <x v="36"/>
    <n v="-12.006999999999998"/>
    <n v="7.6559999999999988"/>
    <n v="-91.925591999999966"/>
    <n v="144.16804899999994"/>
    <n v="58.61433599999998"/>
    <x v="2"/>
    <x v="0"/>
    <x v="3"/>
    <x v="34"/>
    <x v="34"/>
    <x v="195"/>
    <x v="45"/>
    <x v="1"/>
    <x v="4"/>
    <x v="2"/>
  </r>
  <r>
    <n v="304"/>
    <x v="1"/>
    <n v="0"/>
    <n v="-0.53500000000000003"/>
    <x v="0"/>
    <x v="0"/>
    <x v="3"/>
    <x v="12"/>
    <n v="10.993000000000002"/>
    <n v="-5.8812550000000012"/>
    <n v="0.28622500000000001"/>
    <n v="120.84604900000005"/>
    <x v="41"/>
    <n v="10.993000000000002"/>
    <n v="-0.34400000000000119"/>
    <n v="-3.7815920000000141"/>
    <n v="120.84604900000005"/>
    <n v="0.11833600000000082"/>
    <x v="5"/>
    <x v="0"/>
    <x v="0"/>
    <x v="32"/>
    <x v="32"/>
    <x v="196"/>
    <x v="33"/>
    <x v="0"/>
    <x v="0"/>
    <x v="0"/>
  </r>
  <r>
    <n v="305"/>
    <x v="0"/>
    <n v="1"/>
    <n v="0.46499999999999997"/>
    <x v="1"/>
    <x v="0"/>
    <x v="3"/>
    <x v="21"/>
    <n v="14.993000000000002"/>
    <n v="6.9717450000000003"/>
    <n v="0.21622499999999997"/>
    <n v="224.79004900000007"/>
    <x v="45"/>
    <n v="14.993000000000002"/>
    <n v="-7.3440000000000012"/>
    <n v="-110.10859200000003"/>
    <n v="224.79004900000007"/>
    <n v="53.934336000000016"/>
    <x v="11"/>
    <x v="1"/>
    <x v="1"/>
    <x v="63"/>
    <x v="63"/>
    <x v="197"/>
    <x v="12"/>
    <x v="1"/>
    <x v="2"/>
    <x v="2"/>
  </r>
  <r>
    <n v="306"/>
    <x v="1"/>
    <n v="0"/>
    <n v="-0.53500000000000003"/>
    <x v="0"/>
    <x v="0"/>
    <x v="3"/>
    <x v="27"/>
    <n v="15.993000000000002"/>
    <n v="-8.5562550000000019"/>
    <n v="0.28622500000000001"/>
    <n v="255.77604900000006"/>
    <x v="12"/>
    <n v="15.993000000000002"/>
    <n v="12.655999999999999"/>
    <n v="202.407408"/>
    <n v="255.77604900000006"/>
    <n v="160.17433599999998"/>
    <x v="7"/>
    <x v="0"/>
    <x v="1"/>
    <x v="44"/>
    <x v="44"/>
    <x v="198"/>
    <x v="28"/>
    <x v="1"/>
    <x v="0"/>
    <x v="1"/>
  </r>
  <r>
    <n v="307"/>
    <x v="0"/>
    <n v="1"/>
    <n v="0.46499999999999997"/>
    <x v="0"/>
    <x v="1"/>
    <x v="0"/>
    <x v="34"/>
    <n v="-18.006999999999998"/>
    <n v="-8.3732549999999986"/>
    <n v="0.21622499999999997"/>
    <n v="324.25204899999994"/>
    <x v="22"/>
    <n v="-18.006999999999998"/>
    <n v="18.655999999999999"/>
    <n v="-335.93859199999991"/>
    <n v="324.25204899999994"/>
    <n v="348.04633599999994"/>
    <x v="36"/>
    <x v="0"/>
    <x v="2"/>
    <x v="20"/>
    <x v="20"/>
    <x v="199"/>
    <x v="4"/>
    <x v="1"/>
    <x v="4"/>
    <x v="3"/>
  </r>
  <r>
    <n v="308"/>
    <x v="1"/>
    <n v="0"/>
    <n v="-0.53500000000000003"/>
    <x v="0"/>
    <x v="0"/>
    <x v="0"/>
    <x v="4"/>
    <n v="-8.0069999999999979"/>
    <n v="4.2837449999999988"/>
    <n v="0.28622500000000001"/>
    <n v="64.112048999999971"/>
    <x v="14"/>
    <n v="-8.0069999999999979"/>
    <n v="9.6559999999999988"/>
    <n v="-77.315591999999967"/>
    <n v="64.112048999999971"/>
    <n v="93.238335999999975"/>
    <x v="14"/>
    <x v="1"/>
    <x v="3"/>
    <x v="6"/>
    <x v="6"/>
    <x v="200"/>
    <x v="47"/>
    <x v="1"/>
    <x v="4"/>
    <x v="2"/>
  </r>
  <r>
    <n v="309"/>
    <x v="1"/>
    <n v="0"/>
    <n v="-0.53500000000000003"/>
    <x v="1"/>
    <x v="0"/>
    <x v="1"/>
    <x v="27"/>
    <n v="15.993000000000002"/>
    <n v="-8.5562550000000019"/>
    <n v="0.28622500000000001"/>
    <n v="255.77604900000006"/>
    <x v="57"/>
    <n v="15.993000000000002"/>
    <n v="22.655999999999999"/>
    <n v="362.33740800000004"/>
    <n v="255.77604900000006"/>
    <n v="513.29433599999993"/>
    <x v="39"/>
    <x v="1"/>
    <x v="1"/>
    <x v="15"/>
    <x v="15"/>
    <x v="201"/>
    <x v="11"/>
    <x v="1"/>
    <x v="2"/>
    <x v="3"/>
  </r>
  <r>
    <n v="310"/>
    <x v="1"/>
    <n v="0"/>
    <n v="-0.53500000000000003"/>
    <x v="1"/>
    <x v="0"/>
    <x v="1"/>
    <x v="10"/>
    <n v="-12.006999999999998"/>
    <n v="6.4237449999999994"/>
    <n v="0.28622500000000001"/>
    <n v="144.16804899999994"/>
    <x v="49"/>
    <n v="-12.006999999999998"/>
    <n v="-22.344000000000001"/>
    <n v="268.28440799999998"/>
    <n v="144.16804899999994"/>
    <n v="499.25433600000008"/>
    <x v="7"/>
    <x v="1"/>
    <x v="2"/>
    <x v="0"/>
    <x v="0"/>
    <x v="202"/>
    <x v="33"/>
    <x v="1"/>
    <x v="5"/>
    <x v="4"/>
  </r>
  <r>
    <n v="311"/>
    <x v="0"/>
    <n v="1"/>
    <n v="0.46499999999999997"/>
    <x v="0"/>
    <x v="0"/>
    <x v="0"/>
    <x v="15"/>
    <n v="-4.0069999999999979"/>
    <n v="-1.863254999999999"/>
    <n v="0.21622499999999997"/>
    <n v="16.056048999999984"/>
    <x v="52"/>
    <n v="-4.0069999999999979"/>
    <n v="0.65599999999999881"/>
    <n v="-2.628591999999994"/>
    <n v="16.056048999999984"/>
    <n v="0.43033599999999844"/>
    <x v="7"/>
    <x v="1"/>
    <x v="2"/>
    <x v="8"/>
    <x v="8"/>
    <x v="165"/>
    <x v="31"/>
    <x v="1"/>
    <x v="2"/>
    <x v="3"/>
  </r>
  <r>
    <n v="312"/>
    <x v="1"/>
    <n v="0"/>
    <n v="-0.53500000000000003"/>
    <x v="0"/>
    <x v="1"/>
    <x v="1"/>
    <x v="1"/>
    <n v="6.9930000000000021"/>
    <n v="-3.7412550000000016"/>
    <n v="0.28622500000000001"/>
    <n v="48.902049000000027"/>
    <x v="42"/>
    <n v="6.9930000000000021"/>
    <n v="16.655999999999999"/>
    <n v="116.47540800000003"/>
    <n v="48.902049000000027"/>
    <n v="277.42233599999997"/>
    <x v="3"/>
    <x v="0"/>
    <x v="0"/>
    <x v="22"/>
    <x v="22"/>
    <x v="93"/>
    <x v="31"/>
    <x v="0"/>
    <x v="0"/>
    <x v="0"/>
  </r>
  <r>
    <n v="313"/>
    <x v="1"/>
    <n v="0"/>
    <n v="-0.53500000000000003"/>
    <x v="0"/>
    <x v="0"/>
    <x v="0"/>
    <x v="32"/>
    <n v="-2.0069999999999979"/>
    <n v="1.0737449999999988"/>
    <n v="0.28622500000000001"/>
    <n v="4.0280489999999913"/>
    <x v="16"/>
    <n v="-2.0069999999999979"/>
    <n v="-1.3440000000000012"/>
    <n v="2.6974079999999994"/>
    <n v="4.0280489999999913"/>
    <n v="1.8063360000000033"/>
    <x v="16"/>
    <x v="1"/>
    <x v="2"/>
    <x v="26"/>
    <x v="26"/>
    <x v="203"/>
    <x v="43"/>
    <x v="1"/>
    <x v="2"/>
    <x v="1"/>
  </r>
  <r>
    <n v="314"/>
    <x v="1"/>
    <n v="0"/>
    <n v="-0.53500000000000003"/>
    <x v="0"/>
    <x v="0"/>
    <x v="0"/>
    <x v="26"/>
    <n v="-5.0069999999999979"/>
    <n v="2.6787449999999988"/>
    <n v="0.28622500000000001"/>
    <n v="25.07004899999998"/>
    <x v="59"/>
    <n v="-5.0069999999999979"/>
    <n v="-21.344000000000001"/>
    <n v="106.86940799999996"/>
    <n v="25.07004899999998"/>
    <n v="455.56633600000004"/>
    <x v="25"/>
    <x v="1"/>
    <x v="3"/>
    <x v="29"/>
    <x v="29"/>
    <x v="204"/>
    <x v="26"/>
    <x v="1"/>
    <x v="4"/>
    <x v="2"/>
  </r>
  <r>
    <n v="315"/>
    <x v="1"/>
    <n v="0"/>
    <n v="-0.53500000000000003"/>
    <x v="0"/>
    <x v="1"/>
    <x v="0"/>
    <x v="11"/>
    <n v="-11.006999999999998"/>
    <n v="5.8887449999999992"/>
    <n v="0.28622500000000001"/>
    <n v="121.15404899999996"/>
    <x v="49"/>
    <n v="-11.006999999999998"/>
    <n v="-22.344000000000001"/>
    <n v="245.94040799999996"/>
    <n v="121.15404899999996"/>
    <n v="499.25433600000008"/>
    <x v="3"/>
    <x v="0"/>
    <x v="3"/>
    <x v="64"/>
    <x v="64"/>
    <x v="205"/>
    <x v="11"/>
    <x v="1"/>
    <x v="4"/>
    <x v="1"/>
  </r>
  <r>
    <n v="316"/>
    <x v="0"/>
    <n v="1"/>
    <n v="0.46499999999999997"/>
    <x v="0"/>
    <x v="0"/>
    <x v="2"/>
    <x v="14"/>
    <n v="-13.006999999999998"/>
    <n v="-6.0482549999999984"/>
    <n v="0.21622499999999997"/>
    <n v="169.18204899999995"/>
    <x v="5"/>
    <n v="-13.006999999999998"/>
    <n v="23.655999999999999"/>
    <n v="-307.69359199999991"/>
    <n v="169.18204899999995"/>
    <n v="559.60633599999994"/>
    <x v="27"/>
    <x v="1"/>
    <x v="3"/>
    <x v="8"/>
    <x v="8"/>
    <x v="95"/>
    <x v="34"/>
    <x v="1"/>
    <x v="0"/>
    <x v="3"/>
  </r>
  <r>
    <n v="317"/>
    <x v="1"/>
    <n v="0"/>
    <n v="-0.53500000000000003"/>
    <x v="0"/>
    <x v="1"/>
    <x v="0"/>
    <x v="11"/>
    <n v="-11.006999999999998"/>
    <n v="5.8887449999999992"/>
    <n v="0.28622500000000001"/>
    <n v="121.15404899999996"/>
    <x v="29"/>
    <n v="-11.006999999999998"/>
    <n v="-10.344000000000001"/>
    <n v="113.85640799999999"/>
    <n v="121.15404899999996"/>
    <n v="106.99833600000002"/>
    <x v="3"/>
    <x v="1"/>
    <x v="3"/>
    <x v="20"/>
    <x v="20"/>
    <x v="43"/>
    <x v="10"/>
    <x v="1"/>
    <x v="0"/>
    <x v="3"/>
  </r>
  <r>
    <n v="318"/>
    <x v="1"/>
    <n v="0"/>
    <n v="-0.53500000000000003"/>
    <x v="1"/>
    <x v="0"/>
    <x v="0"/>
    <x v="6"/>
    <n v="-10.006999999999998"/>
    <n v="5.3537449999999991"/>
    <n v="0.28622500000000001"/>
    <n v="100.14004899999996"/>
    <x v="37"/>
    <n v="-10.006999999999998"/>
    <n v="2.6559999999999988"/>
    <n v="-26.578591999999983"/>
    <n v="100.14004899999996"/>
    <n v="7.0543359999999939"/>
    <x v="7"/>
    <x v="0"/>
    <x v="2"/>
    <x v="4"/>
    <x v="4"/>
    <x v="119"/>
    <x v="23"/>
    <x v="1"/>
    <x v="2"/>
    <x v="3"/>
  </r>
  <r>
    <n v="319"/>
    <x v="0"/>
    <n v="1"/>
    <n v="0.46499999999999997"/>
    <x v="1"/>
    <x v="0"/>
    <x v="3"/>
    <x v="8"/>
    <n v="-9.0069999999999979"/>
    <n v="-4.188254999999999"/>
    <n v="0.21622499999999997"/>
    <n v="81.126048999999966"/>
    <x v="32"/>
    <n v="-9.0069999999999979"/>
    <n v="-26.344000000000001"/>
    <n v="237.28040799999997"/>
    <n v="81.126048999999966"/>
    <n v="694.00633600000003"/>
    <x v="6"/>
    <x v="1"/>
    <x v="2"/>
    <x v="9"/>
    <x v="9"/>
    <x v="206"/>
    <x v="24"/>
    <x v="1"/>
    <x v="7"/>
    <x v="4"/>
  </r>
  <r>
    <n v="320"/>
    <x v="1"/>
    <n v="0"/>
    <n v="-0.53500000000000003"/>
    <x v="1"/>
    <x v="0"/>
    <x v="1"/>
    <x v="6"/>
    <n v="-10.006999999999998"/>
    <n v="5.3537449999999991"/>
    <n v="0.28622500000000001"/>
    <n v="100.14004899999996"/>
    <x v="60"/>
    <n v="-10.006999999999998"/>
    <n v="27.655999999999999"/>
    <n v="-276.75359199999991"/>
    <n v="100.14004899999996"/>
    <n v="764.85433599999999"/>
    <x v="8"/>
    <x v="0"/>
    <x v="2"/>
    <x v="24"/>
    <x v="24"/>
    <x v="52"/>
    <x v="21"/>
    <x v="1"/>
    <x v="4"/>
    <x v="1"/>
  </r>
  <r>
    <n v="321"/>
    <x v="1"/>
    <n v="0"/>
    <n v="-0.53500000000000003"/>
    <x v="0"/>
    <x v="1"/>
    <x v="0"/>
    <x v="12"/>
    <n v="10.993000000000002"/>
    <n v="-5.8812550000000012"/>
    <n v="0.28622500000000001"/>
    <n v="120.84604900000005"/>
    <x v="38"/>
    <n v="10.993000000000002"/>
    <n v="1.6559999999999988"/>
    <n v="18.20440799999999"/>
    <n v="120.84604900000005"/>
    <n v="2.7423359999999959"/>
    <x v="15"/>
    <x v="0"/>
    <x v="0"/>
    <x v="33"/>
    <x v="33"/>
    <x v="66"/>
    <x v="5"/>
    <x v="0"/>
    <x v="2"/>
    <x v="0"/>
  </r>
  <r>
    <n v="322"/>
    <x v="0"/>
    <n v="1"/>
    <n v="0.46499999999999997"/>
    <x v="0"/>
    <x v="1"/>
    <x v="0"/>
    <x v="14"/>
    <n v="-13.006999999999998"/>
    <n v="-6.0482549999999984"/>
    <n v="0.21622499999999997"/>
    <n v="169.18204899999995"/>
    <x v="1"/>
    <n v="-13.006999999999998"/>
    <n v="-12.344000000000001"/>
    <n v="160.55840799999999"/>
    <n v="169.18204899999995"/>
    <n v="152.37433600000003"/>
    <x v="20"/>
    <x v="0"/>
    <x v="2"/>
    <x v="13"/>
    <x v="13"/>
    <x v="170"/>
    <x v="16"/>
    <x v="1"/>
    <x v="4"/>
    <x v="1"/>
  </r>
  <r>
    <n v="323"/>
    <x v="1"/>
    <n v="0"/>
    <n v="-0.53500000000000003"/>
    <x v="1"/>
    <x v="0"/>
    <x v="1"/>
    <x v="25"/>
    <n v="13.993000000000002"/>
    <n v="-7.4862550000000017"/>
    <n v="0.28622500000000001"/>
    <n v="195.80404900000005"/>
    <x v="24"/>
    <n v="13.993000000000002"/>
    <n v="-4.3440000000000012"/>
    <n v="-60.785592000000022"/>
    <n v="195.80404900000005"/>
    <n v="18.870336000000009"/>
    <x v="37"/>
    <x v="1"/>
    <x v="1"/>
    <x v="65"/>
    <x v="65"/>
    <x v="207"/>
    <x v="35"/>
    <x v="1"/>
    <x v="4"/>
    <x v="2"/>
  </r>
  <r>
    <n v="324"/>
    <x v="1"/>
    <n v="0"/>
    <n v="-0.53500000000000003"/>
    <x v="0"/>
    <x v="0"/>
    <x v="3"/>
    <x v="26"/>
    <n v="-5.0069999999999979"/>
    <n v="2.6787449999999988"/>
    <n v="0.28622500000000001"/>
    <n v="25.07004899999998"/>
    <x v="24"/>
    <n v="-5.0069999999999979"/>
    <n v="-4.3440000000000012"/>
    <n v="21.750407999999997"/>
    <n v="25.07004899999998"/>
    <n v="18.870336000000009"/>
    <x v="2"/>
    <x v="0"/>
    <x v="3"/>
    <x v="13"/>
    <x v="13"/>
    <x v="17"/>
    <x v="7"/>
    <x v="1"/>
    <x v="2"/>
    <x v="1"/>
  </r>
  <r>
    <n v="325"/>
    <x v="0"/>
    <n v="1"/>
    <n v="0.46499999999999997"/>
    <x v="0"/>
    <x v="1"/>
    <x v="1"/>
    <x v="0"/>
    <n v="9.9930000000000021"/>
    <n v="4.646745000000001"/>
    <n v="0.21622499999999997"/>
    <n v="99.860049000000046"/>
    <x v="60"/>
    <n v="9.9930000000000021"/>
    <n v="27.655999999999999"/>
    <n v="276.36640800000004"/>
    <n v="99.860049000000046"/>
    <n v="764.85433599999999"/>
    <x v="16"/>
    <x v="0"/>
    <x v="0"/>
    <x v="0"/>
    <x v="0"/>
    <x v="0"/>
    <x v="29"/>
    <x v="0"/>
    <x v="4"/>
    <x v="0"/>
  </r>
  <r>
    <n v="326"/>
    <x v="0"/>
    <n v="1"/>
    <n v="0.46499999999999997"/>
    <x v="1"/>
    <x v="0"/>
    <x v="3"/>
    <x v="13"/>
    <n v="8.9930000000000021"/>
    <n v="4.1817450000000003"/>
    <n v="0.21622499999999997"/>
    <n v="80.874049000000042"/>
    <x v="59"/>
    <n v="8.9930000000000021"/>
    <n v="-21.344000000000001"/>
    <n v="-191.94659200000007"/>
    <n v="80.874049000000042"/>
    <n v="455.56633600000004"/>
    <x v="24"/>
    <x v="1"/>
    <x v="0"/>
    <x v="39"/>
    <x v="39"/>
    <x v="208"/>
    <x v="46"/>
    <x v="0"/>
    <x v="3"/>
    <x v="0"/>
  </r>
  <r>
    <n v="327"/>
    <x v="0"/>
    <n v="1"/>
    <n v="0.46499999999999997"/>
    <x v="1"/>
    <x v="1"/>
    <x v="0"/>
    <x v="11"/>
    <n v="-11.006999999999998"/>
    <n v="-5.1182549999999987"/>
    <n v="0.21622499999999997"/>
    <n v="121.15404899999996"/>
    <x v="50"/>
    <n v="-11.006999999999998"/>
    <n v="30.655999999999999"/>
    <n v="-337.43059199999993"/>
    <n v="121.15404899999996"/>
    <n v="939.79033599999991"/>
    <x v="21"/>
    <x v="1"/>
    <x v="2"/>
    <x v="4"/>
    <x v="4"/>
    <x v="17"/>
    <x v="17"/>
    <x v="1"/>
    <x v="0"/>
    <x v="3"/>
  </r>
  <r>
    <n v="328"/>
    <x v="0"/>
    <n v="1"/>
    <n v="0.46499999999999997"/>
    <x v="0"/>
    <x v="1"/>
    <x v="0"/>
    <x v="15"/>
    <n v="-4.0069999999999979"/>
    <n v="-1.863254999999999"/>
    <n v="0.21622499999999997"/>
    <n v="16.056048999999984"/>
    <x v="35"/>
    <n v="-4.0069999999999979"/>
    <n v="-3.3440000000000012"/>
    <n v="13.399407999999998"/>
    <n v="16.056048999999984"/>
    <n v="11.182336000000008"/>
    <x v="31"/>
    <x v="0"/>
    <x v="3"/>
    <x v="24"/>
    <x v="24"/>
    <x v="209"/>
    <x v="1"/>
    <x v="1"/>
    <x v="0"/>
    <x v="3"/>
  </r>
  <r>
    <n v="329"/>
    <x v="0"/>
    <n v="1"/>
    <n v="0.46499999999999997"/>
    <x v="0"/>
    <x v="0"/>
    <x v="3"/>
    <x v="13"/>
    <n v="8.9930000000000021"/>
    <n v="4.1817450000000003"/>
    <n v="0.21622499999999997"/>
    <n v="80.874049000000042"/>
    <x v="32"/>
    <n v="8.9930000000000021"/>
    <n v="-26.344000000000001"/>
    <n v="-236.91159200000007"/>
    <n v="80.874049000000042"/>
    <n v="694.00633600000003"/>
    <x v="9"/>
    <x v="0"/>
    <x v="1"/>
    <x v="45"/>
    <x v="45"/>
    <x v="210"/>
    <x v="35"/>
    <x v="1"/>
    <x v="2"/>
    <x v="2"/>
  </r>
  <r>
    <n v="330"/>
    <x v="1"/>
    <n v="0"/>
    <n v="-0.53500000000000003"/>
    <x v="0"/>
    <x v="0"/>
    <x v="0"/>
    <x v="20"/>
    <n v="-15.006999999999998"/>
    <n v="8.0287449999999989"/>
    <n v="0.28622500000000001"/>
    <n v="225.21004899999994"/>
    <x v="61"/>
    <n v="-15.006999999999998"/>
    <n v="4.6559999999999988"/>
    <n v="-69.872591999999969"/>
    <n v="225.21004899999994"/>
    <n v="21.678335999999987"/>
    <x v="29"/>
    <x v="1"/>
    <x v="2"/>
    <x v="26"/>
    <x v="26"/>
    <x v="134"/>
    <x v="44"/>
    <x v="1"/>
    <x v="0"/>
    <x v="2"/>
  </r>
  <r>
    <n v="331"/>
    <x v="0"/>
    <n v="1"/>
    <n v="0.46499999999999997"/>
    <x v="1"/>
    <x v="0"/>
    <x v="0"/>
    <x v="4"/>
    <n v="-8.0069999999999979"/>
    <n v="-3.7232549999999986"/>
    <n v="0.21622499999999997"/>
    <n v="64.112048999999971"/>
    <x v="40"/>
    <n v="-8.0069999999999979"/>
    <n v="-20.344000000000001"/>
    <n v="162.89440799999997"/>
    <n v="64.112048999999971"/>
    <n v="413.87833600000005"/>
    <x v="24"/>
    <x v="1"/>
    <x v="3"/>
    <x v="32"/>
    <x v="32"/>
    <x v="211"/>
    <x v="13"/>
    <x v="1"/>
    <x v="10"/>
    <x v="4"/>
  </r>
  <r>
    <n v="332"/>
    <x v="1"/>
    <n v="0"/>
    <n v="-0.53500000000000003"/>
    <x v="0"/>
    <x v="0"/>
    <x v="0"/>
    <x v="14"/>
    <n v="-13.006999999999998"/>
    <n v="6.9587449999999995"/>
    <n v="0.28622500000000001"/>
    <n v="169.18204899999995"/>
    <x v="7"/>
    <n v="-13.006999999999998"/>
    <n v="11.655999999999999"/>
    <n v="-151.60959199999996"/>
    <n v="169.18204899999995"/>
    <n v="135.86233599999997"/>
    <x v="14"/>
    <x v="1"/>
    <x v="2"/>
    <x v="8"/>
    <x v="8"/>
    <x v="95"/>
    <x v="8"/>
    <x v="1"/>
    <x v="4"/>
    <x v="2"/>
  </r>
  <r>
    <n v="333"/>
    <x v="0"/>
    <n v="1"/>
    <n v="0.46499999999999997"/>
    <x v="1"/>
    <x v="0"/>
    <x v="0"/>
    <x v="10"/>
    <n v="-12.006999999999998"/>
    <n v="-5.5832549999999985"/>
    <n v="0.21622499999999997"/>
    <n v="144.16804899999994"/>
    <x v="13"/>
    <n v="-12.006999999999998"/>
    <n v="5.6559999999999988"/>
    <n v="-67.91159199999997"/>
    <n v="144.16804899999994"/>
    <n v="31.990335999999985"/>
    <x v="5"/>
    <x v="1"/>
    <x v="2"/>
    <x v="20"/>
    <x v="20"/>
    <x v="212"/>
    <x v="37"/>
    <x v="1"/>
    <x v="4"/>
    <x v="3"/>
  </r>
  <r>
    <n v="334"/>
    <x v="0"/>
    <n v="1"/>
    <n v="0.46499999999999997"/>
    <x v="1"/>
    <x v="1"/>
    <x v="0"/>
    <x v="26"/>
    <n v="-5.0069999999999979"/>
    <n v="-2.3282549999999991"/>
    <n v="0.21622499999999997"/>
    <n v="25.07004899999998"/>
    <x v="31"/>
    <n v="-5.0069999999999979"/>
    <n v="14.655999999999999"/>
    <n v="-73.38259199999996"/>
    <n v="25.07004899999998"/>
    <n v="214.79833599999998"/>
    <x v="5"/>
    <x v="1"/>
    <x v="3"/>
    <x v="18"/>
    <x v="18"/>
    <x v="213"/>
    <x v="32"/>
    <x v="1"/>
    <x v="4"/>
    <x v="1"/>
  </r>
  <r>
    <n v="335"/>
    <x v="1"/>
    <n v="0"/>
    <n v="-0.53500000000000003"/>
    <x v="1"/>
    <x v="0"/>
    <x v="1"/>
    <x v="25"/>
    <n v="13.993000000000002"/>
    <n v="-7.4862550000000017"/>
    <n v="0.28622500000000001"/>
    <n v="195.80404900000005"/>
    <x v="53"/>
    <n v="13.993000000000002"/>
    <n v="-9.3440000000000012"/>
    <n v="-130.75059200000004"/>
    <n v="195.80404900000005"/>
    <n v="87.310336000000021"/>
    <x v="47"/>
    <x v="1"/>
    <x v="1"/>
    <x v="41"/>
    <x v="41"/>
    <x v="214"/>
    <x v="15"/>
    <x v="1"/>
    <x v="4"/>
    <x v="2"/>
  </r>
  <r>
    <n v="336"/>
    <x v="0"/>
    <n v="1"/>
    <n v="0.46499999999999997"/>
    <x v="1"/>
    <x v="0"/>
    <x v="1"/>
    <x v="18"/>
    <n v="-7.0069999999999979"/>
    <n v="-3.2582549999999988"/>
    <n v="0.21622499999999997"/>
    <n v="49.098048999999968"/>
    <x v="9"/>
    <n v="-7.0069999999999979"/>
    <n v="-23.344000000000001"/>
    <n v="163.57140799999996"/>
    <n v="49.098048999999968"/>
    <n v="544.94233600000007"/>
    <x v="17"/>
    <x v="1"/>
    <x v="3"/>
    <x v="16"/>
    <x v="16"/>
    <x v="215"/>
    <x v="41"/>
    <x v="1"/>
    <x v="0"/>
    <x v="4"/>
  </r>
  <r>
    <n v="337"/>
    <x v="1"/>
    <n v="0"/>
    <n v="-0.53500000000000003"/>
    <x v="1"/>
    <x v="0"/>
    <x v="1"/>
    <x v="17"/>
    <n v="16.993000000000002"/>
    <n v="-9.0912550000000021"/>
    <n v="0.28622500000000001"/>
    <n v="288.76204900000005"/>
    <x v="54"/>
    <n v="16.993000000000002"/>
    <n v="-11.344000000000001"/>
    <n v="-192.76859200000004"/>
    <n v="288.76204900000005"/>
    <n v="128.68633600000004"/>
    <x v="24"/>
    <x v="1"/>
    <x v="1"/>
    <x v="10"/>
    <x v="10"/>
    <x v="216"/>
    <x v="41"/>
    <x v="1"/>
    <x v="4"/>
    <x v="1"/>
  </r>
  <r>
    <n v="338"/>
    <x v="0"/>
    <n v="1"/>
    <n v="0.46499999999999997"/>
    <x v="0"/>
    <x v="0"/>
    <x v="0"/>
    <x v="2"/>
    <n v="18.993000000000002"/>
    <n v="8.8317449999999997"/>
    <n v="0.21622499999999997"/>
    <n v="360.73404900000008"/>
    <x v="25"/>
    <n v="18.993000000000002"/>
    <n v="15.655999999999999"/>
    <n v="297.35440800000003"/>
    <n v="360.73404900000008"/>
    <n v="245.11033599999996"/>
    <x v="17"/>
    <x v="0"/>
    <x v="1"/>
    <x v="46"/>
    <x v="46"/>
    <x v="217"/>
    <x v="23"/>
    <x v="1"/>
    <x v="0"/>
    <x v="1"/>
  </r>
  <r>
    <n v="339"/>
    <x v="1"/>
    <n v="0"/>
    <n v="-0.53500000000000003"/>
    <x v="0"/>
    <x v="1"/>
    <x v="0"/>
    <x v="23"/>
    <n v="-3.0069999999999979"/>
    <n v="1.608744999999999"/>
    <n v="0.28622500000000001"/>
    <n v="9.042048999999988"/>
    <x v="37"/>
    <n v="-3.0069999999999979"/>
    <n v="2.6559999999999988"/>
    <n v="-7.986591999999991"/>
    <n v="9.042048999999988"/>
    <n v="7.0543359999999939"/>
    <x v="20"/>
    <x v="1"/>
    <x v="3"/>
    <x v="35"/>
    <x v="35"/>
    <x v="100"/>
    <x v="26"/>
    <x v="1"/>
    <x v="4"/>
    <x v="1"/>
  </r>
  <r>
    <n v="340"/>
    <x v="1"/>
    <n v="0"/>
    <n v="-0.53500000000000003"/>
    <x v="0"/>
    <x v="1"/>
    <x v="0"/>
    <x v="24"/>
    <n v="5.9930000000000021"/>
    <n v="-3.2062550000000014"/>
    <n v="0.28622500000000001"/>
    <n v="35.916049000000022"/>
    <x v="10"/>
    <n v="5.9930000000000021"/>
    <n v="8.6559999999999988"/>
    <n v="51.875408000000014"/>
    <n v="35.916049000000022"/>
    <n v="74.926335999999978"/>
    <x v="11"/>
    <x v="0"/>
    <x v="0"/>
    <x v="38"/>
    <x v="38"/>
    <x v="218"/>
    <x v="0"/>
    <x v="0"/>
    <x v="8"/>
    <x v="0"/>
  </r>
  <r>
    <n v="341"/>
    <x v="1"/>
    <n v="0"/>
    <n v="-0.53500000000000003"/>
    <x v="0"/>
    <x v="0"/>
    <x v="0"/>
    <x v="15"/>
    <n v="-4.0069999999999979"/>
    <n v="2.1437449999999991"/>
    <n v="0.28622500000000001"/>
    <n v="16.056048999999984"/>
    <x v="49"/>
    <n v="-4.0069999999999979"/>
    <n v="-22.344000000000001"/>
    <n v="89.532407999999961"/>
    <n v="16.056048999999984"/>
    <n v="499.25433600000008"/>
    <x v="10"/>
    <x v="0"/>
    <x v="2"/>
    <x v="18"/>
    <x v="18"/>
    <x v="219"/>
    <x v="47"/>
    <x v="1"/>
    <x v="4"/>
    <x v="2"/>
  </r>
  <r>
    <n v="342"/>
    <x v="0"/>
    <n v="1"/>
    <n v="0.46499999999999997"/>
    <x v="1"/>
    <x v="0"/>
    <x v="1"/>
    <x v="8"/>
    <n v="-9.0069999999999979"/>
    <n v="-4.188254999999999"/>
    <n v="0.21622499999999997"/>
    <n v="81.126048999999966"/>
    <x v="9"/>
    <n v="-9.0069999999999979"/>
    <n v="-23.344000000000001"/>
    <n v="210.25940799999995"/>
    <n v="81.126048999999966"/>
    <n v="544.94233600000007"/>
    <x v="16"/>
    <x v="1"/>
    <x v="3"/>
    <x v="0"/>
    <x v="0"/>
    <x v="130"/>
    <x v="42"/>
    <x v="1"/>
    <x v="2"/>
    <x v="4"/>
  </r>
  <r>
    <n v="343"/>
    <x v="0"/>
    <n v="1"/>
    <n v="0.46499999999999997"/>
    <x v="0"/>
    <x v="0"/>
    <x v="0"/>
    <x v="35"/>
    <n v="20.993000000000002"/>
    <n v="9.7617449999999995"/>
    <n v="0.21622499999999997"/>
    <n v="440.70604900000006"/>
    <x v="11"/>
    <n v="20.993000000000002"/>
    <n v="31.655999999999999"/>
    <n v="664.55440800000008"/>
    <n v="440.70604900000006"/>
    <n v="1002.1023359999999"/>
    <x v="3"/>
    <x v="0"/>
    <x v="1"/>
    <x v="47"/>
    <x v="47"/>
    <x v="220"/>
    <x v="15"/>
    <x v="1"/>
    <x v="4"/>
    <x v="3"/>
  </r>
  <r>
    <n v="344"/>
    <x v="1"/>
    <n v="0"/>
    <n v="-0.53500000000000003"/>
    <x v="1"/>
    <x v="0"/>
    <x v="1"/>
    <x v="26"/>
    <n v="-5.0069999999999979"/>
    <n v="2.6787449999999988"/>
    <n v="0.28622500000000001"/>
    <n v="25.07004899999998"/>
    <x v="47"/>
    <n v="-5.0069999999999979"/>
    <n v="-16.344000000000001"/>
    <n v="81.834407999999968"/>
    <n v="25.07004899999998"/>
    <n v="267.12633600000004"/>
    <x v="23"/>
    <x v="0"/>
    <x v="3"/>
    <x v="20"/>
    <x v="20"/>
    <x v="189"/>
    <x v="33"/>
    <x v="1"/>
    <x v="0"/>
    <x v="3"/>
  </r>
  <r>
    <n v="345"/>
    <x v="0"/>
    <n v="1"/>
    <n v="0.46499999999999997"/>
    <x v="0"/>
    <x v="1"/>
    <x v="0"/>
    <x v="16"/>
    <n v="-14.006999999999998"/>
    <n v="-6.5132549999999982"/>
    <n v="0.21622499999999997"/>
    <n v="196.19604899999993"/>
    <x v="62"/>
    <n v="-14.006999999999998"/>
    <n v="-14.344000000000001"/>
    <n v="200.91640799999999"/>
    <n v="196.19604899999993"/>
    <n v="205.75033600000003"/>
    <x v="7"/>
    <x v="1"/>
    <x v="2"/>
    <x v="18"/>
    <x v="18"/>
    <x v="27"/>
    <x v="13"/>
    <x v="1"/>
    <x v="0"/>
    <x v="2"/>
  </r>
  <r>
    <n v="346"/>
    <x v="0"/>
    <n v="1"/>
    <n v="0.46499999999999997"/>
    <x v="0"/>
    <x v="0"/>
    <x v="1"/>
    <x v="1"/>
    <n v="6.9930000000000021"/>
    <n v="3.2517450000000006"/>
    <n v="0.21622499999999997"/>
    <n v="48.902049000000027"/>
    <x v="12"/>
    <n v="6.9930000000000021"/>
    <n v="12.655999999999999"/>
    <n v="88.503408000000022"/>
    <n v="48.902049000000027"/>
    <n v="160.17433599999998"/>
    <x v="20"/>
    <x v="0"/>
    <x v="0"/>
    <x v="14"/>
    <x v="14"/>
    <x v="221"/>
    <x v="33"/>
    <x v="0"/>
    <x v="0"/>
    <x v="0"/>
  </r>
  <r>
    <n v="347"/>
    <x v="0"/>
    <n v="1"/>
    <n v="0.46499999999999997"/>
    <x v="1"/>
    <x v="0"/>
    <x v="0"/>
    <x v="8"/>
    <n v="-9.0069999999999979"/>
    <n v="-4.188254999999999"/>
    <n v="0.21622499999999997"/>
    <n v="81.126048999999966"/>
    <x v="47"/>
    <n v="-9.0069999999999979"/>
    <n v="-16.344000000000001"/>
    <n v="147.21040799999997"/>
    <n v="81.126048999999966"/>
    <n v="267.12633600000004"/>
    <x v="14"/>
    <x v="1"/>
    <x v="2"/>
    <x v="21"/>
    <x v="21"/>
    <x v="25"/>
    <x v="20"/>
    <x v="1"/>
    <x v="4"/>
    <x v="1"/>
  </r>
  <r>
    <n v="348"/>
    <x v="0"/>
    <n v="1"/>
    <n v="0.46499999999999997"/>
    <x v="0"/>
    <x v="1"/>
    <x v="0"/>
    <x v="8"/>
    <n v="-9.0069999999999979"/>
    <n v="-4.188254999999999"/>
    <n v="0.21622499999999997"/>
    <n v="81.126048999999966"/>
    <x v="48"/>
    <n v="-9.0069999999999979"/>
    <n v="6.6559999999999988"/>
    <n v="-59.950591999999972"/>
    <n v="81.126048999999966"/>
    <n v="44.302335999999983"/>
    <x v="31"/>
    <x v="1"/>
    <x v="2"/>
    <x v="5"/>
    <x v="5"/>
    <x v="27"/>
    <x v="23"/>
    <x v="1"/>
    <x v="4"/>
    <x v="2"/>
  </r>
  <r>
    <n v="349"/>
    <x v="0"/>
    <n v="1"/>
    <n v="0.46499999999999997"/>
    <x v="1"/>
    <x v="0"/>
    <x v="0"/>
    <x v="21"/>
    <n v="14.993000000000002"/>
    <n v="6.9717450000000003"/>
    <n v="0.21622499999999997"/>
    <n v="224.79004900000007"/>
    <x v="57"/>
    <n v="14.993000000000002"/>
    <n v="22.655999999999999"/>
    <n v="339.68140800000003"/>
    <n v="224.79004900000007"/>
    <n v="513.29433599999993"/>
    <x v="7"/>
    <x v="1"/>
    <x v="1"/>
    <x v="30"/>
    <x v="30"/>
    <x v="218"/>
    <x v="0"/>
    <x v="1"/>
    <x v="4"/>
    <x v="1"/>
  </r>
  <r>
    <n v="350"/>
    <x v="1"/>
    <n v="0"/>
    <n v="-0.53500000000000003"/>
    <x v="1"/>
    <x v="0"/>
    <x v="0"/>
    <x v="26"/>
    <n v="-5.0069999999999979"/>
    <n v="2.6787449999999988"/>
    <n v="0.28622500000000001"/>
    <n v="25.07004899999998"/>
    <x v="39"/>
    <n v="-5.0069999999999979"/>
    <n v="-25.344000000000001"/>
    <n v="126.89740799999996"/>
    <n v="25.07004899999998"/>
    <n v="642.31833600000004"/>
    <x v="45"/>
    <x v="1"/>
    <x v="2"/>
    <x v="39"/>
    <x v="39"/>
    <x v="222"/>
    <x v="40"/>
    <x v="1"/>
    <x v="0"/>
    <x v="4"/>
  </r>
  <r>
    <n v="351"/>
    <x v="0"/>
    <n v="1"/>
    <n v="0.46499999999999997"/>
    <x v="0"/>
    <x v="0"/>
    <x v="1"/>
    <x v="14"/>
    <n v="-13.006999999999998"/>
    <n v="-6.0482549999999984"/>
    <n v="0.21622499999999997"/>
    <n v="169.18204899999995"/>
    <x v="7"/>
    <n v="-13.006999999999998"/>
    <n v="11.655999999999999"/>
    <n v="-151.60959199999996"/>
    <n v="169.18204899999995"/>
    <n v="135.86233599999997"/>
    <x v="15"/>
    <x v="1"/>
    <x v="3"/>
    <x v="5"/>
    <x v="5"/>
    <x v="172"/>
    <x v="32"/>
    <x v="1"/>
    <x v="4"/>
    <x v="2"/>
  </r>
  <r>
    <n v="352"/>
    <x v="0"/>
    <n v="1"/>
    <n v="0.46499999999999997"/>
    <x v="0"/>
    <x v="0"/>
    <x v="0"/>
    <x v="2"/>
    <n v="18.993000000000002"/>
    <n v="8.8317449999999997"/>
    <n v="0.21622499999999997"/>
    <n v="360.73404900000008"/>
    <x v="31"/>
    <n v="18.993000000000002"/>
    <n v="14.655999999999999"/>
    <n v="278.36140799999998"/>
    <n v="360.73404900000008"/>
    <n v="214.79833599999998"/>
    <x v="3"/>
    <x v="0"/>
    <x v="1"/>
    <x v="50"/>
    <x v="50"/>
    <x v="55"/>
    <x v="12"/>
    <x v="1"/>
    <x v="4"/>
    <x v="2"/>
  </r>
  <r>
    <n v="353"/>
    <x v="0"/>
    <n v="1"/>
    <n v="0.46499999999999997"/>
    <x v="1"/>
    <x v="0"/>
    <x v="1"/>
    <x v="8"/>
    <n v="-9.0069999999999979"/>
    <n v="-4.188254999999999"/>
    <n v="0.21622499999999997"/>
    <n v="81.126048999999966"/>
    <x v="58"/>
    <n v="-9.0069999999999979"/>
    <n v="-27.344000000000001"/>
    <n v="246.28740799999994"/>
    <n v="81.126048999999966"/>
    <n v="747.69433600000002"/>
    <x v="41"/>
    <x v="1"/>
    <x v="3"/>
    <x v="27"/>
    <x v="27"/>
    <x v="35"/>
    <x v="23"/>
    <x v="1"/>
    <x v="0"/>
    <x v="4"/>
  </r>
  <r>
    <n v="354"/>
    <x v="1"/>
    <n v="0"/>
    <n v="-0.53500000000000003"/>
    <x v="0"/>
    <x v="1"/>
    <x v="2"/>
    <x v="27"/>
    <n v="15.993000000000002"/>
    <n v="-8.5562550000000019"/>
    <n v="0.28622500000000001"/>
    <n v="255.77604900000006"/>
    <x v="25"/>
    <n v="15.993000000000002"/>
    <n v="15.655999999999999"/>
    <n v="250.38640800000002"/>
    <n v="255.77604900000006"/>
    <n v="245.11033599999996"/>
    <x v="23"/>
    <x v="0"/>
    <x v="0"/>
    <x v="51"/>
    <x v="51"/>
    <x v="223"/>
    <x v="19"/>
    <x v="0"/>
    <x v="10"/>
    <x v="0"/>
  </r>
  <r>
    <n v="355"/>
    <x v="1"/>
    <n v="0"/>
    <n v="-0.53500000000000003"/>
    <x v="0"/>
    <x v="0"/>
    <x v="0"/>
    <x v="19"/>
    <n v="2.9930000000000021"/>
    <n v="-1.6012550000000012"/>
    <n v="0.28622500000000001"/>
    <n v="8.9580490000000133"/>
    <x v="37"/>
    <n v="2.9930000000000021"/>
    <n v="2.6559999999999988"/>
    <n v="7.9494080000000018"/>
    <n v="8.9580490000000133"/>
    <n v="7.0543359999999939"/>
    <x v="6"/>
    <x v="0"/>
    <x v="0"/>
    <x v="9"/>
    <x v="9"/>
    <x v="199"/>
    <x v="38"/>
    <x v="0"/>
    <x v="0"/>
    <x v="0"/>
  </r>
  <r>
    <n v="356"/>
    <x v="0"/>
    <n v="1"/>
    <n v="0.46499999999999997"/>
    <x v="1"/>
    <x v="0"/>
    <x v="0"/>
    <x v="8"/>
    <n v="-9.0069999999999979"/>
    <n v="-4.188254999999999"/>
    <n v="0.21622499999999997"/>
    <n v="81.126048999999966"/>
    <x v="4"/>
    <n v="-9.0069999999999979"/>
    <n v="3.6559999999999988"/>
    <n v="-32.929591999999978"/>
    <n v="81.126048999999966"/>
    <n v="13.366335999999992"/>
    <x v="1"/>
    <x v="1"/>
    <x v="3"/>
    <x v="4"/>
    <x v="4"/>
    <x v="187"/>
    <x v="22"/>
    <x v="1"/>
    <x v="4"/>
    <x v="3"/>
  </r>
  <r>
    <n v="357"/>
    <x v="1"/>
    <n v="0"/>
    <n v="-0.53500000000000003"/>
    <x v="0"/>
    <x v="0"/>
    <x v="1"/>
    <x v="35"/>
    <n v="20.993000000000002"/>
    <n v="-11.231255000000003"/>
    <n v="0.28622500000000001"/>
    <n v="440.70604900000006"/>
    <x v="41"/>
    <n v="20.993000000000002"/>
    <n v="-0.34400000000000119"/>
    <n v="-7.221592000000026"/>
    <n v="440.70604900000006"/>
    <n v="0.11833600000000082"/>
    <x v="23"/>
    <x v="0"/>
    <x v="1"/>
    <x v="17"/>
    <x v="17"/>
    <x v="72"/>
    <x v="11"/>
    <x v="1"/>
    <x v="4"/>
    <x v="1"/>
  </r>
  <r>
    <n v="358"/>
    <x v="0"/>
    <n v="1"/>
    <n v="0.46499999999999997"/>
    <x v="0"/>
    <x v="0"/>
    <x v="0"/>
    <x v="11"/>
    <n v="-11.006999999999998"/>
    <n v="-5.1182549999999987"/>
    <n v="0.21622499999999997"/>
    <n v="121.15404899999996"/>
    <x v="22"/>
    <n v="-11.006999999999998"/>
    <n v="18.655999999999999"/>
    <n v="-205.34659199999996"/>
    <n v="121.15404899999996"/>
    <n v="348.04633599999994"/>
    <x v="8"/>
    <x v="1"/>
    <x v="3"/>
    <x v="5"/>
    <x v="5"/>
    <x v="24"/>
    <x v="28"/>
    <x v="1"/>
    <x v="4"/>
    <x v="2"/>
  </r>
  <r>
    <n v="359"/>
    <x v="0"/>
    <n v="1"/>
    <n v="0.46499999999999997"/>
    <x v="0"/>
    <x v="0"/>
    <x v="1"/>
    <x v="11"/>
    <n v="-11.006999999999998"/>
    <n v="-5.1182549999999987"/>
    <n v="0.21622499999999997"/>
    <n v="121.15404899999996"/>
    <x v="8"/>
    <n v="-11.006999999999998"/>
    <n v="10.655999999999999"/>
    <n v="-117.29059199999996"/>
    <n v="121.15404899999996"/>
    <n v="113.55033599999997"/>
    <x v="29"/>
    <x v="0"/>
    <x v="2"/>
    <x v="13"/>
    <x v="13"/>
    <x v="19"/>
    <x v="11"/>
    <x v="1"/>
    <x v="2"/>
    <x v="2"/>
  </r>
  <r>
    <n v="360"/>
    <x v="0"/>
    <n v="1"/>
    <n v="0.46499999999999997"/>
    <x v="0"/>
    <x v="0"/>
    <x v="1"/>
    <x v="36"/>
    <n v="22.993000000000002"/>
    <n v="10.691745000000001"/>
    <n v="0.21622499999999997"/>
    <n v="528.6780490000001"/>
    <x v="11"/>
    <n v="22.993000000000002"/>
    <n v="31.655999999999999"/>
    <n v="727.86640800000009"/>
    <n v="528.6780490000001"/>
    <n v="1002.1023359999999"/>
    <x v="11"/>
    <x v="0"/>
    <x v="1"/>
    <x v="19"/>
    <x v="19"/>
    <x v="224"/>
    <x v="16"/>
    <x v="1"/>
    <x v="0"/>
    <x v="3"/>
  </r>
  <r>
    <n v="361"/>
    <x v="1"/>
    <n v="0"/>
    <n v="-0.53500000000000003"/>
    <x v="0"/>
    <x v="0"/>
    <x v="0"/>
    <x v="10"/>
    <n v="-12.006999999999998"/>
    <n v="6.4237449999999994"/>
    <n v="0.28622500000000001"/>
    <n v="144.16804899999994"/>
    <x v="23"/>
    <n v="-12.006999999999998"/>
    <n v="20.655999999999999"/>
    <n v="-248.01659199999995"/>
    <n v="144.16804899999994"/>
    <n v="426.67033599999996"/>
    <x v="3"/>
    <x v="1"/>
    <x v="3"/>
    <x v="26"/>
    <x v="26"/>
    <x v="49"/>
    <x v="0"/>
    <x v="1"/>
    <x v="0"/>
    <x v="2"/>
  </r>
  <r>
    <n v="362"/>
    <x v="0"/>
    <n v="1"/>
    <n v="0.46499999999999997"/>
    <x v="0"/>
    <x v="0"/>
    <x v="3"/>
    <x v="24"/>
    <n v="5.9930000000000021"/>
    <n v="2.7867450000000007"/>
    <n v="0.21622499999999997"/>
    <n v="35.916049000000022"/>
    <x v="2"/>
    <n v="5.9930000000000021"/>
    <n v="17.655999999999999"/>
    <n v="105.81240800000003"/>
    <n v="35.916049000000022"/>
    <n v="311.73433599999998"/>
    <x v="8"/>
    <x v="0"/>
    <x v="1"/>
    <x v="45"/>
    <x v="45"/>
    <x v="225"/>
    <x v="15"/>
    <x v="1"/>
    <x v="0"/>
    <x v="1"/>
  </r>
  <r>
    <n v="363"/>
    <x v="0"/>
    <n v="1"/>
    <n v="0.46499999999999997"/>
    <x v="1"/>
    <x v="0"/>
    <x v="0"/>
    <x v="6"/>
    <n v="-10.006999999999998"/>
    <n v="-4.6532549999999988"/>
    <n v="0.21622499999999997"/>
    <n v="100.14004899999996"/>
    <x v="27"/>
    <n v="-10.006999999999998"/>
    <n v="-28.344000000000001"/>
    <n v="283.63840799999997"/>
    <n v="100.14004899999996"/>
    <n v="803.38233600000012"/>
    <x v="35"/>
    <x v="1"/>
    <x v="4"/>
    <x v="32"/>
    <x v="32"/>
    <x v="113"/>
    <x v="0"/>
    <x v="1"/>
    <x v="3"/>
    <x v="4"/>
  </r>
  <r>
    <n v="364"/>
    <x v="1"/>
    <n v="0"/>
    <n v="-0.53500000000000003"/>
    <x v="0"/>
    <x v="0"/>
    <x v="0"/>
    <x v="6"/>
    <n v="-10.006999999999998"/>
    <n v="5.3537449999999991"/>
    <n v="0.28622500000000001"/>
    <n v="100.14004899999996"/>
    <x v="22"/>
    <n v="-10.006999999999998"/>
    <n v="18.655999999999999"/>
    <n v="-186.69059199999995"/>
    <n v="100.14004899999996"/>
    <n v="348.04633599999994"/>
    <x v="31"/>
    <x v="0"/>
    <x v="3"/>
    <x v="13"/>
    <x v="13"/>
    <x v="226"/>
    <x v="15"/>
    <x v="1"/>
    <x v="4"/>
    <x v="1"/>
  </r>
  <r>
    <n v="365"/>
    <x v="1"/>
    <n v="0"/>
    <n v="-0.53500000000000003"/>
    <x v="1"/>
    <x v="0"/>
    <x v="0"/>
    <x v="15"/>
    <n v="-4.0069999999999979"/>
    <n v="2.1437449999999991"/>
    <n v="0.28622500000000001"/>
    <n v="16.056048999999984"/>
    <x v="13"/>
    <n v="-4.0069999999999979"/>
    <n v="5.6559999999999988"/>
    <n v="-22.663591999999984"/>
    <n v="16.056048999999984"/>
    <n v="31.990335999999985"/>
    <x v="21"/>
    <x v="1"/>
    <x v="2"/>
    <x v="20"/>
    <x v="20"/>
    <x v="227"/>
    <x v="39"/>
    <x v="1"/>
    <x v="4"/>
    <x v="2"/>
  </r>
  <r>
    <n v="366"/>
    <x v="0"/>
    <n v="1"/>
    <n v="0.46499999999999997"/>
    <x v="1"/>
    <x v="0"/>
    <x v="0"/>
    <x v="4"/>
    <n v="-8.0069999999999979"/>
    <n v="-3.7232549999999986"/>
    <n v="0.21622499999999997"/>
    <n v="64.112048999999971"/>
    <x v="43"/>
    <n v="-8.0069999999999979"/>
    <n v="24.655999999999999"/>
    <n v="-197.42059199999994"/>
    <n v="64.112048999999971"/>
    <n v="607.91833599999995"/>
    <x v="25"/>
    <x v="1"/>
    <x v="2"/>
    <x v="13"/>
    <x v="13"/>
    <x v="85"/>
    <x v="30"/>
    <x v="1"/>
    <x v="4"/>
    <x v="3"/>
  </r>
  <r>
    <n v="367"/>
    <x v="0"/>
    <n v="1"/>
    <n v="0.46499999999999997"/>
    <x v="0"/>
    <x v="0"/>
    <x v="1"/>
    <x v="11"/>
    <n v="-11.006999999999998"/>
    <n v="-5.1182549999999987"/>
    <n v="0.21622499999999997"/>
    <n v="121.15404899999996"/>
    <x v="52"/>
    <n v="-11.006999999999998"/>
    <n v="0.65599999999999881"/>
    <n v="-7.2205919999999857"/>
    <n v="121.15404899999996"/>
    <n v="0.43033599999999844"/>
    <x v="14"/>
    <x v="0"/>
    <x v="2"/>
    <x v="26"/>
    <x v="26"/>
    <x v="0"/>
    <x v="24"/>
    <x v="1"/>
    <x v="0"/>
    <x v="1"/>
  </r>
  <r>
    <n v="368"/>
    <x v="1"/>
    <n v="0"/>
    <n v="-0.53500000000000003"/>
    <x v="0"/>
    <x v="0"/>
    <x v="3"/>
    <x v="37"/>
    <n v="21.993000000000002"/>
    <n v="-11.766255000000001"/>
    <n v="0.28622500000000001"/>
    <n v="483.69204900000011"/>
    <x v="41"/>
    <n v="21.993000000000002"/>
    <n v="-0.34400000000000119"/>
    <n v="-7.5655920000000272"/>
    <n v="483.69204900000011"/>
    <n v="0.11833600000000082"/>
    <x v="25"/>
    <x v="0"/>
    <x v="1"/>
    <x v="3"/>
    <x v="3"/>
    <x v="228"/>
    <x v="28"/>
    <x v="1"/>
    <x v="0"/>
    <x v="1"/>
  </r>
  <r>
    <n v="369"/>
    <x v="0"/>
    <n v="1"/>
    <n v="0.46499999999999997"/>
    <x v="0"/>
    <x v="0"/>
    <x v="2"/>
    <x v="3"/>
    <n v="11.993000000000002"/>
    <n v="5.5767450000000007"/>
    <n v="0.21622499999999997"/>
    <n v="143.83204900000004"/>
    <x v="5"/>
    <n v="11.993000000000002"/>
    <n v="23.655999999999999"/>
    <n v="283.70640800000001"/>
    <n v="143.83204900000004"/>
    <n v="559.60633599999994"/>
    <x v="6"/>
    <x v="0"/>
    <x v="0"/>
    <x v="32"/>
    <x v="32"/>
    <x v="73"/>
    <x v="45"/>
    <x v="0"/>
    <x v="8"/>
    <x v="0"/>
  </r>
  <r>
    <n v="370"/>
    <x v="0"/>
    <n v="1"/>
    <n v="0.46499999999999997"/>
    <x v="0"/>
    <x v="0"/>
    <x v="1"/>
    <x v="25"/>
    <n v="13.993000000000002"/>
    <n v="6.5067450000000004"/>
    <n v="0.21622499999999997"/>
    <n v="195.80404900000005"/>
    <x v="29"/>
    <n v="13.993000000000002"/>
    <n v="-10.344000000000001"/>
    <n v="-144.74359200000004"/>
    <n v="195.80404900000005"/>
    <n v="106.99833600000002"/>
    <x v="23"/>
    <x v="0"/>
    <x v="1"/>
    <x v="46"/>
    <x v="46"/>
    <x v="229"/>
    <x v="30"/>
    <x v="1"/>
    <x v="4"/>
    <x v="3"/>
  </r>
  <r>
    <n v="371"/>
    <x v="1"/>
    <n v="0"/>
    <n v="-0.53500000000000003"/>
    <x v="0"/>
    <x v="0"/>
    <x v="0"/>
    <x v="4"/>
    <n v="-8.0069999999999979"/>
    <n v="4.2837449999999988"/>
    <n v="0.28622500000000001"/>
    <n v="64.112048999999971"/>
    <x v="31"/>
    <n v="-8.0069999999999979"/>
    <n v="14.655999999999999"/>
    <n v="-117.35059199999996"/>
    <n v="64.112048999999971"/>
    <n v="214.79833599999998"/>
    <x v="11"/>
    <x v="0"/>
    <x v="3"/>
    <x v="18"/>
    <x v="18"/>
    <x v="150"/>
    <x v="10"/>
    <x v="1"/>
    <x v="4"/>
    <x v="2"/>
  </r>
  <r>
    <n v="372"/>
    <x v="1"/>
    <n v="0"/>
    <n v="-0.53500000000000003"/>
    <x v="0"/>
    <x v="1"/>
    <x v="0"/>
    <x v="4"/>
    <n v="-8.0069999999999979"/>
    <n v="4.2837449999999988"/>
    <n v="0.28622500000000001"/>
    <n v="64.112048999999971"/>
    <x v="9"/>
    <n v="-8.0069999999999979"/>
    <n v="-23.344000000000001"/>
    <n v="186.91540799999996"/>
    <n v="64.112048999999971"/>
    <n v="544.94233600000007"/>
    <x v="19"/>
    <x v="1"/>
    <x v="3"/>
    <x v="18"/>
    <x v="18"/>
    <x v="150"/>
    <x v="42"/>
    <x v="1"/>
    <x v="0"/>
    <x v="1"/>
  </r>
  <r>
    <n v="373"/>
    <x v="1"/>
    <n v="0"/>
    <n v="-0.53500000000000003"/>
    <x v="1"/>
    <x v="1"/>
    <x v="0"/>
    <x v="5"/>
    <n v="-6.0069999999999979"/>
    <n v="3.213744999999999"/>
    <n v="0.28622500000000001"/>
    <n v="36.084048999999972"/>
    <x v="30"/>
    <n v="-6.0069999999999979"/>
    <n v="-8.3440000000000012"/>
    <n v="50.122407999999993"/>
    <n v="36.084048999999972"/>
    <n v="69.622336000000018"/>
    <x v="44"/>
    <x v="0"/>
    <x v="2"/>
    <x v="20"/>
    <x v="20"/>
    <x v="230"/>
    <x v="34"/>
    <x v="1"/>
    <x v="2"/>
    <x v="1"/>
  </r>
  <r>
    <n v="374"/>
    <x v="0"/>
    <n v="1"/>
    <n v="0.46499999999999997"/>
    <x v="0"/>
    <x v="1"/>
    <x v="0"/>
    <x v="38"/>
    <n v="0.9930000000000021"/>
    <n v="0.46174500000000096"/>
    <n v="0.21622499999999997"/>
    <n v="0.98604900000000417"/>
    <x v="5"/>
    <n v="0.9930000000000021"/>
    <n v="23.655999999999999"/>
    <n v="23.490408000000048"/>
    <n v="0.98604900000000417"/>
    <n v="559.60633599999994"/>
    <x v="27"/>
    <x v="0"/>
    <x v="0"/>
    <x v="10"/>
    <x v="10"/>
    <x v="231"/>
    <x v="33"/>
    <x v="0"/>
    <x v="4"/>
    <x v="0"/>
  </r>
  <r>
    <n v="375"/>
    <x v="1"/>
    <n v="0"/>
    <n v="-0.53500000000000003"/>
    <x v="1"/>
    <x v="0"/>
    <x v="0"/>
    <x v="10"/>
    <n v="-12.006999999999998"/>
    <n v="6.4237449999999994"/>
    <n v="0.28622500000000001"/>
    <n v="144.16804899999994"/>
    <x v="26"/>
    <n v="-12.006999999999998"/>
    <n v="-24.344000000000001"/>
    <n v="292.29840799999994"/>
    <n v="144.16804899999994"/>
    <n v="592.63033600000006"/>
    <x v="3"/>
    <x v="0"/>
    <x v="3"/>
    <x v="8"/>
    <x v="8"/>
    <x v="13"/>
    <x v="21"/>
    <x v="1"/>
    <x v="2"/>
    <x v="2"/>
  </r>
  <r>
    <n v="376"/>
    <x v="1"/>
    <n v="0"/>
    <n v="-0.53500000000000003"/>
    <x v="1"/>
    <x v="0"/>
    <x v="3"/>
    <x v="8"/>
    <n v="-9.0069999999999979"/>
    <n v="4.8187449999999989"/>
    <n v="0.28622500000000001"/>
    <n v="81.126048999999966"/>
    <x v="58"/>
    <n v="-9.0069999999999979"/>
    <n v="-27.344000000000001"/>
    <n v="246.28740799999994"/>
    <n v="81.126048999999966"/>
    <n v="747.69433600000002"/>
    <x v="9"/>
    <x v="1"/>
    <x v="4"/>
    <x v="2"/>
    <x v="2"/>
    <x v="232"/>
    <x v="0"/>
    <x v="1"/>
    <x v="3"/>
    <x v="4"/>
  </r>
  <r>
    <n v="377"/>
    <x v="0"/>
    <n v="1"/>
    <n v="0.46499999999999997"/>
    <x v="1"/>
    <x v="0"/>
    <x v="1"/>
    <x v="8"/>
    <n v="-9.0069999999999979"/>
    <n v="-4.188254999999999"/>
    <n v="0.21622499999999997"/>
    <n v="81.126048999999966"/>
    <x v="58"/>
    <n v="-9.0069999999999979"/>
    <n v="-27.344000000000001"/>
    <n v="246.28740799999994"/>
    <n v="81.126048999999966"/>
    <n v="747.69433600000002"/>
    <x v="40"/>
    <x v="1"/>
    <x v="2"/>
    <x v="0"/>
    <x v="0"/>
    <x v="130"/>
    <x v="34"/>
    <x v="1"/>
    <x v="5"/>
    <x v="4"/>
  </r>
  <r>
    <n v="378"/>
    <x v="0"/>
    <n v="1"/>
    <n v="0.46499999999999997"/>
    <x v="0"/>
    <x v="0"/>
    <x v="1"/>
    <x v="16"/>
    <n v="-14.006999999999998"/>
    <n v="-6.5132549999999982"/>
    <n v="0.21622499999999997"/>
    <n v="196.19604899999993"/>
    <x v="33"/>
    <n v="-14.006999999999998"/>
    <n v="-19.344000000000001"/>
    <n v="270.95140799999996"/>
    <n v="196.19604899999993"/>
    <n v="374.19033600000006"/>
    <x v="6"/>
    <x v="1"/>
    <x v="2"/>
    <x v="18"/>
    <x v="18"/>
    <x v="27"/>
    <x v="17"/>
    <x v="1"/>
    <x v="4"/>
    <x v="3"/>
  </r>
  <r>
    <n v="379"/>
    <x v="1"/>
    <n v="0"/>
    <n v="-0.53500000000000003"/>
    <x v="1"/>
    <x v="0"/>
    <x v="1"/>
    <x v="27"/>
    <n v="15.993000000000002"/>
    <n v="-8.5562550000000019"/>
    <n v="0.28622500000000001"/>
    <n v="255.77604900000006"/>
    <x v="41"/>
    <n v="15.993000000000002"/>
    <n v="-0.34400000000000119"/>
    <n v="-5.50159200000002"/>
    <n v="255.77604900000006"/>
    <n v="0.11833600000000082"/>
    <x v="29"/>
    <x v="1"/>
    <x v="1"/>
    <x v="54"/>
    <x v="54"/>
    <x v="233"/>
    <x v="6"/>
    <x v="1"/>
    <x v="2"/>
    <x v="2"/>
  </r>
  <r>
    <n v="380"/>
    <x v="0"/>
    <n v="1"/>
    <n v="0.46499999999999997"/>
    <x v="1"/>
    <x v="0"/>
    <x v="3"/>
    <x v="18"/>
    <n v="-7.0069999999999979"/>
    <n v="-3.2582549999999988"/>
    <n v="0.21622499999999997"/>
    <n v="49.098048999999968"/>
    <x v="49"/>
    <n v="-7.0069999999999979"/>
    <n v="-22.344000000000001"/>
    <n v="156.56440799999996"/>
    <n v="49.098048999999968"/>
    <n v="499.25433600000008"/>
    <x v="20"/>
    <x v="1"/>
    <x v="2"/>
    <x v="59"/>
    <x v="59"/>
    <x v="234"/>
    <x v="15"/>
    <x v="1"/>
    <x v="4"/>
    <x v="4"/>
  </r>
  <r>
    <n v="381"/>
    <x v="1"/>
    <n v="0"/>
    <n v="-0.53500000000000003"/>
    <x v="0"/>
    <x v="0"/>
    <x v="1"/>
    <x v="14"/>
    <n v="-13.006999999999998"/>
    <n v="6.9587449999999995"/>
    <n v="0.28622500000000001"/>
    <n v="169.18204899999995"/>
    <x v="45"/>
    <n v="-13.006999999999998"/>
    <n v="-7.3440000000000012"/>
    <n v="95.523408000000003"/>
    <n v="169.18204899999995"/>
    <n v="53.934336000000016"/>
    <x v="14"/>
    <x v="1"/>
    <x v="2"/>
    <x v="18"/>
    <x v="18"/>
    <x v="235"/>
    <x v="17"/>
    <x v="1"/>
    <x v="0"/>
    <x v="1"/>
  </r>
  <r>
    <n v="382"/>
    <x v="0"/>
    <n v="1"/>
    <n v="0.46499999999999997"/>
    <x v="0"/>
    <x v="1"/>
    <x v="1"/>
    <x v="6"/>
    <n v="-10.006999999999998"/>
    <n v="-4.6532549999999988"/>
    <n v="0.21622499999999997"/>
    <n v="100.14004899999996"/>
    <x v="61"/>
    <n v="-10.006999999999998"/>
    <n v="4.6559999999999988"/>
    <n v="-46.592591999999975"/>
    <n v="100.14004899999996"/>
    <n v="21.678335999999987"/>
    <x v="17"/>
    <x v="1"/>
    <x v="3"/>
    <x v="18"/>
    <x v="18"/>
    <x v="123"/>
    <x v="38"/>
    <x v="1"/>
    <x v="4"/>
    <x v="1"/>
  </r>
  <r>
    <n v="383"/>
    <x v="1"/>
    <n v="0"/>
    <n v="-0.53500000000000003"/>
    <x v="1"/>
    <x v="0"/>
    <x v="1"/>
    <x v="4"/>
    <n v="-8.0069999999999979"/>
    <n v="4.2837449999999988"/>
    <n v="0.28622500000000001"/>
    <n v="64.112048999999971"/>
    <x v="9"/>
    <n v="-8.0069999999999979"/>
    <n v="-23.344000000000001"/>
    <n v="186.91540799999996"/>
    <n v="64.112048999999971"/>
    <n v="544.94233600000007"/>
    <x v="36"/>
    <x v="1"/>
    <x v="2"/>
    <x v="41"/>
    <x v="41"/>
    <x v="236"/>
    <x v="11"/>
    <x v="1"/>
    <x v="5"/>
    <x v="4"/>
  </r>
  <r>
    <n v="384"/>
    <x v="0"/>
    <n v="1"/>
    <n v="0.46499999999999997"/>
    <x v="0"/>
    <x v="1"/>
    <x v="0"/>
    <x v="26"/>
    <n v="-5.0069999999999979"/>
    <n v="-2.3282549999999991"/>
    <n v="0.21622499999999997"/>
    <n v="25.07004899999998"/>
    <x v="19"/>
    <n v="-5.0069999999999979"/>
    <n v="-15.344000000000001"/>
    <n v="76.827407999999977"/>
    <n v="25.07004899999998"/>
    <n v="235.43833600000005"/>
    <x v="21"/>
    <x v="1"/>
    <x v="3"/>
    <x v="13"/>
    <x v="13"/>
    <x v="17"/>
    <x v="23"/>
    <x v="1"/>
    <x v="2"/>
    <x v="2"/>
  </r>
  <r>
    <n v="385"/>
    <x v="1"/>
    <n v="0"/>
    <n v="-0.53500000000000003"/>
    <x v="1"/>
    <x v="0"/>
    <x v="0"/>
    <x v="29"/>
    <n v="12.993000000000002"/>
    <n v="-6.9512550000000015"/>
    <n v="0.28622500000000001"/>
    <n v="168.81804900000006"/>
    <x v="8"/>
    <n v="12.993000000000002"/>
    <n v="10.655999999999999"/>
    <n v="138.453408"/>
    <n v="168.81804900000006"/>
    <n v="113.55033599999997"/>
    <x v="4"/>
    <x v="1"/>
    <x v="1"/>
    <x v="66"/>
    <x v="66"/>
    <x v="237"/>
    <x v="41"/>
    <x v="1"/>
    <x v="2"/>
    <x v="1"/>
  </r>
  <r>
    <n v="386"/>
    <x v="0"/>
    <n v="1"/>
    <n v="0.46499999999999997"/>
    <x v="0"/>
    <x v="0"/>
    <x v="1"/>
    <x v="21"/>
    <n v="14.993000000000002"/>
    <n v="6.9717450000000003"/>
    <n v="0.21622499999999997"/>
    <n v="224.79004900000007"/>
    <x v="28"/>
    <n v="14.993000000000002"/>
    <n v="-5.3440000000000012"/>
    <n v="-80.122592000000026"/>
    <n v="224.79004900000007"/>
    <n v="28.558336000000011"/>
    <x v="10"/>
    <x v="0"/>
    <x v="1"/>
    <x v="54"/>
    <x v="54"/>
    <x v="238"/>
    <x v="28"/>
    <x v="1"/>
    <x v="0"/>
    <x v="3"/>
  </r>
  <r>
    <n v="387"/>
    <x v="0"/>
    <n v="1"/>
    <n v="0.46499999999999997"/>
    <x v="0"/>
    <x v="1"/>
    <x v="0"/>
    <x v="23"/>
    <n v="-3.0069999999999979"/>
    <n v="-1.3982549999999989"/>
    <n v="0.21622499999999997"/>
    <n v="9.042048999999988"/>
    <x v="7"/>
    <n v="-3.0069999999999979"/>
    <n v="11.655999999999999"/>
    <n v="-35.049591999999969"/>
    <n v="9.042048999999988"/>
    <n v="135.86233599999997"/>
    <x v="21"/>
    <x v="1"/>
    <x v="2"/>
    <x v="5"/>
    <x v="5"/>
    <x v="17"/>
    <x v="23"/>
    <x v="1"/>
    <x v="4"/>
    <x v="3"/>
  </r>
  <r>
    <n v="388"/>
    <x v="0"/>
    <n v="1"/>
    <n v="0.46499999999999997"/>
    <x v="1"/>
    <x v="1"/>
    <x v="1"/>
    <x v="24"/>
    <n v="5.9930000000000021"/>
    <n v="2.7867450000000007"/>
    <n v="0.21622499999999997"/>
    <n v="35.916049000000022"/>
    <x v="10"/>
    <n v="5.9930000000000021"/>
    <n v="8.6559999999999988"/>
    <n v="51.875408000000014"/>
    <n v="35.916049000000022"/>
    <n v="74.926335999999978"/>
    <x v="22"/>
    <x v="1"/>
    <x v="0"/>
    <x v="15"/>
    <x v="15"/>
    <x v="239"/>
    <x v="4"/>
    <x v="0"/>
    <x v="8"/>
    <x v="0"/>
  </r>
  <r>
    <n v="389"/>
    <x v="1"/>
    <n v="0"/>
    <n v="-0.53500000000000003"/>
    <x v="0"/>
    <x v="0"/>
    <x v="0"/>
    <x v="10"/>
    <n v="-12.006999999999998"/>
    <n v="6.4237449999999994"/>
    <n v="0.28622500000000001"/>
    <n v="144.16804899999994"/>
    <x v="49"/>
    <n v="-12.006999999999998"/>
    <n v="-22.344000000000001"/>
    <n v="268.28440799999998"/>
    <n v="144.16804899999994"/>
    <n v="499.25433600000008"/>
    <x v="5"/>
    <x v="1"/>
    <x v="2"/>
    <x v="5"/>
    <x v="5"/>
    <x v="73"/>
    <x v="32"/>
    <x v="1"/>
    <x v="2"/>
    <x v="1"/>
  </r>
  <r>
    <n v="390"/>
    <x v="0"/>
    <n v="1"/>
    <n v="0.46499999999999997"/>
    <x v="0"/>
    <x v="0"/>
    <x v="1"/>
    <x v="27"/>
    <n v="15.993000000000002"/>
    <n v="7.4367450000000002"/>
    <n v="0.21622499999999997"/>
    <n v="255.77604900000006"/>
    <x v="16"/>
    <n v="15.993000000000002"/>
    <n v="-1.3440000000000012"/>
    <n v="-21.494592000000022"/>
    <n v="255.77604900000006"/>
    <n v="1.8063360000000033"/>
    <x v="10"/>
    <x v="0"/>
    <x v="1"/>
    <x v="50"/>
    <x v="50"/>
    <x v="240"/>
    <x v="16"/>
    <x v="1"/>
    <x v="4"/>
    <x v="1"/>
  </r>
  <r>
    <n v="391"/>
    <x v="0"/>
    <n v="1"/>
    <n v="0.46499999999999997"/>
    <x v="0"/>
    <x v="0"/>
    <x v="3"/>
    <x v="11"/>
    <n v="-11.006999999999998"/>
    <n v="-5.1182549999999987"/>
    <n v="0.21622499999999997"/>
    <n v="121.15404899999996"/>
    <x v="9"/>
    <n v="-11.006999999999998"/>
    <n v="-23.344000000000001"/>
    <n v="256.94740799999994"/>
    <n v="121.15404899999996"/>
    <n v="544.94233600000007"/>
    <x v="4"/>
    <x v="1"/>
    <x v="3"/>
    <x v="31"/>
    <x v="31"/>
    <x v="241"/>
    <x v="21"/>
    <x v="1"/>
    <x v="0"/>
    <x v="4"/>
  </r>
  <r>
    <n v="392"/>
    <x v="1"/>
    <n v="0"/>
    <n v="-0.53500000000000003"/>
    <x v="0"/>
    <x v="0"/>
    <x v="1"/>
    <x v="5"/>
    <n v="-6.0069999999999979"/>
    <n v="3.213744999999999"/>
    <n v="0.28622500000000001"/>
    <n v="36.084048999999972"/>
    <x v="24"/>
    <n v="-6.0069999999999979"/>
    <n v="-4.3440000000000012"/>
    <n v="26.094407999999998"/>
    <n v="36.084048999999972"/>
    <n v="18.870336000000009"/>
    <x v="10"/>
    <x v="1"/>
    <x v="2"/>
    <x v="26"/>
    <x v="26"/>
    <x v="40"/>
    <x v="21"/>
    <x v="1"/>
    <x v="0"/>
    <x v="2"/>
  </r>
  <r>
    <n v="393"/>
    <x v="1"/>
    <n v="0"/>
    <n v="-0.53500000000000003"/>
    <x v="1"/>
    <x v="1"/>
    <x v="2"/>
    <x v="15"/>
    <n v="-4.0069999999999979"/>
    <n v="2.1437449999999991"/>
    <n v="0.28622500000000001"/>
    <n v="16.056048999999984"/>
    <x v="31"/>
    <n v="-4.0069999999999979"/>
    <n v="14.655999999999999"/>
    <n v="-58.726591999999961"/>
    <n v="16.056048999999984"/>
    <n v="214.79833599999998"/>
    <x v="15"/>
    <x v="0"/>
    <x v="2"/>
    <x v="5"/>
    <x v="5"/>
    <x v="242"/>
    <x v="5"/>
    <x v="1"/>
    <x v="0"/>
    <x v="2"/>
  </r>
  <r>
    <n v="394"/>
    <x v="0"/>
    <n v="1"/>
    <n v="0.46499999999999997"/>
    <x v="0"/>
    <x v="0"/>
    <x v="1"/>
    <x v="7"/>
    <n v="17.993000000000002"/>
    <n v="8.3667449999999999"/>
    <n v="0.21622499999999997"/>
    <n v="323.74804900000009"/>
    <x v="6"/>
    <n v="17.993000000000002"/>
    <n v="13.655999999999999"/>
    <n v="245.71240800000001"/>
    <n v="323.74804900000009"/>
    <n v="186.48633599999997"/>
    <x v="6"/>
    <x v="0"/>
    <x v="1"/>
    <x v="30"/>
    <x v="30"/>
    <x v="243"/>
    <x v="18"/>
    <x v="1"/>
    <x v="4"/>
    <x v="2"/>
  </r>
  <r>
    <n v="395"/>
    <x v="0"/>
    <n v="1"/>
    <n v="0.46499999999999997"/>
    <x v="1"/>
    <x v="0"/>
    <x v="1"/>
    <x v="11"/>
    <n v="-11.006999999999998"/>
    <n v="-5.1182549999999987"/>
    <n v="0.21622499999999997"/>
    <n v="121.15404899999996"/>
    <x v="26"/>
    <n v="-11.006999999999998"/>
    <n v="-24.344000000000001"/>
    <n v="267.95440799999994"/>
    <n v="121.15404899999996"/>
    <n v="592.63033600000006"/>
    <x v="36"/>
    <x v="1"/>
    <x v="2"/>
    <x v="33"/>
    <x v="33"/>
    <x v="56"/>
    <x v="47"/>
    <x v="1"/>
    <x v="3"/>
    <x v="4"/>
  </r>
  <r>
    <n v="396"/>
    <x v="0"/>
    <n v="1"/>
    <n v="0.46499999999999997"/>
    <x v="0"/>
    <x v="1"/>
    <x v="1"/>
    <x v="10"/>
    <n v="-12.006999999999998"/>
    <n v="-5.5832549999999985"/>
    <n v="0.21622499999999997"/>
    <n v="144.16804899999994"/>
    <x v="17"/>
    <n v="-12.006999999999998"/>
    <n v="-13.344000000000001"/>
    <n v="160.221408"/>
    <n v="144.16804899999994"/>
    <n v="178.06233600000004"/>
    <x v="9"/>
    <x v="1"/>
    <x v="2"/>
    <x v="5"/>
    <x v="5"/>
    <x v="73"/>
    <x v="4"/>
    <x v="1"/>
    <x v="4"/>
    <x v="2"/>
  </r>
  <r>
    <n v="397"/>
    <x v="1"/>
    <n v="0"/>
    <n v="-0.53500000000000003"/>
    <x v="0"/>
    <x v="0"/>
    <x v="1"/>
    <x v="0"/>
    <n v="9.9930000000000021"/>
    <n v="-5.3462550000000011"/>
    <n v="0.28622500000000001"/>
    <n v="99.860049000000046"/>
    <x v="40"/>
    <n v="9.9930000000000021"/>
    <n v="-20.344000000000001"/>
    <n v="-203.29759200000007"/>
    <n v="99.860049000000046"/>
    <n v="413.87833600000005"/>
    <x v="17"/>
    <x v="0"/>
    <x v="0"/>
    <x v="51"/>
    <x v="51"/>
    <x v="164"/>
    <x v="22"/>
    <x v="0"/>
    <x v="8"/>
    <x v="0"/>
  </r>
  <r>
    <n v="398"/>
    <x v="1"/>
    <n v="0"/>
    <n v="-0.53500000000000003"/>
    <x v="0"/>
    <x v="0"/>
    <x v="0"/>
    <x v="6"/>
    <n v="-10.006999999999998"/>
    <n v="5.3537449999999991"/>
    <n v="0.28622500000000001"/>
    <n v="100.14004899999996"/>
    <x v="44"/>
    <n v="-10.006999999999998"/>
    <n v="19.655999999999999"/>
    <n v="-196.69759199999996"/>
    <n v="100.14004899999996"/>
    <n v="386.35833599999995"/>
    <x v="6"/>
    <x v="0"/>
    <x v="3"/>
    <x v="5"/>
    <x v="5"/>
    <x v="60"/>
    <x v="6"/>
    <x v="1"/>
    <x v="4"/>
    <x v="3"/>
  </r>
  <r>
    <n v="399"/>
    <x v="1"/>
    <n v="0"/>
    <n v="-0.53500000000000003"/>
    <x v="0"/>
    <x v="0"/>
    <x v="0"/>
    <x v="14"/>
    <n v="-13.006999999999998"/>
    <n v="6.9587449999999995"/>
    <n v="0.28622500000000001"/>
    <n v="169.18204899999995"/>
    <x v="48"/>
    <n v="-13.006999999999998"/>
    <n v="6.6559999999999988"/>
    <n v="-86.574591999999967"/>
    <n v="169.18204899999995"/>
    <n v="44.302335999999983"/>
    <x v="11"/>
    <x v="1"/>
    <x v="2"/>
    <x v="8"/>
    <x v="8"/>
    <x v="95"/>
    <x v="9"/>
    <x v="1"/>
    <x v="0"/>
    <x v="2"/>
  </r>
  <r>
    <n v="400"/>
    <x v="0"/>
    <n v="1"/>
    <n v="0.46499999999999997"/>
    <x v="0"/>
    <x v="0"/>
    <x v="3"/>
    <x v="2"/>
    <n v="18.993000000000002"/>
    <n v="8.8317449999999997"/>
    <n v="0.21622499999999997"/>
    <n v="360.73404900000008"/>
    <x v="25"/>
    <n v="18.993000000000002"/>
    <n v="15.655999999999999"/>
    <n v="297.35440800000003"/>
    <n v="360.73404900000008"/>
    <n v="245.11033599999996"/>
    <x v="20"/>
    <x v="0"/>
    <x v="1"/>
    <x v="57"/>
    <x v="57"/>
    <x v="10"/>
    <x v="28"/>
    <x v="1"/>
    <x v="2"/>
    <x v="2"/>
  </r>
  <r>
    <n v="401"/>
    <x v="1"/>
    <n v="0"/>
    <n v="-0.53500000000000003"/>
    <x v="0"/>
    <x v="0"/>
    <x v="0"/>
    <x v="23"/>
    <n v="-3.0069999999999979"/>
    <n v="1.608744999999999"/>
    <n v="0.28622500000000001"/>
    <n v="9.042048999999988"/>
    <x v="18"/>
    <n v="-3.0069999999999979"/>
    <n v="25.655999999999999"/>
    <n v="-77.147591999999946"/>
    <n v="9.042048999999988"/>
    <n v="658.23033599999997"/>
    <x v="38"/>
    <x v="1"/>
    <x v="2"/>
    <x v="8"/>
    <x v="8"/>
    <x v="181"/>
    <x v="5"/>
    <x v="1"/>
    <x v="2"/>
    <x v="3"/>
  </r>
  <r>
    <n v="402"/>
    <x v="1"/>
    <n v="0"/>
    <n v="-0.53500000000000003"/>
    <x v="1"/>
    <x v="0"/>
    <x v="2"/>
    <x v="11"/>
    <n v="-11.006999999999998"/>
    <n v="5.8887449999999992"/>
    <n v="0.28622500000000001"/>
    <n v="121.15404899999996"/>
    <x v="59"/>
    <n v="-11.006999999999998"/>
    <n v="-21.344000000000001"/>
    <n v="234.93340799999996"/>
    <n v="121.15404899999996"/>
    <n v="455.56633600000004"/>
    <x v="9"/>
    <x v="1"/>
    <x v="4"/>
    <x v="59"/>
    <x v="59"/>
    <x v="55"/>
    <x v="45"/>
    <x v="1"/>
    <x v="10"/>
    <x v="4"/>
  </r>
  <r>
    <n v="403"/>
    <x v="0"/>
    <n v="1"/>
    <n v="0.46499999999999997"/>
    <x v="0"/>
    <x v="1"/>
    <x v="0"/>
    <x v="20"/>
    <n v="-15.006999999999998"/>
    <n v="-6.978254999999999"/>
    <n v="0.21622499999999997"/>
    <n v="225.21004899999994"/>
    <x v="17"/>
    <n v="-15.006999999999998"/>
    <n v="-13.344000000000001"/>
    <n v="200.25340799999998"/>
    <n v="225.21004899999994"/>
    <n v="178.06233600000004"/>
    <x v="17"/>
    <x v="0"/>
    <x v="2"/>
    <x v="37"/>
    <x v="37"/>
    <x v="244"/>
    <x v="20"/>
    <x v="1"/>
    <x v="4"/>
    <x v="2"/>
  </r>
  <r>
    <n v="404"/>
    <x v="1"/>
    <n v="0"/>
    <n v="-0.53500000000000003"/>
    <x v="1"/>
    <x v="1"/>
    <x v="0"/>
    <x v="0"/>
    <n v="9.9930000000000021"/>
    <n v="-5.3462550000000011"/>
    <n v="0.28622500000000001"/>
    <n v="99.860049000000046"/>
    <x v="45"/>
    <n v="9.9930000000000021"/>
    <n v="-7.3440000000000012"/>
    <n v="-73.388592000000031"/>
    <n v="99.860049000000046"/>
    <n v="53.934336000000016"/>
    <x v="47"/>
    <x v="1"/>
    <x v="0"/>
    <x v="33"/>
    <x v="33"/>
    <x v="245"/>
    <x v="25"/>
    <x v="0"/>
    <x v="0"/>
    <x v="0"/>
  </r>
  <r>
    <n v="405"/>
    <x v="0"/>
    <n v="1"/>
    <n v="0.46499999999999997"/>
    <x v="0"/>
    <x v="0"/>
    <x v="2"/>
    <x v="28"/>
    <n v="7.9930000000000021"/>
    <n v="3.7167450000000009"/>
    <n v="0.21622499999999997"/>
    <n v="63.888049000000031"/>
    <x v="38"/>
    <n v="7.9930000000000021"/>
    <n v="1.6559999999999988"/>
    <n v="13.236407999999994"/>
    <n v="63.888049000000031"/>
    <n v="2.7423359999999959"/>
    <x v="21"/>
    <x v="0"/>
    <x v="0"/>
    <x v="22"/>
    <x v="22"/>
    <x v="246"/>
    <x v="45"/>
    <x v="0"/>
    <x v="8"/>
    <x v="0"/>
  </r>
  <r>
    <n v="406"/>
    <x v="0"/>
    <n v="1"/>
    <n v="0.46499999999999997"/>
    <x v="1"/>
    <x v="0"/>
    <x v="1"/>
    <x v="11"/>
    <n v="-11.006999999999998"/>
    <n v="-5.1182549999999987"/>
    <n v="0.21622499999999997"/>
    <n v="121.15404899999996"/>
    <x v="26"/>
    <n v="-11.006999999999998"/>
    <n v="-24.344000000000001"/>
    <n v="267.95440799999994"/>
    <n v="121.15404899999996"/>
    <n v="592.63033600000006"/>
    <x v="1"/>
    <x v="1"/>
    <x v="2"/>
    <x v="27"/>
    <x v="27"/>
    <x v="247"/>
    <x v="4"/>
    <x v="1"/>
    <x v="4"/>
    <x v="4"/>
  </r>
  <r>
    <n v="407"/>
    <x v="1"/>
    <n v="0"/>
    <n v="-0.53500000000000003"/>
    <x v="1"/>
    <x v="0"/>
    <x v="3"/>
    <x v="10"/>
    <n v="-12.006999999999998"/>
    <n v="6.4237449999999994"/>
    <n v="0.28622500000000001"/>
    <n v="144.16804899999994"/>
    <x v="27"/>
    <n v="-12.006999999999998"/>
    <n v="-28.344000000000001"/>
    <n v="340.32640799999996"/>
    <n v="144.16804899999994"/>
    <n v="803.38233600000012"/>
    <x v="48"/>
    <x v="1"/>
    <x v="3"/>
    <x v="16"/>
    <x v="16"/>
    <x v="248"/>
    <x v="8"/>
    <x v="1"/>
    <x v="3"/>
    <x v="4"/>
  </r>
  <r>
    <n v="408"/>
    <x v="0"/>
    <n v="1"/>
    <n v="0.46499999999999997"/>
    <x v="0"/>
    <x v="0"/>
    <x v="2"/>
    <x v="11"/>
    <n v="-11.006999999999998"/>
    <n v="-5.1182549999999987"/>
    <n v="0.21622499999999997"/>
    <n v="121.15404899999996"/>
    <x v="1"/>
    <n v="-11.006999999999998"/>
    <n v="-12.344000000000001"/>
    <n v="135.870408"/>
    <n v="121.15404899999996"/>
    <n v="152.37433600000003"/>
    <x v="29"/>
    <x v="0"/>
    <x v="2"/>
    <x v="37"/>
    <x v="37"/>
    <x v="152"/>
    <x v="23"/>
    <x v="1"/>
    <x v="4"/>
    <x v="1"/>
  </r>
  <r>
    <n v="409"/>
    <x v="0"/>
    <n v="1"/>
    <n v="0.46499999999999997"/>
    <x v="0"/>
    <x v="0"/>
    <x v="2"/>
    <x v="13"/>
    <n v="8.9930000000000021"/>
    <n v="4.1817450000000003"/>
    <n v="0.21622499999999997"/>
    <n v="80.874049000000042"/>
    <x v="60"/>
    <n v="8.9930000000000021"/>
    <n v="27.655999999999999"/>
    <n v="248.71040800000006"/>
    <n v="80.874049000000042"/>
    <n v="764.85433599999999"/>
    <x v="27"/>
    <x v="0"/>
    <x v="0"/>
    <x v="28"/>
    <x v="28"/>
    <x v="244"/>
    <x v="18"/>
    <x v="0"/>
    <x v="8"/>
    <x v="0"/>
  </r>
  <r>
    <n v="410"/>
    <x v="1"/>
    <n v="0"/>
    <n v="-0.53500000000000003"/>
    <x v="1"/>
    <x v="1"/>
    <x v="1"/>
    <x v="5"/>
    <n v="-6.0069999999999979"/>
    <n v="3.213744999999999"/>
    <n v="0.28622500000000001"/>
    <n v="36.084048999999972"/>
    <x v="41"/>
    <n v="-6.0069999999999979"/>
    <n v="-0.34400000000000119"/>
    <n v="2.0664080000000062"/>
    <n v="36.084048999999972"/>
    <n v="0.11833600000000082"/>
    <x v="14"/>
    <x v="1"/>
    <x v="3"/>
    <x v="13"/>
    <x v="13"/>
    <x v="69"/>
    <x v="37"/>
    <x v="1"/>
    <x v="0"/>
    <x v="3"/>
  </r>
  <r>
    <n v="411"/>
    <x v="1"/>
    <n v="0"/>
    <n v="-0.53500000000000003"/>
    <x v="1"/>
    <x v="0"/>
    <x v="1"/>
    <x v="35"/>
    <n v="20.993000000000002"/>
    <n v="-11.231255000000003"/>
    <n v="0.28622500000000001"/>
    <n v="440.70604900000006"/>
    <x v="38"/>
    <n v="20.993000000000002"/>
    <n v="1.6559999999999988"/>
    <n v="34.764407999999982"/>
    <n v="440.70604900000006"/>
    <n v="2.7423359999999959"/>
    <x v="43"/>
    <x v="1"/>
    <x v="1"/>
    <x v="42"/>
    <x v="42"/>
    <x v="249"/>
    <x v="28"/>
    <x v="1"/>
    <x v="0"/>
    <x v="1"/>
  </r>
  <r>
    <n v="412"/>
    <x v="0"/>
    <n v="1"/>
    <n v="0.46499999999999997"/>
    <x v="1"/>
    <x v="1"/>
    <x v="0"/>
    <x v="8"/>
    <n v="-9.0069999999999979"/>
    <n v="-4.188254999999999"/>
    <n v="0.21622499999999997"/>
    <n v="81.126048999999966"/>
    <x v="16"/>
    <n v="-9.0069999999999979"/>
    <n v="-1.3440000000000012"/>
    <n v="12.105408000000008"/>
    <n v="81.126048999999966"/>
    <n v="1.8063360000000033"/>
    <x v="2"/>
    <x v="1"/>
    <x v="2"/>
    <x v="13"/>
    <x v="13"/>
    <x v="250"/>
    <x v="33"/>
    <x v="1"/>
    <x v="2"/>
    <x v="2"/>
  </r>
  <r>
    <n v="413"/>
    <x v="0"/>
    <n v="1"/>
    <n v="0.46499999999999997"/>
    <x v="0"/>
    <x v="1"/>
    <x v="0"/>
    <x v="26"/>
    <n v="-5.0069999999999979"/>
    <n v="-2.3282549999999991"/>
    <n v="0.21622499999999997"/>
    <n v="25.07004899999998"/>
    <x v="53"/>
    <n v="-5.0069999999999979"/>
    <n v="-9.3440000000000012"/>
    <n v="46.78540799999999"/>
    <n v="25.07004899999998"/>
    <n v="87.310336000000021"/>
    <x v="6"/>
    <x v="0"/>
    <x v="2"/>
    <x v="20"/>
    <x v="20"/>
    <x v="189"/>
    <x v="43"/>
    <x v="1"/>
    <x v="2"/>
    <x v="3"/>
  </r>
  <r>
    <n v="414"/>
    <x v="0"/>
    <n v="1"/>
    <n v="0.46499999999999997"/>
    <x v="0"/>
    <x v="0"/>
    <x v="1"/>
    <x v="2"/>
    <n v="18.993000000000002"/>
    <n v="8.8317449999999997"/>
    <n v="0.21622499999999997"/>
    <n v="360.73404900000008"/>
    <x v="25"/>
    <n v="18.993000000000002"/>
    <n v="15.655999999999999"/>
    <n v="297.35440800000003"/>
    <n v="360.73404900000008"/>
    <n v="245.11033599999996"/>
    <x v="31"/>
    <x v="0"/>
    <x v="1"/>
    <x v="30"/>
    <x v="30"/>
    <x v="33"/>
    <x v="9"/>
    <x v="1"/>
    <x v="0"/>
    <x v="3"/>
  </r>
  <r>
    <n v="415"/>
    <x v="1"/>
    <n v="0"/>
    <n v="-0.53500000000000003"/>
    <x v="0"/>
    <x v="1"/>
    <x v="0"/>
    <x v="33"/>
    <n v="-16.006999999999998"/>
    <n v="8.5637449999999991"/>
    <n v="0.28622500000000001"/>
    <n v="256.22404899999992"/>
    <x v="13"/>
    <n v="-16.006999999999998"/>
    <n v="5.6559999999999988"/>
    <n v="-90.535591999999966"/>
    <n v="256.22404899999992"/>
    <n v="31.990335999999985"/>
    <x v="3"/>
    <x v="1"/>
    <x v="3"/>
    <x v="8"/>
    <x v="8"/>
    <x v="251"/>
    <x v="39"/>
    <x v="1"/>
    <x v="2"/>
    <x v="3"/>
  </r>
  <r>
    <n v="416"/>
    <x v="1"/>
    <n v="0"/>
    <n v="-0.53500000000000003"/>
    <x v="0"/>
    <x v="0"/>
    <x v="0"/>
    <x v="1"/>
    <n v="6.9930000000000021"/>
    <n v="-3.7412550000000016"/>
    <n v="0.28622500000000001"/>
    <n v="48.902049000000027"/>
    <x v="11"/>
    <n v="6.9930000000000021"/>
    <n v="31.655999999999999"/>
    <n v="221.37040800000005"/>
    <n v="48.902049000000027"/>
    <n v="1002.1023359999999"/>
    <x v="16"/>
    <x v="0"/>
    <x v="0"/>
    <x v="0"/>
    <x v="0"/>
    <x v="1"/>
    <x v="44"/>
    <x v="0"/>
    <x v="7"/>
    <x v="0"/>
  </r>
  <r>
    <n v="417"/>
    <x v="1"/>
    <n v="0"/>
    <n v="-0.53500000000000003"/>
    <x v="1"/>
    <x v="0"/>
    <x v="1"/>
    <x v="35"/>
    <n v="20.993000000000002"/>
    <n v="-11.231255000000003"/>
    <n v="0.28622500000000001"/>
    <n v="440.70604900000006"/>
    <x v="28"/>
    <n v="20.993000000000002"/>
    <n v="-5.3440000000000012"/>
    <n v="-112.18659200000003"/>
    <n v="440.70604900000006"/>
    <n v="28.558336000000011"/>
    <x v="46"/>
    <x v="1"/>
    <x v="1"/>
    <x v="41"/>
    <x v="41"/>
    <x v="252"/>
    <x v="37"/>
    <x v="1"/>
    <x v="4"/>
    <x v="1"/>
  </r>
  <r>
    <n v="418"/>
    <x v="1"/>
    <n v="0"/>
    <n v="-0.53500000000000003"/>
    <x v="0"/>
    <x v="0"/>
    <x v="0"/>
    <x v="6"/>
    <n v="-10.006999999999998"/>
    <n v="5.3537449999999991"/>
    <n v="0.28622500000000001"/>
    <n v="100.14004899999996"/>
    <x v="55"/>
    <n v="-10.006999999999998"/>
    <n v="28.655999999999999"/>
    <n v="-286.76059199999992"/>
    <n v="100.14004899999996"/>
    <n v="821.16633599999989"/>
    <x v="29"/>
    <x v="0"/>
    <x v="3"/>
    <x v="13"/>
    <x v="13"/>
    <x v="226"/>
    <x v="13"/>
    <x v="1"/>
    <x v="4"/>
    <x v="2"/>
  </r>
  <r>
    <n v="419"/>
    <x v="0"/>
    <n v="1"/>
    <n v="0.46499999999999997"/>
    <x v="0"/>
    <x v="0"/>
    <x v="1"/>
    <x v="15"/>
    <n v="-4.0069999999999979"/>
    <n v="-1.863254999999999"/>
    <n v="0.21622499999999997"/>
    <n v="16.056048999999984"/>
    <x v="19"/>
    <n v="-4.0069999999999979"/>
    <n v="-15.344000000000001"/>
    <n v="61.483407999999976"/>
    <n v="16.056048999999984"/>
    <n v="235.43833600000005"/>
    <x v="3"/>
    <x v="0"/>
    <x v="3"/>
    <x v="8"/>
    <x v="8"/>
    <x v="165"/>
    <x v="36"/>
    <x v="1"/>
    <x v="4"/>
    <x v="3"/>
  </r>
  <r>
    <n v="420"/>
    <x v="0"/>
    <n v="1"/>
    <n v="0.46499999999999997"/>
    <x v="0"/>
    <x v="0"/>
    <x v="2"/>
    <x v="1"/>
    <n v="6.9930000000000021"/>
    <n v="3.2517450000000006"/>
    <n v="0.21622499999999997"/>
    <n v="48.902049000000027"/>
    <x v="32"/>
    <n v="6.9930000000000021"/>
    <n v="-26.344000000000001"/>
    <n v="-184.22359200000005"/>
    <n v="48.902049000000027"/>
    <n v="694.00633600000003"/>
    <x v="3"/>
    <x v="0"/>
    <x v="1"/>
    <x v="67"/>
    <x v="67"/>
    <x v="253"/>
    <x v="35"/>
    <x v="1"/>
    <x v="4"/>
    <x v="1"/>
  </r>
  <r>
    <n v="421"/>
    <x v="1"/>
    <n v="0"/>
    <n v="-0.53500000000000003"/>
    <x v="0"/>
    <x v="0"/>
    <x v="0"/>
    <x v="5"/>
    <n v="-6.0069999999999979"/>
    <n v="3.213744999999999"/>
    <n v="0.28622500000000001"/>
    <n v="36.084048999999972"/>
    <x v="36"/>
    <n v="-6.0069999999999979"/>
    <n v="7.6559999999999988"/>
    <n v="-45.989591999999973"/>
    <n v="36.084048999999972"/>
    <n v="58.61433599999998"/>
    <x v="19"/>
    <x v="1"/>
    <x v="3"/>
    <x v="4"/>
    <x v="4"/>
    <x v="15"/>
    <x v="45"/>
    <x v="1"/>
    <x v="0"/>
    <x v="3"/>
  </r>
  <r>
    <n v="422"/>
    <x v="0"/>
    <n v="1"/>
    <n v="0.46499999999999997"/>
    <x v="0"/>
    <x v="0"/>
    <x v="0"/>
    <x v="11"/>
    <n v="-11.006999999999998"/>
    <n v="-5.1182549999999987"/>
    <n v="0.21622499999999997"/>
    <n v="121.15404899999996"/>
    <x v="36"/>
    <n v="-11.006999999999998"/>
    <n v="7.6559999999999988"/>
    <n v="-84.269591999999975"/>
    <n v="121.15404899999996"/>
    <n v="58.61433599999998"/>
    <x v="33"/>
    <x v="0"/>
    <x v="2"/>
    <x v="13"/>
    <x v="13"/>
    <x v="19"/>
    <x v="15"/>
    <x v="1"/>
    <x v="4"/>
    <x v="2"/>
  </r>
  <r>
    <n v="423"/>
    <x v="1"/>
    <n v="0"/>
    <n v="-0.53500000000000003"/>
    <x v="0"/>
    <x v="0"/>
    <x v="0"/>
    <x v="4"/>
    <n v="-8.0069999999999979"/>
    <n v="4.2837449999999988"/>
    <n v="0.28622500000000001"/>
    <n v="64.112048999999971"/>
    <x v="38"/>
    <n v="-8.0069999999999979"/>
    <n v="1.6559999999999988"/>
    <n v="-13.259591999999987"/>
    <n v="64.112048999999971"/>
    <n v="2.7423359999999959"/>
    <x v="17"/>
    <x v="0"/>
    <x v="2"/>
    <x v="5"/>
    <x v="5"/>
    <x v="254"/>
    <x v="24"/>
    <x v="1"/>
    <x v="2"/>
    <x v="1"/>
  </r>
  <r>
    <n v="424"/>
    <x v="0"/>
    <n v="1"/>
    <n v="0.46499999999999997"/>
    <x v="0"/>
    <x v="0"/>
    <x v="2"/>
    <x v="2"/>
    <n v="18.993000000000002"/>
    <n v="8.8317449999999997"/>
    <n v="0.21622499999999997"/>
    <n v="360.73404900000008"/>
    <x v="42"/>
    <n v="18.993000000000002"/>
    <n v="16.655999999999999"/>
    <n v="316.34740800000003"/>
    <n v="360.73404900000008"/>
    <n v="277.42233599999997"/>
    <x v="11"/>
    <x v="0"/>
    <x v="1"/>
    <x v="68"/>
    <x v="68"/>
    <x v="255"/>
    <x v="6"/>
    <x v="1"/>
    <x v="4"/>
    <x v="3"/>
  </r>
  <r>
    <n v="425"/>
    <x v="0"/>
    <n v="1"/>
    <n v="0.46499999999999997"/>
    <x v="0"/>
    <x v="0"/>
    <x v="0"/>
    <x v="4"/>
    <n v="-8.0069999999999979"/>
    <n v="-3.7232549999999986"/>
    <n v="0.21622499999999997"/>
    <n v="64.112048999999971"/>
    <x v="42"/>
    <n v="-8.0069999999999979"/>
    <n v="16.655999999999999"/>
    <n v="-133.36459199999996"/>
    <n v="64.112048999999971"/>
    <n v="277.42233599999997"/>
    <x v="20"/>
    <x v="1"/>
    <x v="2"/>
    <x v="24"/>
    <x v="24"/>
    <x v="68"/>
    <x v="14"/>
    <x v="1"/>
    <x v="4"/>
    <x v="3"/>
  </r>
  <r>
    <n v="426"/>
    <x v="1"/>
    <n v="0"/>
    <n v="-0.53500000000000003"/>
    <x v="1"/>
    <x v="0"/>
    <x v="2"/>
    <x v="6"/>
    <n v="-10.006999999999998"/>
    <n v="5.3537449999999991"/>
    <n v="0.28622500000000001"/>
    <n v="100.14004899999996"/>
    <x v="46"/>
    <n v="-10.006999999999998"/>
    <n v="-29.344000000000001"/>
    <n v="293.64540799999997"/>
    <n v="100.14004899999996"/>
    <n v="861.07033600000011"/>
    <x v="5"/>
    <x v="1"/>
    <x v="4"/>
    <x v="2"/>
    <x v="2"/>
    <x v="138"/>
    <x v="44"/>
    <x v="1"/>
    <x v="10"/>
    <x v="4"/>
  </r>
  <r>
    <n v="427"/>
    <x v="1"/>
    <n v="0"/>
    <n v="-0.53500000000000003"/>
    <x v="1"/>
    <x v="0"/>
    <x v="3"/>
    <x v="4"/>
    <n v="-8.0069999999999979"/>
    <n v="4.2837449999999988"/>
    <n v="0.28622500000000001"/>
    <n v="64.112048999999971"/>
    <x v="32"/>
    <n v="-8.0069999999999979"/>
    <n v="-26.344000000000001"/>
    <n v="210.93640799999994"/>
    <n v="64.112048999999971"/>
    <n v="694.00633600000003"/>
    <x v="8"/>
    <x v="1"/>
    <x v="3"/>
    <x v="0"/>
    <x v="0"/>
    <x v="256"/>
    <x v="45"/>
    <x v="1"/>
    <x v="4"/>
    <x v="4"/>
  </r>
  <r>
    <n v="428"/>
    <x v="0"/>
    <n v="1"/>
    <n v="0.46499999999999997"/>
    <x v="0"/>
    <x v="0"/>
    <x v="1"/>
    <x v="12"/>
    <n v="10.993000000000002"/>
    <n v="5.1117450000000009"/>
    <n v="0.21622499999999997"/>
    <n v="120.84604900000005"/>
    <x v="26"/>
    <n v="10.993000000000002"/>
    <n v="-24.344000000000001"/>
    <n v="-267.61359200000004"/>
    <n v="120.84604900000005"/>
    <n v="592.63033600000006"/>
    <x v="7"/>
    <x v="0"/>
    <x v="1"/>
    <x v="46"/>
    <x v="46"/>
    <x v="257"/>
    <x v="37"/>
    <x v="1"/>
    <x v="4"/>
    <x v="3"/>
  </r>
  <r>
    <n v="429"/>
    <x v="1"/>
    <n v="0"/>
    <n v="-0.53500000000000003"/>
    <x v="1"/>
    <x v="0"/>
    <x v="3"/>
    <x v="11"/>
    <n v="-11.006999999999998"/>
    <n v="5.8887449999999992"/>
    <n v="0.28622500000000001"/>
    <n v="121.15404899999996"/>
    <x v="39"/>
    <n v="-11.006999999999998"/>
    <n v="-25.344000000000001"/>
    <n v="278.96140799999995"/>
    <n v="121.15404899999996"/>
    <n v="642.31833600000004"/>
    <x v="5"/>
    <x v="1"/>
    <x v="3"/>
    <x v="2"/>
    <x v="2"/>
    <x v="258"/>
    <x v="25"/>
    <x v="1"/>
    <x v="5"/>
    <x v="4"/>
  </r>
  <r>
    <n v="430"/>
    <x v="1"/>
    <n v="0"/>
    <n v="-0.53500000000000003"/>
    <x v="0"/>
    <x v="1"/>
    <x v="3"/>
    <x v="3"/>
    <n v="11.993000000000002"/>
    <n v="-6.4162550000000014"/>
    <n v="0.28622500000000001"/>
    <n v="143.83204900000004"/>
    <x v="61"/>
    <n v="11.993000000000002"/>
    <n v="4.6559999999999988"/>
    <n v="55.839407999999999"/>
    <n v="143.83204900000004"/>
    <n v="21.678335999999987"/>
    <x v="31"/>
    <x v="0"/>
    <x v="0"/>
    <x v="28"/>
    <x v="28"/>
    <x v="103"/>
    <x v="43"/>
    <x v="0"/>
    <x v="4"/>
    <x v="0"/>
  </r>
  <r>
    <n v="431"/>
    <x v="0"/>
    <n v="1"/>
    <n v="0.46499999999999997"/>
    <x v="0"/>
    <x v="0"/>
    <x v="0"/>
    <x v="11"/>
    <n v="-11.006999999999998"/>
    <n v="-5.1182549999999987"/>
    <n v="0.21622499999999997"/>
    <n v="121.15404899999996"/>
    <x v="48"/>
    <n v="-11.006999999999998"/>
    <n v="6.6559999999999988"/>
    <n v="-73.26259199999997"/>
    <n v="121.15404899999996"/>
    <n v="44.302335999999983"/>
    <x v="25"/>
    <x v="1"/>
    <x v="3"/>
    <x v="13"/>
    <x v="13"/>
    <x v="19"/>
    <x v="35"/>
    <x v="1"/>
    <x v="4"/>
    <x v="1"/>
  </r>
  <r>
    <n v="432"/>
    <x v="0"/>
    <n v="1"/>
    <n v="0.46499999999999997"/>
    <x v="0"/>
    <x v="1"/>
    <x v="0"/>
    <x v="5"/>
    <n v="-6.0069999999999979"/>
    <n v="-2.7932549999999989"/>
    <n v="0.21622499999999997"/>
    <n v="36.084048999999972"/>
    <x v="8"/>
    <n v="-6.0069999999999979"/>
    <n v="10.655999999999999"/>
    <n v="-64.010591999999974"/>
    <n v="36.084048999999972"/>
    <n v="113.55033599999997"/>
    <x v="20"/>
    <x v="0"/>
    <x v="3"/>
    <x v="8"/>
    <x v="8"/>
    <x v="259"/>
    <x v="24"/>
    <x v="1"/>
    <x v="0"/>
    <x v="1"/>
  </r>
  <r>
    <n v="433"/>
    <x v="1"/>
    <n v="0"/>
    <n v="-0.53500000000000003"/>
    <x v="1"/>
    <x v="0"/>
    <x v="1"/>
    <x v="26"/>
    <n v="-5.0069999999999979"/>
    <n v="2.6787449999999988"/>
    <n v="0.28622500000000001"/>
    <n v="25.07004899999998"/>
    <x v="49"/>
    <n v="-5.0069999999999979"/>
    <n v="-22.344000000000001"/>
    <n v="111.87640799999996"/>
    <n v="25.07004899999998"/>
    <n v="499.25433600000008"/>
    <x v="31"/>
    <x v="1"/>
    <x v="4"/>
    <x v="32"/>
    <x v="32"/>
    <x v="55"/>
    <x v="9"/>
    <x v="1"/>
    <x v="7"/>
    <x v="4"/>
  </r>
  <r>
    <n v="434"/>
    <x v="1"/>
    <n v="0"/>
    <n v="-0.53500000000000003"/>
    <x v="0"/>
    <x v="1"/>
    <x v="0"/>
    <x v="11"/>
    <n v="-11.006999999999998"/>
    <n v="5.8887449999999992"/>
    <n v="0.28622500000000001"/>
    <n v="121.15404899999996"/>
    <x v="48"/>
    <n v="-11.006999999999998"/>
    <n v="6.6559999999999988"/>
    <n v="-73.26259199999997"/>
    <n v="121.15404899999996"/>
    <n v="44.302335999999983"/>
    <x v="9"/>
    <x v="1"/>
    <x v="2"/>
    <x v="21"/>
    <x v="21"/>
    <x v="219"/>
    <x v="5"/>
    <x v="1"/>
    <x v="2"/>
    <x v="3"/>
  </r>
  <r>
    <n v="435"/>
    <x v="0"/>
    <n v="1"/>
    <n v="0.46499999999999997"/>
    <x v="0"/>
    <x v="0"/>
    <x v="0"/>
    <x v="12"/>
    <n v="10.993000000000002"/>
    <n v="5.1117450000000009"/>
    <n v="0.21622499999999997"/>
    <n v="120.84604900000005"/>
    <x v="19"/>
    <n v="10.993000000000002"/>
    <n v="-15.344000000000001"/>
    <n v="-168.67659200000006"/>
    <n v="120.84604900000005"/>
    <n v="235.43833600000005"/>
    <x v="31"/>
    <x v="0"/>
    <x v="0"/>
    <x v="14"/>
    <x v="14"/>
    <x v="20"/>
    <x v="24"/>
    <x v="0"/>
    <x v="4"/>
    <x v="0"/>
  </r>
  <r>
    <n v="436"/>
    <x v="1"/>
    <n v="0"/>
    <n v="-0.53500000000000003"/>
    <x v="0"/>
    <x v="1"/>
    <x v="0"/>
    <x v="18"/>
    <n v="-7.0069999999999979"/>
    <n v="3.7487449999999991"/>
    <n v="0.28622500000000001"/>
    <n v="49.098048999999968"/>
    <x v="40"/>
    <n v="-7.0069999999999979"/>
    <n v="-20.344000000000001"/>
    <n v="142.55040799999998"/>
    <n v="49.098048999999968"/>
    <n v="413.87833600000005"/>
    <x v="2"/>
    <x v="0"/>
    <x v="2"/>
    <x v="35"/>
    <x v="35"/>
    <x v="260"/>
    <x v="34"/>
    <x v="1"/>
    <x v="4"/>
    <x v="2"/>
  </r>
  <r>
    <n v="437"/>
    <x v="0"/>
    <n v="1"/>
    <n v="0.46499999999999997"/>
    <x v="0"/>
    <x v="0"/>
    <x v="3"/>
    <x v="27"/>
    <n v="15.993000000000002"/>
    <n v="7.4367450000000002"/>
    <n v="0.21622499999999997"/>
    <n v="255.77604900000006"/>
    <x v="61"/>
    <n v="15.993000000000002"/>
    <n v="4.6559999999999988"/>
    <n v="74.463407999999987"/>
    <n v="255.77604900000006"/>
    <n v="21.678335999999987"/>
    <x v="20"/>
    <x v="0"/>
    <x v="0"/>
    <x v="39"/>
    <x v="39"/>
    <x v="261"/>
    <x v="40"/>
    <x v="0"/>
    <x v="6"/>
    <x v="0"/>
  </r>
  <r>
    <n v="438"/>
    <x v="0"/>
    <n v="1"/>
    <n v="0.46499999999999997"/>
    <x v="0"/>
    <x v="0"/>
    <x v="0"/>
    <x v="39"/>
    <n v="-6.9999999999978968E-3"/>
    <n v="-3.2549999999990217E-3"/>
    <n v="0.21622499999999997"/>
    <n v="4.8999999999970556E-5"/>
    <x v="50"/>
    <n v="-6.9999999999978968E-3"/>
    <n v="30.655999999999999"/>
    <n v="-0.21459199999993553"/>
    <n v="4.8999999999970556E-5"/>
    <n v="939.79033599999991"/>
    <x v="21"/>
    <x v="0"/>
    <x v="2"/>
    <x v="4"/>
    <x v="4"/>
    <x v="262"/>
    <x v="7"/>
    <x v="1"/>
    <x v="4"/>
    <x v="1"/>
  </r>
  <r>
    <n v="439"/>
    <x v="1"/>
    <n v="0"/>
    <n v="-0.53500000000000003"/>
    <x v="0"/>
    <x v="1"/>
    <x v="0"/>
    <x v="31"/>
    <n v="3.9930000000000021"/>
    <n v="-2.1362550000000011"/>
    <n v="0.28622500000000001"/>
    <n v="15.944049000000017"/>
    <x v="15"/>
    <n v="3.9930000000000021"/>
    <n v="26.655999999999999"/>
    <n v="106.43740800000005"/>
    <n v="15.944049000000017"/>
    <n v="710.54233599999998"/>
    <x v="6"/>
    <x v="0"/>
    <x v="0"/>
    <x v="17"/>
    <x v="17"/>
    <x v="263"/>
    <x v="0"/>
    <x v="0"/>
    <x v="4"/>
    <x v="0"/>
  </r>
  <r>
    <n v="440"/>
    <x v="1"/>
    <n v="0"/>
    <n v="-0.53500000000000003"/>
    <x v="0"/>
    <x v="1"/>
    <x v="1"/>
    <x v="31"/>
    <n v="3.9930000000000021"/>
    <n v="-2.1362550000000011"/>
    <n v="0.28622500000000001"/>
    <n v="15.944049000000017"/>
    <x v="5"/>
    <n v="3.9930000000000021"/>
    <n v="23.655999999999999"/>
    <n v="94.458408000000048"/>
    <n v="15.944049000000017"/>
    <n v="559.60633599999994"/>
    <x v="2"/>
    <x v="0"/>
    <x v="0"/>
    <x v="41"/>
    <x v="41"/>
    <x v="264"/>
    <x v="15"/>
    <x v="0"/>
    <x v="11"/>
    <x v="0"/>
  </r>
  <r>
    <n v="441"/>
    <x v="0"/>
    <n v="1"/>
    <n v="0.46499999999999997"/>
    <x v="0"/>
    <x v="0"/>
    <x v="1"/>
    <x v="40"/>
    <n v="690.99300000000005"/>
    <n v="321.31174500000003"/>
    <n v="0.21622499999999997"/>
    <n v="477471.32604900008"/>
    <x v="11"/>
    <n v="690.99300000000005"/>
    <n v="31.655999999999999"/>
    <n v="21874.074408"/>
    <n v="477471.32604900008"/>
    <n v="1002.1023359999999"/>
    <x v="9"/>
    <x v="0"/>
    <x v="1"/>
    <x v="42"/>
    <x v="42"/>
    <x v="265"/>
    <x v="15"/>
    <x v="1"/>
    <x v="4"/>
    <x v="3"/>
  </r>
  <r>
    <n v="442"/>
    <x v="0"/>
    <n v="1"/>
    <n v="0.46499999999999997"/>
    <x v="0"/>
    <x v="0"/>
    <x v="0"/>
    <x v="22"/>
    <n v="19.993000000000002"/>
    <n v="9.2967449999999996"/>
    <n v="0.21622499999999997"/>
    <n v="399.72004900000007"/>
    <x v="34"/>
    <n v="19.993000000000002"/>
    <n v="21.655999999999999"/>
    <n v="432.96840800000001"/>
    <n v="399.72004900000007"/>
    <n v="468.98233599999998"/>
    <x v="3"/>
    <x v="0"/>
    <x v="1"/>
    <x v="38"/>
    <x v="38"/>
    <x v="266"/>
    <x v="23"/>
    <x v="1"/>
    <x v="4"/>
    <x v="1"/>
  </r>
  <r>
    <n v="443"/>
    <x v="0"/>
    <n v="1"/>
    <n v="0.46499999999999997"/>
    <x v="0"/>
    <x v="0"/>
    <x v="0"/>
    <x v="18"/>
    <n v="-7.0069999999999979"/>
    <n v="-3.2582549999999988"/>
    <n v="0.21622499999999997"/>
    <n v="49.098048999999968"/>
    <x v="38"/>
    <n v="-7.0069999999999979"/>
    <n v="1.6559999999999988"/>
    <n v="-11.603591999999988"/>
    <n v="49.098048999999968"/>
    <n v="2.7423359999999959"/>
    <x v="0"/>
    <x v="0"/>
    <x v="3"/>
    <x v="8"/>
    <x v="8"/>
    <x v="17"/>
    <x v="46"/>
    <x v="1"/>
    <x v="4"/>
    <x v="2"/>
  </r>
  <r>
    <n v="444"/>
    <x v="1"/>
    <n v="0"/>
    <n v="-0.53500000000000003"/>
    <x v="0"/>
    <x v="0"/>
    <x v="3"/>
    <x v="0"/>
    <n v="9.9930000000000021"/>
    <n v="-5.3462550000000011"/>
    <n v="0.28622500000000001"/>
    <n v="99.860049000000046"/>
    <x v="57"/>
    <n v="9.9930000000000021"/>
    <n v="22.655999999999999"/>
    <n v="226.40140800000003"/>
    <n v="99.860049000000046"/>
    <n v="513.29433599999993"/>
    <x v="15"/>
    <x v="0"/>
    <x v="0"/>
    <x v="10"/>
    <x v="10"/>
    <x v="11"/>
    <x v="5"/>
    <x v="0"/>
    <x v="7"/>
    <x v="0"/>
  </r>
  <r>
    <n v="445"/>
    <x v="0"/>
    <n v="1"/>
    <n v="0.46499999999999997"/>
    <x v="0"/>
    <x v="0"/>
    <x v="1"/>
    <x v="17"/>
    <n v="16.993000000000002"/>
    <n v="7.901745"/>
    <n v="0.21622499999999997"/>
    <n v="288.76204900000005"/>
    <x v="4"/>
    <n v="16.993000000000002"/>
    <n v="3.6559999999999988"/>
    <n v="62.126407999999991"/>
    <n v="288.76204900000005"/>
    <n v="13.366335999999992"/>
    <x v="3"/>
    <x v="0"/>
    <x v="1"/>
    <x v="69"/>
    <x v="69"/>
    <x v="116"/>
    <x v="9"/>
    <x v="1"/>
    <x v="0"/>
    <x v="2"/>
  </r>
  <r>
    <n v="446"/>
    <x v="1"/>
    <n v="0"/>
    <n v="-0.53500000000000003"/>
    <x v="0"/>
    <x v="0"/>
    <x v="0"/>
    <x v="18"/>
    <n v="-7.0069999999999979"/>
    <n v="3.7487449999999991"/>
    <n v="0.28622500000000001"/>
    <n v="49.098048999999968"/>
    <x v="51"/>
    <n v="-7.0069999999999979"/>
    <n v="-6.3440000000000012"/>
    <n v="44.452407999999998"/>
    <n v="49.098048999999968"/>
    <n v="40.246336000000014"/>
    <x v="8"/>
    <x v="0"/>
    <x v="3"/>
    <x v="5"/>
    <x v="5"/>
    <x v="88"/>
    <x v="14"/>
    <x v="1"/>
    <x v="0"/>
    <x v="2"/>
  </r>
  <r>
    <n v="447"/>
    <x v="0"/>
    <n v="1"/>
    <n v="0.46499999999999997"/>
    <x v="0"/>
    <x v="0"/>
    <x v="1"/>
    <x v="21"/>
    <n v="14.993000000000002"/>
    <n v="6.9717450000000003"/>
    <n v="0.21622499999999997"/>
    <n v="224.79004900000007"/>
    <x v="35"/>
    <n v="14.993000000000002"/>
    <n v="-3.3440000000000012"/>
    <n v="-50.136592000000022"/>
    <n v="224.79004900000007"/>
    <n v="11.182336000000008"/>
    <x v="7"/>
    <x v="0"/>
    <x v="1"/>
    <x v="70"/>
    <x v="70"/>
    <x v="267"/>
    <x v="28"/>
    <x v="1"/>
    <x v="4"/>
    <x v="3"/>
  </r>
  <r>
    <n v="448"/>
    <x v="1"/>
    <n v="0"/>
    <n v="-0.53500000000000003"/>
    <x v="1"/>
    <x v="0"/>
    <x v="3"/>
    <x v="6"/>
    <n v="-10.006999999999998"/>
    <n v="5.3537449999999991"/>
    <n v="0.28622500000000001"/>
    <n v="100.14004899999996"/>
    <x v="27"/>
    <n v="-10.006999999999998"/>
    <n v="-28.344000000000001"/>
    <n v="283.63840799999997"/>
    <n v="100.14004899999996"/>
    <n v="803.38233600000012"/>
    <x v="42"/>
    <x v="1"/>
    <x v="4"/>
    <x v="16"/>
    <x v="16"/>
    <x v="268"/>
    <x v="22"/>
    <x v="1"/>
    <x v="0"/>
    <x v="4"/>
  </r>
  <r>
    <n v="449"/>
    <x v="0"/>
    <n v="1"/>
    <n v="0.46499999999999997"/>
    <x v="1"/>
    <x v="0"/>
    <x v="2"/>
    <x v="5"/>
    <n v="-6.0069999999999979"/>
    <n v="-2.7932549999999989"/>
    <n v="0.21622499999999997"/>
    <n v="36.084048999999972"/>
    <x v="59"/>
    <n v="-6.0069999999999979"/>
    <n v="-21.344000000000001"/>
    <n v="128.21340799999996"/>
    <n v="36.084048999999972"/>
    <n v="455.56633600000004"/>
    <x v="3"/>
    <x v="1"/>
    <x v="3"/>
    <x v="32"/>
    <x v="32"/>
    <x v="269"/>
    <x v="45"/>
    <x v="1"/>
    <x v="10"/>
    <x v="4"/>
  </r>
  <r>
    <n v="450"/>
    <x v="1"/>
    <n v="0"/>
    <n v="-0.53500000000000003"/>
    <x v="1"/>
    <x v="0"/>
    <x v="0"/>
    <x v="18"/>
    <n v="-7.0069999999999979"/>
    <n v="3.7487449999999991"/>
    <n v="0.28622500000000001"/>
    <n v="49.098048999999968"/>
    <x v="39"/>
    <n v="-7.0069999999999979"/>
    <n v="-25.344000000000001"/>
    <n v="177.58540799999994"/>
    <n v="49.098048999999968"/>
    <n v="642.31833600000004"/>
    <x v="14"/>
    <x v="0"/>
    <x v="3"/>
    <x v="5"/>
    <x v="5"/>
    <x v="88"/>
    <x v="30"/>
    <x v="1"/>
    <x v="0"/>
    <x v="3"/>
  </r>
  <r>
    <n v="451"/>
    <x v="1"/>
    <n v="0"/>
    <n v="-0.53500000000000003"/>
    <x v="0"/>
    <x v="0"/>
    <x v="1"/>
    <x v="25"/>
    <n v="13.993000000000002"/>
    <n v="-7.4862550000000017"/>
    <n v="0.28622500000000001"/>
    <n v="195.80404900000005"/>
    <x v="40"/>
    <n v="13.993000000000002"/>
    <n v="-20.344000000000001"/>
    <n v="-284.67359200000004"/>
    <n v="195.80404900000005"/>
    <n v="413.87833600000005"/>
    <x v="6"/>
    <x v="0"/>
    <x v="0"/>
    <x v="51"/>
    <x v="51"/>
    <x v="270"/>
    <x v="39"/>
    <x v="0"/>
    <x v="5"/>
    <x v="0"/>
  </r>
  <r>
    <n v="452"/>
    <x v="0"/>
    <n v="1"/>
    <n v="0.46499999999999997"/>
    <x v="1"/>
    <x v="0"/>
    <x v="1"/>
    <x v="10"/>
    <n v="-12.006999999999998"/>
    <n v="-5.5832549999999985"/>
    <n v="0.21622499999999997"/>
    <n v="144.16804899999994"/>
    <x v="31"/>
    <n v="-12.006999999999998"/>
    <n v="14.655999999999999"/>
    <n v="-175.97459199999994"/>
    <n v="144.16804899999994"/>
    <n v="214.79833599999998"/>
    <x v="25"/>
    <x v="0"/>
    <x v="2"/>
    <x v="20"/>
    <x v="20"/>
    <x v="212"/>
    <x v="26"/>
    <x v="1"/>
    <x v="0"/>
    <x v="3"/>
  </r>
  <r>
    <n v="453"/>
    <x v="0"/>
    <n v="1"/>
    <n v="0.46499999999999997"/>
    <x v="1"/>
    <x v="0"/>
    <x v="3"/>
    <x v="8"/>
    <n v="-9.0069999999999979"/>
    <n v="-4.188254999999999"/>
    <n v="0.21622499999999997"/>
    <n v="81.126048999999966"/>
    <x v="53"/>
    <n v="-9.0069999999999979"/>
    <n v="-9.3440000000000012"/>
    <n v="84.161407999999994"/>
    <n v="81.126048999999966"/>
    <n v="87.310336000000021"/>
    <x v="6"/>
    <x v="1"/>
    <x v="2"/>
    <x v="20"/>
    <x v="20"/>
    <x v="179"/>
    <x v="43"/>
    <x v="1"/>
    <x v="4"/>
    <x v="2"/>
  </r>
  <r>
    <n v="454"/>
    <x v="1"/>
    <n v="0"/>
    <n v="-0.53500000000000003"/>
    <x v="0"/>
    <x v="1"/>
    <x v="1"/>
    <x v="6"/>
    <n v="-10.006999999999998"/>
    <n v="5.3537449999999991"/>
    <n v="0.28622500000000001"/>
    <n v="100.14004899999996"/>
    <x v="49"/>
    <n v="-10.006999999999998"/>
    <n v="-22.344000000000001"/>
    <n v="223.59640799999997"/>
    <n v="100.14004899999996"/>
    <n v="499.25433600000008"/>
    <x v="25"/>
    <x v="1"/>
    <x v="2"/>
    <x v="13"/>
    <x v="13"/>
    <x v="226"/>
    <x v="16"/>
    <x v="1"/>
    <x v="2"/>
    <x v="3"/>
  </r>
  <r>
    <n v="455"/>
    <x v="0"/>
    <n v="1"/>
    <n v="0.46499999999999997"/>
    <x v="0"/>
    <x v="0"/>
    <x v="2"/>
    <x v="3"/>
    <n v="11.993000000000002"/>
    <n v="5.5767450000000007"/>
    <n v="0.21622499999999997"/>
    <n v="143.83204900000004"/>
    <x v="29"/>
    <n v="11.993000000000002"/>
    <n v="-10.344000000000001"/>
    <n v="-124.05559200000003"/>
    <n v="143.83204900000004"/>
    <n v="106.99833600000002"/>
    <x v="20"/>
    <x v="0"/>
    <x v="0"/>
    <x v="51"/>
    <x v="51"/>
    <x v="128"/>
    <x v="34"/>
    <x v="0"/>
    <x v="2"/>
    <x v="0"/>
  </r>
  <r>
    <n v="456"/>
    <x v="0"/>
    <n v="1"/>
    <n v="0.46499999999999997"/>
    <x v="0"/>
    <x v="0"/>
    <x v="1"/>
    <x v="29"/>
    <n v="12.993000000000002"/>
    <n v="6.0417450000000006"/>
    <n v="0.21622499999999997"/>
    <n v="168.81804900000006"/>
    <x v="47"/>
    <n v="12.993000000000002"/>
    <n v="-16.344000000000001"/>
    <n v="-212.35759200000004"/>
    <n v="168.81804900000006"/>
    <n v="267.12633600000004"/>
    <x v="31"/>
    <x v="0"/>
    <x v="1"/>
    <x v="44"/>
    <x v="44"/>
    <x v="55"/>
    <x v="30"/>
    <x v="1"/>
    <x v="4"/>
    <x v="1"/>
  </r>
  <r>
    <n v="457"/>
    <x v="1"/>
    <n v="0"/>
    <n v="-0.53500000000000003"/>
    <x v="1"/>
    <x v="0"/>
    <x v="1"/>
    <x v="6"/>
    <n v="-10.006999999999998"/>
    <n v="5.3537449999999991"/>
    <n v="0.28622500000000001"/>
    <n v="100.14004899999996"/>
    <x v="32"/>
    <n v="-10.006999999999998"/>
    <n v="-26.344000000000001"/>
    <n v="263.62440799999996"/>
    <n v="100.14004899999996"/>
    <n v="694.00633600000003"/>
    <x v="37"/>
    <x v="1"/>
    <x v="2"/>
    <x v="0"/>
    <x v="0"/>
    <x v="271"/>
    <x v="12"/>
    <x v="1"/>
    <x v="7"/>
    <x v="4"/>
  </r>
  <r>
    <n v="458"/>
    <x v="1"/>
    <n v="0"/>
    <n v="-0.53500000000000003"/>
    <x v="0"/>
    <x v="0"/>
    <x v="3"/>
    <x v="28"/>
    <n v="7.9930000000000021"/>
    <n v="-4.2762550000000017"/>
    <n v="0.28622500000000001"/>
    <n v="63.888049000000031"/>
    <x v="17"/>
    <n v="7.9930000000000021"/>
    <n v="-13.344000000000001"/>
    <n v="-106.65859200000004"/>
    <n v="63.888049000000031"/>
    <n v="178.06233600000004"/>
    <x v="19"/>
    <x v="0"/>
    <x v="0"/>
    <x v="38"/>
    <x v="38"/>
    <x v="272"/>
    <x v="33"/>
    <x v="0"/>
    <x v="9"/>
    <x v="0"/>
  </r>
  <r>
    <n v="459"/>
    <x v="0"/>
    <n v="1"/>
    <n v="0.46499999999999997"/>
    <x v="0"/>
    <x v="1"/>
    <x v="0"/>
    <x v="18"/>
    <n v="-7.0069999999999979"/>
    <n v="-3.2582549999999988"/>
    <n v="0.21622499999999997"/>
    <n v="49.098048999999968"/>
    <x v="52"/>
    <n v="-7.0069999999999979"/>
    <n v="0.65599999999999881"/>
    <n v="-4.5965919999999905"/>
    <n v="49.098048999999968"/>
    <n v="0.43033599999999844"/>
    <x v="17"/>
    <x v="1"/>
    <x v="2"/>
    <x v="18"/>
    <x v="18"/>
    <x v="140"/>
    <x v="1"/>
    <x v="1"/>
    <x v="2"/>
    <x v="3"/>
  </r>
  <r>
    <n v="460"/>
    <x v="0"/>
    <n v="1"/>
    <n v="0.46499999999999997"/>
    <x v="0"/>
    <x v="0"/>
    <x v="0"/>
    <x v="20"/>
    <n v="-15.006999999999998"/>
    <n v="-6.978254999999999"/>
    <n v="0.21622499999999997"/>
    <n v="225.21004899999994"/>
    <x v="61"/>
    <n v="-15.006999999999998"/>
    <n v="4.6559999999999988"/>
    <n v="-69.872591999999969"/>
    <n v="225.21004899999994"/>
    <n v="21.678335999999987"/>
    <x v="16"/>
    <x v="1"/>
    <x v="3"/>
    <x v="4"/>
    <x v="4"/>
    <x v="100"/>
    <x v="27"/>
    <x v="1"/>
    <x v="4"/>
    <x v="2"/>
  </r>
  <r>
    <n v="461"/>
    <x v="0"/>
    <n v="1"/>
    <n v="0.46499999999999997"/>
    <x v="1"/>
    <x v="1"/>
    <x v="0"/>
    <x v="6"/>
    <n v="-10.006999999999998"/>
    <n v="-4.6532549999999988"/>
    <n v="0.21622499999999997"/>
    <n v="100.14004899999996"/>
    <x v="36"/>
    <n v="-10.006999999999998"/>
    <n v="7.6559999999999988"/>
    <n v="-76.613591999999969"/>
    <n v="100.14004899999996"/>
    <n v="58.61433599999998"/>
    <x v="23"/>
    <x v="1"/>
    <x v="3"/>
    <x v="6"/>
    <x v="6"/>
    <x v="7"/>
    <x v="29"/>
    <x v="1"/>
    <x v="0"/>
    <x v="3"/>
  </r>
  <r>
    <n v="462"/>
    <x v="0"/>
    <n v="1"/>
    <n v="0.46499999999999997"/>
    <x v="1"/>
    <x v="0"/>
    <x v="1"/>
    <x v="20"/>
    <n v="-15.006999999999998"/>
    <n v="-6.978254999999999"/>
    <n v="0.21622499999999997"/>
    <n v="225.21004899999994"/>
    <x v="59"/>
    <n v="-15.006999999999998"/>
    <n v="-21.344000000000001"/>
    <n v="320.30940799999996"/>
    <n v="225.21004899999994"/>
    <n v="455.56633600000004"/>
    <x v="26"/>
    <x v="1"/>
    <x v="4"/>
    <x v="27"/>
    <x v="27"/>
    <x v="51"/>
    <x v="17"/>
    <x v="1"/>
    <x v="10"/>
    <x v="4"/>
  </r>
  <r>
    <n v="463"/>
    <x v="1"/>
    <n v="0"/>
    <n v="-0.53500000000000003"/>
    <x v="0"/>
    <x v="1"/>
    <x v="3"/>
    <x v="0"/>
    <n v="9.9930000000000021"/>
    <n v="-5.3462550000000011"/>
    <n v="0.28622500000000001"/>
    <n v="99.860049000000046"/>
    <x v="16"/>
    <n v="9.9930000000000021"/>
    <n v="-1.3440000000000012"/>
    <n v="-13.430592000000015"/>
    <n v="99.860049000000046"/>
    <n v="1.8063360000000033"/>
    <x v="31"/>
    <x v="0"/>
    <x v="0"/>
    <x v="14"/>
    <x v="14"/>
    <x v="80"/>
    <x v="15"/>
    <x v="0"/>
    <x v="7"/>
    <x v="0"/>
  </r>
  <r>
    <n v="464"/>
    <x v="0"/>
    <n v="1"/>
    <n v="0.46499999999999997"/>
    <x v="0"/>
    <x v="1"/>
    <x v="2"/>
    <x v="13"/>
    <n v="8.9930000000000021"/>
    <n v="4.1817450000000003"/>
    <n v="0.21622499999999997"/>
    <n v="80.874049000000042"/>
    <x v="25"/>
    <n v="8.9930000000000021"/>
    <n v="15.655999999999999"/>
    <n v="140.79440800000003"/>
    <n v="80.874049000000042"/>
    <n v="245.11033599999996"/>
    <x v="7"/>
    <x v="0"/>
    <x v="0"/>
    <x v="41"/>
    <x v="41"/>
    <x v="273"/>
    <x v="32"/>
    <x v="0"/>
    <x v="1"/>
    <x v="0"/>
  </r>
  <r>
    <n v="465"/>
    <x v="1"/>
    <n v="0"/>
    <n v="-0.53500000000000003"/>
    <x v="0"/>
    <x v="0"/>
    <x v="0"/>
    <x v="37"/>
    <n v="21.993000000000002"/>
    <n v="-11.766255000000001"/>
    <n v="0.28622500000000001"/>
    <n v="483.69204900000011"/>
    <x v="47"/>
    <n v="21.993000000000002"/>
    <n v="-16.344000000000001"/>
    <n v="-359.45359200000007"/>
    <n v="483.69204900000011"/>
    <n v="267.12633600000004"/>
    <x v="5"/>
    <x v="0"/>
    <x v="1"/>
    <x v="49"/>
    <x v="49"/>
    <x v="274"/>
    <x v="35"/>
    <x v="1"/>
    <x v="4"/>
    <x v="3"/>
  </r>
  <r>
    <n v="466"/>
    <x v="1"/>
    <n v="0"/>
    <n v="-0.53500000000000003"/>
    <x v="0"/>
    <x v="0"/>
    <x v="1"/>
    <x v="1"/>
    <n v="6.9930000000000021"/>
    <n v="-3.7412550000000016"/>
    <n v="0.28622500000000001"/>
    <n v="48.902049000000027"/>
    <x v="6"/>
    <n v="6.9930000000000021"/>
    <n v="13.655999999999999"/>
    <n v="95.496408000000017"/>
    <n v="48.902049000000027"/>
    <n v="186.48633599999997"/>
    <x v="7"/>
    <x v="0"/>
    <x v="0"/>
    <x v="9"/>
    <x v="9"/>
    <x v="275"/>
    <x v="45"/>
    <x v="0"/>
    <x v="2"/>
    <x v="0"/>
  </r>
  <r>
    <n v="467"/>
    <x v="0"/>
    <n v="1"/>
    <n v="0.46499999999999997"/>
    <x v="0"/>
    <x v="0"/>
    <x v="3"/>
    <x v="29"/>
    <n v="12.993000000000002"/>
    <n v="6.0417450000000006"/>
    <n v="0.21622499999999997"/>
    <n v="168.81804900000006"/>
    <x v="1"/>
    <n v="12.993000000000002"/>
    <n v="-12.344000000000001"/>
    <n v="-160.38559200000003"/>
    <n v="168.81804900000006"/>
    <n v="152.37433600000003"/>
    <x v="17"/>
    <x v="0"/>
    <x v="1"/>
    <x v="30"/>
    <x v="30"/>
    <x v="276"/>
    <x v="37"/>
    <x v="1"/>
    <x v="4"/>
    <x v="3"/>
  </r>
  <r>
    <n v="468"/>
    <x v="0"/>
    <n v="1"/>
    <n v="0.46499999999999997"/>
    <x v="1"/>
    <x v="0"/>
    <x v="0"/>
    <x v="6"/>
    <n v="-10.006999999999998"/>
    <n v="-4.6532549999999988"/>
    <n v="0.21622499999999997"/>
    <n v="100.14004899999996"/>
    <x v="11"/>
    <n v="-10.006999999999998"/>
    <n v="31.655999999999999"/>
    <n v="-316.78159199999993"/>
    <n v="100.14004899999996"/>
    <n v="1002.1023359999999"/>
    <x v="21"/>
    <x v="1"/>
    <x v="2"/>
    <x v="4"/>
    <x v="4"/>
    <x v="119"/>
    <x v="17"/>
    <x v="1"/>
    <x v="4"/>
    <x v="1"/>
  </r>
  <r>
    <n v="469"/>
    <x v="0"/>
    <n v="1"/>
    <n v="0.46499999999999997"/>
    <x v="1"/>
    <x v="1"/>
    <x v="0"/>
    <x v="14"/>
    <n v="-13.006999999999998"/>
    <n v="-6.0482549999999984"/>
    <n v="0.21622499999999997"/>
    <n v="169.18204899999995"/>
    <x v="22"/>
    <n v="-13.006999999999998"/>
    <n v="18.655999999999999"/>
    <n v="-242.65859199999994"/>
    <n v="169.18204899999995"/>
    <n v="348.04633599999994"/>
    <x v="48"/>
    <x v="0"/>
    <x v="3"/>
    <x v="37"/>
    <x v="37"/>
    <x v="277"/>
    <x v="29"/>
    <x v="1"/>
    <x v="0"/>
    <x v="2"/>
  </r>
  <r>
    <n v="470"/>
    <x v="0"/>
    <n v="1"/>
    <n v="0.46499999999999997"/>
    <x v="0"/>
    <x v="0"/>
    <x v="1"/>
    <x v="22"/>
    <n v="19.993000000000002"/>
    <n v="9.2967449999999996"/>
    <n v="0.21622499999999997"/>
    <n v="399.72004900000007"/>
    <x v="23"/>
    <n v="19.993000000000002"/>
    <n v="20.655999999999999"/>
    <n v="412.97540800000002"/>
    <n v="399.72004900000007"/>
    <n v="426.67033599999996"/>
    <x v="21"/>
    <x v="0"/>
    <x v="1"/>
    <x v="53"/>
    <x v="53"/>
    <x v="278"/>
    <x v="15"/>
    <x v="1"/>
    <x v="0"/>
    <x v="2"/>
  </r>
  <r>
    <n v="471"/>
    <x v="0"/>
    <n v="1"/>
    <n v="0.46499999999999997"/>
    <x v="1"/>
    <x v="0"/>
    <x v="0"/>
    <x v="6"/>
    <n v="-10.006999999999998"/>
    <n v="-4.6532549999999988"/>
    <n v="0.21622499999999997"/>
    <n v="100.14004899999996"/>
    <x v="0"/>
    <n v="-10.006999999999998"/>
    <n v="-18.344000000000001"/>
    <n v="183.56840799999998"/>
    <n v="100.14004899999996"/>
    <n v="336.50233600000007"/>
    <x v="16"/>
    <x v="1"/>
    <x v="3"/>
    <x v="5"/>
    <x v="5"/>
    <x v="60"/>
    <x v="33"/>
    <x v="1"/>
    <x v="4"/>
    <x v="1"/>
  </r>
  <r>
    <n v="472"/>
    <x v="0"/>
    <n v="1"/>
    <n v="0.46499999999999997"/>
    <x v="0"/>
    <x v="0"/>
    <x v="2"/>
    <x v="6"/>
    <n v="-10.006999999999998"/>
    <n v="-4.6532549999999988"/>
    <n v="0.21622499999999997"/>
    <n v="100.14004899999996"/>
    <x v="22"/>
    <n v="-10.006999999999998"/>
    <n v="18.655999999999999"/>
    <n v="-186.69059199999995"/>
    <n v="100.14004899999996"/>
    <n v="348.04633599999994"/>
    <x v="49"/>
    <x v="1"/>
    <x v="2"/>
    <x v="5"/>
    <x v="5"/>
    <x v="60"/>
    <x v="8"/>
    <x v="1"/>
    <x v="4"/>
    <x v="2"/>
  </r>
  <r>
    <n v="473"/>
    <x v="0"/>
    <n v="1"/>
    <n v="0.46499999999999997"/>
    <x v="0"/>
    <x v="0"/>
    <x v="1"/>
    <x v="8"/>
    <n v="-9.0069999999999979"/>
    <n v="-4.188254999999999"/>
    <n v="0.21622499999999997"/>
    <n v="81.126048999999966"/>
    <x v="48"/>
    <n v="-9.0069999999999979"/>
    <n v="6.6559999999999988"/>
    <n v="-59.950591999999972"/>
    <n v="81.126048999999966"/>
    <n v="44.302335999999983"/>
    <x v="15"/>
    <x v="1"/>
    <x v="2"/>
    <x v="20"/>
    <x v="20"/>
    <x v="179"/>
    <x v="17"/>
    <x v="1"/>
    <x v="0"/>
    <x v="1"/>
  </r>
  <r>
    <n v="474"/>
    <x v="1"/>
    <n v="0"/>
    <n v="-0.53500000000000003"/>
    <x v="0"/>
    <x v="1"/>
    <x v="2"/>
    <x v="0"/>
    <n v="9.9930000000000021"/>
    <n v="-5.3462550000000011"/>
    <n v="0.28622500000000001"/>
    <n v="99.860049000000046"/>
    <x v="15"/>
    <n v="9.9930000000000021"/>
    <n v="26.655999999999999"/>
    <n v="266.37340800000004"/>
    <n v="99.860049000000046"/>
    <n v="710.54233599999998"/>
    <x v="19"/>
    <x v="0"/>
    <x v="0"/>
    <x v="33"/>
    <x v="33"/>
    <x v="245"/>
    <x v="36"/>
    <x v="0"/>
    <x v="5"/>
    <x v="0"/>
  </r>
  <r>
    <n v="475"/>
    <x v="0"/>
    <n v="1"/>
    <n v="0.46499999999999997"/>
    <x v="0"/>
    <x v="0"/>
    <x v="0"/>
    <x v="18"/>
    <n v="-7.0069999999999979"/>
    <n v="-3.2582549999999988"/>
    <n v="0.21622499999999997"/>
    <n v="49.098048999999968"/>
    <x v="41"/>
    <n v="-7.0069999999999979"/>
    <n v="-0.34400000000000119"/>
    <n v="2.4104080000000074"/>
    <n v="49.098048999999968"/>
    <n v="0.11833600000000082"/>
    <x v="27"/>
    <x v="0"/>
    <x v="2"/>
    <x v="20"/>
    <x v="20"/>
    <x v="29"/>
    <x v="22"/>
    <x v="1"/>
    <x v="4"/>
    <x v="1"/>
  </r>
  <r>
    <n v="476"/>
    <x v="0"/>
    <n v="1"/>
    <n v="0.46499999999999997"/>
    <x v="0"/>
    <x v="1"/>
    <x v="0"/>
    <x v="14"/>
    <n v="-13.006999999999998"/>
    <n v="-6.0482549999999984"/>
    <n v="0.21622499999999997"/>
    <n v="169.18204899999995"/>
    <x v="15"/>
    <n v="-13.006999999999998"/>
    <n v="26.655999999999999"/>
    <n v="-346.71459199999993"/>
    <n v="169.18204899999995"/>
    <n v="710.54233599999998"/>
    <x v="21"/>
    <x v="0"/>
    <x v="3"/>
    <x v="4"/>
    <x v="4"/>
    <x v="44"/>
    <x v="45"/>
    <x v="1"/>
    <x v="4"/>
    <x v="2"/>
  </r>
  <r>
    <n v="477"/>
    <x v="1"/>
    <n v="0"/>
    <n v="-0.53500000000000003"/>
    <x v="0"/>
    <x v="0"/>
    <x v="0"/>
    <x v="6"/>
    <n v="-10.006999999999998"/>
    <n v="5.3537449999999991"/>
    <n v="0.28622500000000001"/>
    <n v="100.14004899999996"/>
    <x v="39"/>
    <n v="-10.006999999999998"/>
    <n v="-25.344000000000001"/>
    <n v="253.61740799999995"/>
    <n v="100.14004899999996"/>
    <n v="642.31833600000004"/>
    <x v="16"/>
    <x v="0"/>
    <x v="2"/>
    <x v="35"/>
    <x v="35"/>
    <x v="161"/>
    <x v="26"/>
    <x v="1"/>
    <x v="2"/>
    <x v="2"/>
  </r>
  <r>
    <n v="478"/>
    <x v="0"/>
    <n v="1"/>
    <n v="0.46499999999999997"/>
    <x v="1"/>
    <x v="0"/>
    <x v="0"/>
    <x v="33"/>
    <n v="-16.006999999999998"/>
    <n v="-7.4432549999999988"/>
    <n v="0.21622499999999997"/>
    <n v="256.22404899999992"/>
    <x v="33"/>
    <n v="-16.006999999999998"/>
    <n v="-19.344000000000001"/>
    <n v="309.639408"/>
    <n v="256.22404899999992"/>
    <n v="374.19033600000006"/>
    <x v="4"/>
    <x v="1"/>
    <x v="4"/>
    <x v="0"/>
    <x v="0"/>
    <x v="279"/>
    <x v="17"/>
    <x v="1"/>
    <x v="10"/>
    <x v="4"/>
  </r>
  <r>
    <n v="479"/>
    <x v="0"/>
    <n v="1"/>
    <n v="0.46499999999999997"/>
    <x v="0"/>
    <x v="0"/>
    <x v="1"/>
    <x v="25"/>
    <n v="13.993000000000002"/>
    <n v="6.5067450000000004"/>
    <n v="0.21622499999999997"/>
    <n v="195.80404900000005"/>
    <x v="30"/>
    <n v="13.993000000000002"/>
    <n v="-8.3440000000000012"/>
    <n v="-116.75759200000003"/>
    <n v="195.80404900000005"/>
    <n v="69.622336000000018"/>
    <x v="6"/>
    <x v="0"/>
    <x v="1"/>
    <x v="42"/>
    <x v="42"/>
    <x v="280"/>
    <x v="15"/>
    <x v="1"/>
    <x v="0"/>
    <x v="2"/>
  </r>
  <r>
    <n v="480"/>
    <x v="1"/>
    <n v="0"/>
    <n v="-0.53500000000000003"/>
    <x v="1"/>
    <x v="0"/>
    <x v="0"/>
    <x v="8"/>
    <n v="-9.0069999999999979"/>
    <n v="4.8187449999999989"/>
    <n v="0.28622500000000001"/>
    <n v="81.126048999999966"/>
    <x v="48"/>
    <n v="-9.0069999999999979"/>
    <n v="6.6559999999999988"/>
    <n v="-59.950591999999972"/>
    <n v="81.126048999999966"/>
    <n v="44.302335999999983"/>
    <x v="11"/>
    <x v="0"/>
    <x v="2"/>
    <x v="18"/>
    <x v="18"/>
    <x v="17"/>
    <x v="33"/>
    <x v="1"/>
    <x v="0"/>
    <x v="2"/>
  </r>
  <r>
    <n v="481"/>
    <x v="0"/>
    <n v="1"/>
    <n v="0.46499999999999997"/>
    <x v="0"/>
    <x v="0"/>
    <x v="1"/>
    <x v="5"/>
    <n v="-6.0069999999999979"/>
    <n v="-2.7932549999999989"/>
    <n v="0.21622499999999997"/>
    <n v="36.084048999999972"/>
    <x v="3"/>
    <n v="-6.0069999999999979"/>
    <n v="29.655999999999999"/>
    <n v="-178.14359199999993"/>
    <n v="36.084048999999972"/>
    <n v="879.4783359999999"/>
    <x v="8"/>
    <x v="1"/>
    <x v="2"/>
    <x v="5"/>
    <x v="5"/>
    <x v="6"/>
    <x v="5"/>
    <x v="1"/>
    <x v="0"/>
    <x v="2"/>
  </r>
  <r>
    <n v="482"/>
    <x v="1"/>
    <n v="0"/>
    <n v="-0.53500000000000003"/>
    <x v="0"/>
    <x v="0"/>
    <x v="1"/>
    <x v="3"/>
    <n v="11.993000000000002"/>
    <n v="-6.4162550000000014"/>
    <n v="0.28622500000000001"/>
    <n v="143.83204900000004"/>
    <x v="40"/>
    <n v="11.993000000000002"/>
    <n v="-20.344000000000001"/>
    <n v="-243.98559200000005"/>
    <n v="143.83204900000004"/>
    <n v="413.87833600000005"/>
    <x v="19"/>
    <x v="0"/>
    <x v="1"/>
    <x v="40"/>
    <x v="40"/>
    <x v="281"/>
    <x v="23"/>
    <x v="1"/>
    <x v="4"/>
    <x v="2"/>
  </r>
  <r>
    <n v="483"/>
    <x v="0"/>
    <n v="1"/>
    <n v="0.46499999999999997"/>
    <x v="0"/>
    <x v="0"/>
    <x v="2"/>
    <x v="1"/>
    <n v="6.9930000000000021"/>
    <n v="3.2517450000000006"/>
    <n v="0.21622499999999997"/>
    <n v="48.902049000000027"/>
    <x v="36"/>
    <n v="6.9930000000000021"/>
    <n v="7.6559999999999988"/>
    <n v="53.538408000000011"/>
    <n v="48.902049000000027"/>
    <n v="58.61433599999998"/>
    <x v="20"/>
    <x v="0"/>
    <x v="0"/>
    <x v="46"/>
    <x v="46"/>
    <x v="282"/>
    <x v="17"/>
    <x v="0"/>
    <x v="3"/>
    <x v="0"/>
  </r>
  <r>
    <n v="484"/>
    <x v="1"/>
    <n v="0"/>
    <n v="-0.53500000000000003"/>
    <x v="0"/>
    <x v="1"/>
    <x v="1"/>
    <x v="30"/>
    <n v="4.9930000000000021"/>
    <n v="-2.6712550000000013"/>
    <n v="0.28622500000000001"/>
    <n v="24.930049000000022"/>
    <x v="10"/>
    <n v="4.9930000000000021"/>
    <n v="8.6559999999999988"/>
    <n v="43.219408000000016"/>
    <n v="24.930049000000022"/>
    <n v="74.926335999999978"/>
    <x v="27"/>
    <x v="0"/>
    <x v="0"/>
    <x v="33"/>
    <x v="33"/>
    <x v="283"/>
    <x v="1"/>
    <x v="0"/>
    <x v="13"/>
    <x v="0"/>
  </r>
  <r>
    <n v="485"/>
    <x v="1"/>
    <n v="0"/>
    <n v="-0.53500000000000003"/>
    <x v="0"/>
    <x v="1"/>
    <x v="1"/>
    <x v="0"/>
    <n v="9.9930000000000021"/>
    <n v="-5.3462550000000011"/>
    <n v="0.28622500000000001"/>
    <n v="99.860049000000046"/>
    <x v="10"/>
    <n v="9.9930000000000021"/>
    <n v="8.6559999999999988"/>
    <n v="86.499408000000003"/>
    <n v="99.860049000000046"/>
    <n v="74.926335999999978"/>
    <x v="20"/>
    <x v="0"/>
    <x v="0"/>
    <x v="17"/>
    <x v="17"/>
    <x v="284"/>
    <x v="3"/>
    <x v="0"/>
    <x v="3"/>
    <x v="0"/>
  </r>
  <r>
    <n v="486"/>
    <x v="0"/>
    <n v="1"/>
    <n v="0.46499999999999997"/>
    <x v="0"/>
    <x v="0"/>
    <x v="0"/>
    <x v="6"/>
    <n v="-10.006999999999998"/>
    <n v="-4.6532549999999988"/>
    <n v="0.21622499999999997"/>
    <n v="100.14004899999996"/>
    <x v="26"/>
    <n v="-10.006999999999998"/>
    <n v="-24.344000000000001"/>
    <n v="243.61040799999995"/>
    <n v="100.14004899999996"/>
    <n v="592.63033600000006"/>
    <x v="14"/>
    <x v="1"/>
    <x v="2"/>
    <x v="24"/>
    <x v="24"/>
    <x v="52"/>
    <x v="19"/>
    <x v="1"/>
    <x v="2"/>
    <x v="2"/>
  </r>
  <r>
    <n v="487"/>
    <x v="1"/>
    <n v="0"/>
    <n v="-0.53500000000000003"/>
    <x v="0"/>
    <x v="0"/>
    <x v="0"/>
    <x v="4"/>
    <n v="-8.0069999999999979"/>
    <n v="4.2837449999999988"/>
    <n v="0.28622500000000001"/>
    <n v="64.112048999999971"/>
    <x v="6"/>
    <n v="-8.0069999999999979"/>
    <n v="13.655999999999999"/>
    <n v="-109.34359199999996"/>
    <n v="64.112048999999971"/>
    <n v="186.48633599999997"/>
    <x v="20"/>
    <x v="0"/>
    <x v="2"/>
    <x v="20"/>
    <x v="20"/>
    <x v="46"/>
    <x v="11"/>
    <x v="1"/>
    <x v="2"/>
    <x v="3"/>
  </r>
  <r>
    <n v="488"/>
    <x v="0"/>
    <n v="1"/>
    <n v="0.46499999999999997"/>
    <x v="0"/>
    <x v="1"/>
    <x v="1"/>
    <x v="29"/>
    <n v="12.993000000000002"/>
    <n v="6.0417450000000006"/>
    <n v="0.21622499999999997"/>
    <n v="168.81804900000006"/>
    <x v="41"/>
    <n v="12.993000000000002"/>
    <n v="-0.34400000000000119"/>
    <n v="-4.4695920000000164"/>
    <n v="168.81804900000006"/>
    <n v="0.11833600000000082"/>
    <x v="16"/>
    <x v="0"/>
    <x v="0"/>
    <x v="41"/>
    <x v="41"/>
    <x v="59"/>
    <x v="43"/>
    <x v="0"/>
    <x v="4"/>
    <x v="0"/>
  </r>
  <r>
    <n v="489"/>
    <x v="0"/>
    <n v="1"/>
    <n v="0.46499999999999997"/>
    <x v="1"/>
    <x v="0"/>
    <x v="2"/>
    <x v="26"/>
    <n v="-5.0069999999999979"/>
    <n v="-2.3282549999999991"/>
    <n v="0.21622499999999997"/>
    <n v="25.07004899999998"/>
    <x v="32"/>
    <n v="-5.0069999999999979"/>
    <n v="-26.344000000000001"/>
    <n v="131.90440799999996"/>
    <n v="25.07004899999998"/>
    <n v="694.00633600000003"/>
    <x v="43"/>
    <x v="1"/>
    <x v="3"/>
    <x v="32"/>
    <x v="32"/>
    <x v="55"/>
    <x v="43"/>
    <x v="1"/>
    <x v="0"/>
    <x v="4"/>
  </r>
  <r>
    <n v="490"/>
    <x v="1"/>
    <n v="0"/>
    <n v="-0.53500000000000003"/>
    <x v="1"/>
    <x v="0"/>
    <x v="2"/>
    <x v="0"/>
    <n v="9.9930000000000021"/>
    <n v="-5.3462550000000011"/>
    <n v="0.28622500000000001"/>
    <n v="99.860049000000046"/>
    <x v="6"/>
    <n v="9.9930000000000021"/>
    <n v="13.655999999999999"/>
    <n v="136.46440800000002"/>
    <n v="99.860049000000046"/>
    <n v="186.48633599999997"/>
    <x v="26"/>
    <x v="1"/>
    <x v="0"/>
    <x v="22"/>
    <x v="22"/>
    <x v="285"/>
    <x v="19"/>
    <x v="0"/>
    <x v="0"/>
    <x v="0"/>
  </r>
  <r>
    <n v="491"/>
    <x v="1"/>
    <n v="0"/>
    <n v="-0.53500000000000003"/>
    <x v="0"/>
    <x v="0"/>
    <x v="0"/>
    <x v="8"/>
    <n v="-9.0069999999999979"/>
    <n v="4.8187449999999989"/>
    <n v="0.28622500000000001"/>
    <n v="81.126048999999966"/>
    <x v="20"/>
    <n v="-9.0069999999999979"/>
    <n v="-17.344000000000001"/>
    <n v="156.21740799999998"/>
    <n v="81.126048999999966"/>
    <n v="300.81433600000003"/>
    <x v="17"/>
    <x v="0"/>
    <x v="2"/>
    <x v="12"/>
    <x v="12"/>
    <x v="63"/>
    <x v="25"/>
    <x v="1"/>
    <x v="4"/>
    <x v="2"/>
  </r>
  <r>
    <n v="492"/>
    <x v="1"/>
    <n v="0"/>
    <n v="-0.53500000000000003"/>
    <x v="0"/>
    <x v="0"/>
    <x v="2"/>
    <x v="24"/>
    <n v="5.9930000000000021"/>
    <n v="-3.2062550000000014"/>
    <n v="0.28622500000000001"/>
    <n v="35.916049000000022"/>
    <x v="22"/>
    <n v="5.9930000000000021"/>
    <n v="18.655999999999999"/>
    <n v="111.80540800000003"/>
    <n v="35.916049000000022"/>
    <n v="348.04633599999994"/>
    <x v="0"/>
    <x v="0"/>
    <x v="0"/>
    <x v="41"/>
    <x v="41"/>
    <x v="286"/>
    <x v="29"/>
    <x v="0"/>
    <x v="9"/>
    <x v="0"/>
  </r>
  <r>
    <n v="493"/>
    <x v="1"/>
    <n v="0"/>
    <n v="-0.53500000000000003"/>
    <x v="0"/>
    <x v="1"/>
    <x v="1"/>
    <x v="11"/>
    <n v="-11.006999999999998"/>
    <n v="5.8887449999999992"/>
    <n v="0.28622500000000001"/>
    <n v="121.15404899999996"/>
    <x v="42"/>
    <n v="-11.006999999999998"/>
    <n v="16.655999999999999"/>
    <n v="-183.33259199999995"/>
    <n v="121.15404899999996"/>
    <n v="277.42233599999997"/>
    <x v="38"/>
    <x v="1"/>
    <x v="2"/>
    <x v="18"/>
    <x v="18"/>
    <x v="287"/>
    <x v="13"/>
    <x v="1"/>
    <x v="4"/>
    <x v="2"/>
  </r>
  <r>
    <n v="494"/>
    <x v="1"/>
    <n v="0"/>
    <n v="-0.53500000000000003"/>
    <x v="0"/>
    <x v="1"/>
    <x v="2"/>
    <x v="5"/>
    <n v="-6.0069999999999979"/>
    <n v="3.213744999999999"/>
    <n v="0.28622500000000001"/>
    <n v="36.084048999999972"/>
    <x v="62"/>
    <n v="-6.0069999999999979"/>
    <n v="-14.344000000000001"/>
    <n v="86.16440799999998"/>
    <n v="36.084048999999972"/>
    <n v="205.75033600000003"/>
    <x v="17"/>
    <x v="0"/>
    <x v="2"/>
    <x v="5"/>
    <x v="5"/>
    <x v="6"/>
    <x v="22"/>
    <x v="1"/>
    <x v="4"/>
    <x v="1"/>
  </r>
  <r>
    <n v="495"/>
    <x v="0"/>
    <n v="1"/>
    <n v="0.46499999999999997"/>
    <x v="0"/>
    <x v="0"/>
    <x v="1"/>
    <x v="1"/>
    <n v="6.9930000000000021"/>
    <n v="3.2517450000000006"/>
    <n v="0.21622499999999997"/>
    <n v="48.902049000000027"/>
    <x v="53"/>
    <n v="6.9930000000000021"/>
    <n v="-9.3440000000000012"/>
    <n v="-65.342592000000025"/>
    <n v="48.902049000000027"/>
    <n v="87.310336000000021"/>
    <x v="20"/>
    <x v="0"/>
    <x v="0"/>
    <x v="3"/>
    <x v="3"/>
    <x v="4"/>
    <x v="19"/>
    <x v="0"/>
    <x v="8"/>
    <x v="0"/>
  </r>
  <r>
    <n v="496"/>
    <x v="0"/>
    <n v="1"/>
    <n v="0.46499999999999997"/>
    <x v="0"/>
    <x v="0"/>
    <x v="2"/>
    <x v="6"/>
    <n v="-10.006999999999998"/>
    <n v="-4.6532549999999988"/>
    <n v="0.21622499999999997"/>
    <n v="100.14004899999996"/>
    <x v="46"/>
    <n v="-10.006999999999998"/>
    <n v="-29.344000000000001"/>
    <n v="293.64540799999997"/>
    <n v="100.14004899999996"/>
    <n v="861.07033600000011"/>
    <x v="40"/>
    <x v="1"/>
    <x v="2"/>
    <x v="51"/>
    <x v="51"/>
    <x v="288"/>
    <x v="29"/>
    <x v="1"/>
    <x v="4"/>
    <x v="4"/>
  </r>
  <r>
    <n v="497"/>
    <x v="1"/>
    <n v="0"/>
    <n v="-0.53500000000000003"/>
    <x v="0"/>
    <x v="0"/>
    <x v="1"/>
    <x v="29"/>
    <n v="12.993000000000002"/>
    <n v="-6.9512550000000015"/>
    <n v="0.28622500000000001"/>
    <n v="168.81804900000006"/>
    <x v="51"/>
    <n v="12.993000000000002"/>
    <n v="-6.3440000000000012"/>
    <n v="-82.427592000000033"/>
    <n v="168.81804900000006"/>
    <n v="40.246336000000014"/>
    <x v="25"/>
    <x v="0"/>
    <x v="1"/>
    <x v="43"/>
    <x v="43"/>
    <x v="289"/>
    <x v="18"/>
    <x v="1"/>
    <x v="4"/>
    <x v="2"/>
  </r>
  <r>
    <n v="498"/>
    <x v="1"/>
    <n v="0"/>
    <n v="-0.53500000000000003"/>
    <x v="0"/>
    <x v="0"/>
    <x v="0"/>
    <x v="6"/>
    <n v="-10.006999999999998"/>
    <n v="5.3537449999999991"/>
    <n v="0.28622500000000001"/>
    <n v="100.14004899999996"/>
    <x v="44"/>
    <n v="-10.006999999999998"/>
    <n v="19.655999999999999"/>
    <n v="-196.69759199999996"/>
    <n v="100.14004899999996"/>
    <n v="386.35833599999995"/>
    <x v="2"/>
    <x v="0"/>
    <x v="3"/>
    <x v="13"/>
    <x v="13"/>
    <x v="226"/>
    <x v="12"/>
    <x v="1"/>
    <x v="0"/>
    <x v="3"/>
  </r>
  <r>
    <n v="499"/>
    <x v="0"/>
    <n v="1"/>
    <n v="0.46499999999999997"/>
    <x v="0"/>
    <x v="0"/>
    <x v="1"/>
    <x v="21"/>
    <n v="14.993000000000002"/>
    <n v="6.9717450000000003"/>
    <n v="0.21622499999999997"/>
    <n v="224.79004900000007"/>
    <x v="24"/>
    <n v="14.993000000000002"/>
    <n v="-4.3440000000000012"/>
    <n v="-65.129592000000031"/>
    <n v="224.79004900000007"/>
    <n v="18.870336000000009"/>
    <x v="5"/>
    <x v="0"/>
    <x v="1"/>
    <x v="55"/>
    <x v="55"/>
    <x v="225"/>
    <x v="11"/>
    <x v="1"/>
    <x v="0"/>
    <x v="2"/>
  </r>
  <r>
    <n v="500"/>
    <x v="0"/>
    <n v="1"/>
    <n v="0.46499999999999997"/>
    <x v="0"/>
    <x v="0"/>
    <x v="3"/>
    <x v="27"/>
    <n v="15.993000000000002"/>
    <n v="7.4367450000000002"/>
    <n v="0.21622499999999997"/>
    <n v="255.77604900000006"/>
    <x v="21"/>
    <n v="15.993000000000002"/>
    <n v="-2.3440000000000012"/>
    <n v="-37.487592000000021"/>
    <n v="255.77604900000006"/>
    <n v="5.4943360000000059"/>
    <x v="31"/>
    <x v="0"/>
    <x v="1"/>
    <x v="47"/>
    <x v="47"/>
    <x v="118"/>
    <x v="15"/>
    <x v="1"/>
    <x v="4"/>
    <x v="3"/>
  </r>
  <r>
    <n v="501"/>
    <x v="1"/>
    <n v="0"/>
    <n v="-0.53500000000000003"/>
    <x v="1"/>
    <x v="1"/>
    <x v="0"/>
    <x v="8"/>
    <n v="-9.0069999999999979"/>
    <n v="4.8187449999999989"/>
    <n v="0.28622500000000001"/>
    <n v="81.126048999999966"/>
    <x v="14"/>
    <n v="-9.0069999999999979"/>
    <n v="9.6559999999999988"/>
    <n v="-86.971591999999973"/>
    <n v="81.126048999999966"/>
    <n v="93.238335999999975"/>
    <x v="29"/>
    <x v="1"/>
    <x v="3"/>
    <x v="35"/>
    <x v="35"/>
    <x v="72"/>
    <x v="9"/>
    <x v="1"/>
    <x v="4"/>
    <x v="1"/>
  </r>
  <r>
    <n v="502"/>
    <x v="0"/>
    <n v="1"/>
    <n v="0.46499999999999997"/>
    <x v="1"/>
    <x v="0"/>
    <x v="0"/>
    <x v="20"/>
    <n v="-15.006999999999998"/>
    <n v="-6.978254999999999"/>
    <n v="0.21622499999999997"/>
    <n v="225.21004899999994"/>
    <x v="36"/>
    <n v="-15.006999999999998"/>
    <n v="7.6559999999999988"/>
    <n v="-114.89359199999997"/>
    <n v="225.21004899999994"/>
    <n v="58.61433599999998"/>
    <x v="11"/>
    <x v="0"/>
    <x v="2"/>
    <x v="5"/>
    <x v="5"/>
    <x v="59"/>
    <x v="10"/>
    <x v="1"/>
    <x v="0"/>
    <x v="1"/>
  </r>
  <r>
    <n v="503"/>
    <x v="0"/>
    <n v="1"/>
    <n v="0.46499999999999997"/>
    <x v="0"/>
    <x v="1"/>
    <x v="3"/>
    <x v="6"/>
    <n v="-10.006999999999998"/>
    <n v="-4.6532549999999988"/>
    <n v="0.21622499999999997"/>
    <n v="100.14004899999996"/>
    <x v="43"/>
    <n v="-10.006999999999998"/>
    <n v="24.655999999999999"/>
    <n v="-246.73259199999993"/>
    <n v="100.14004899999996"/>
    <n v="607.91833599999995"/>
    <x v="14"/>
    <x v="0"/>
    <x v="3"/>
    <x v="20"/>
    <x v="20"/>
    <x v="48"/>
    <x v="40"/>
    <x v="1"/>
    <x v="0"/>
    <x v="2"/>
  </r>
  <r>
    <n v="504"/>
    <x v="1"/>
    <n v="0"/>
    <n v="-0.53500000000000003"/>
    <x v="0"/>
    <x v="1"/>
    <x v="0"/>
    <x v="15"/>
    <n v="-4.0069999999999979"/>
    <n v="2.1437449999999991"/>
    <n v="0.28622500000000001"/>
    <n v="16.056048999999984"/>
    <x v="51"/>
    <n v="-4.0069999999999979"/>
    <n v="-6.3440000000000012"/>
    <n v="25.420407999999991"/>
    <n v="16.056048999999984"/>
    <n v="40.246336000000014"/>
    <x v="8"/>
    <x v="0"/>
    <x v="3"/>
    <x v="26"/>
    <x v="26"/>
    <x v="34"/>
    <x v="32"/>
    <x v="1"/>
    <x v="2"/>
    <x v="3"/>
  </r>
  <r>
    <n v="505"/>
    <x v="1"/>
    <n v="0"/>
    <n v="-0.53500000000000003"/>
    <x v="0"/>
    <x v="0"/>
    <x v="1"/>
    <x v="4"/>
    <n v="-8.0069999999999979"/>
    <n v="4.2837449999999988"/>
    <n v="0.28622500000000001"/>
    <n v="64.112048999999971"/>
    <x v="36"/>
    <n v="-8.0069999999999979"/>
    <n v="7.6559999999999988"/>
    <n v="-61.301591999999971"/>
    <n v="64.112048999999971"/>
    <n v="58.61433599999998"/>
    <x v="7"/>
    <x v="0"/>
    <x v="3"/>
    <x v="5"/>
    <x v="5"/>
    <x v="254"/>
    <x v="39"/>
    <x v="1"/>
    <x v="2"/>
    <x v="2"/>
  </r>
  <r>
    <n v="506"/>
    <x v="1"/>
    <n v="0"/>
    <n v="-0.53500000000000003"/>
    <x v="0"/>
    <x v="0"/>
    <x v="0"/>
    <x v="18"/>
    <n v="-7.0069999999999979"/>
    <n v="3.7487449999999991"/>
    <n v="0.28622500000000001"/>
    <n v="49.098048999999968"/>
    <x v="17"/>
    <n v="-7.0069999999999979"/>
    <n v="-13.344000000000001"/>
    <n v="93.501407999999984"/>
    <n v="49.098048999999968"/>
    <n v="178.06233600000004"/>
    <x v="2"/>
    <x v="1"/>
    <x v="2"/>
    <x v="5"/>
    <x v="5"/>
    <x v="88"/>
    <x v="21"/>
    <x v="1"/>
    <x v="0"/>
    <x v="2"/>
  </r>
  <r>
    <n v="507"/>
    <x v="0"/>
    <n v="1"/>
    <n v="0.46499999999999997"/>
    <x v="1"/>
    <x v="0"/>
    <x v="0"/>
    <x v="15"/>
    <n v="-4.0069999999999979"/>
    <n v="-1.863254999999999"/>
    <n v="0.21622499999999997"/>
    <n v="16.056048999999984"/>
    <x v="2"/>
    <n v="-4.0069999999999979"/>
    <n v="17.655999999999999"/>
    <n v="-70.747591999999955"/>
    <n v="16.056048999999984"/>
    <n v="311.73433599999998"/>
    <x v="39"/>
    <x v="1"/>
    <x v="3"/>
    <x v="18"/>
    <x v="18"/>
    <x v="219"/>
    <x v="20"/>
    <x v="1"/>
    <x v="4"/>
    <x v="1"/>
  </r>
  <r>
    <n v="508"/>
    <x v="0"/>
    <n v="1"/>
    <n v="0.46499999999999997"/>
    <x v="0"/>
    <x v="0"/>
    <x v="0"/>
    <x v="7"/>
    <n v="17.993000000000002"/>
    <n v="8.3667449999999999"/>
    <n v="0.21622499999999997"/>
    <n v="323.74804900000009"/>
    <x v="8"/>
    <n v="17.993000000000002"/>
    <n v="10.655999999999999"/>
    <n v="191.733408"/>
    <n v="323.74804900000009"/>
    <n v="113.55033599999997"/>
    <x v="7"/>
    <x v="0"/>
    <x v="1"/>
    <x v="53"/>
    <x v="53"/>
    <x v="290"/>
    <x v="15"/>
    <x v="1"/>
    <x v="4"/>
    <x v="3"/>
  </r>
  <r>
    <n v="509"/>
    <x v="1"/>
    <n v="0"/>
    <n v="-0.53500000000000003"/>
    <x v="0"/>
    <x v="1"/>
    <x v="3"/>
    <x v="12"/>
    <n v="10.993000000000002"/>
    <n v="-5.8812550000000012"/>
    <n v="0.28622500000000001"/>
    <n v="120.84604900000005"/>
    <x v="13"/>
    <n v="10.993000000000002"/>
    <n v="5.6559999999999988"/>
    <n v="62.176408000000002"/>
    <n v="120.84604900000005"/>
    <n v="31.990335999999985"/>
    <x v="20"/>
    <x v="0"/>
    <x v="0"/>
    <x v="10"/>
    <x v="10"/>
    <x v="291"/>
    <x v="17"/>
    <x v="0"/>
    <x v="1"/>
    <x v="0"/>
  </r>
  <r>
    <n v="510"/>
    <x v="0"/>
    <n v="1"/>
    <n v="0.46499999999999997"/>
    <x v="0"/>
    <x v="0"/>
    <x v="0"/>
    <x v="20"/>
    <n v="-15.006999999999998"/>
    <n v="-6.978254999999999"/>
    <n v="0.21622499999999997"/>
    <n v="225.21004899999994"/>
    <x v="38"/>
    <n v="-15.006999999999998"/>
    <n v="1.6559999999999988"/>
    <n v="-24.851591999999979"/>
    <n v="225.21004899999994"/>
    <n v="2.7423359999999959"/>
    <x v="31"/>
    <x v="1"/>
    <x v="3"/>
    <x v="21"/>
    <x v="21"/>
    <x v="17"/>
    <x v="31"/>
    <x v="1"/>
    <x v="0"/>
    <x v="1"/>
  </r>
  <r>
    <n v="511"/>
    <x v="0"/>
    <n v="1"/>
    <n v="0.46499999999999997"/>
    <x v="1"/>
    <x v="0"/>
    <x v="0"/>
    <x v="8"/>
    <n v="-9.0069999999999979"/>
    <n v="-4.188254999999999"/>
    <n v="0.21622499999999997"/>
    <n v="81.126048999999966"/>
    <x v="59"/>
    <n v="-9.0069999999999979"/>
    <n v="-21.344000000000001"/>
    <n v="192.24540799999997"/>
    <n v="81.126048999999966"/>
    <n v="455.56633600000004"/>
    <x v="10"/>
    <x v="1"/>
    <x v="3"/>
    <x v="52"/>
    <x v="52"/>
    <x v="292"/>
    <x v="33"/>
    <x v="1"/>
    <x v="7"/>
    <x v="4"/>
  </r>
  <r>
    <n v="512"/>
    <x v="0"/>
    <n v="1"/>
    <n v="0.46499999999999997"/>
    <x v="0"/>
    <x v="1"/>
    <x v="1"/>
    <x v="16"/>
    <n v="-14.006999999999998"/>
    <n v="-6.5132549999999982"/>
    <n v="0.21622499999999997"/>
    <n v="196.19604899999993"/>
    <x v="2"/>
    <n v="-14.006999999999998"/>
    <n v="17.655999999999999"/>
    <n v="-247.30759199999994"/>
    <n v="196.19604899999993"/>
    <n v="311.73433599999998"/>
    <x v="32"/>
    <x v="1"/>
    <x v="3"/>
    <x v="26"/>
    <x v="26"/>
    <x v="63"/>
    <x v="33"/>
    <x v="1"/>
    <x v="2"/>
    <x v="2"/>
  </r>
  <r>
    <n v="513"/>
    <x v="0"/>
    <n v="1"/>
    <n v="0.46499999999999997"/>
    <x v="0"/>
    <x v="0"/>
    <x v="0"/>
    <x v="0"/>
    <n v="9.9930000000000021"/>
    <n v="4.646745000000001"/>
    <n v="0.21622499999999997"/>
    <n v="99.860049000000046"/>
    <x v="26"/>
    <n v="9.9930000000000021"/>
    <n v="-24.344000000000001"/>
    <n v="-243.26959200000007"/>
    <n v="99.860049000000046"/>
    <n v="592.63033600000006"/>
    <x v="21"/>
    <x v="0"/>
    <x v="1"/>
    <x v="60"/>
    <x v="60"/>
    <x v="55"/>
    <x v="14"/>
    <x v="1"/>
    <x v="0"/>
    <x v="2"/>
  </r>
  <r>
    <n v="514"/>
    <x v="0"/>
    <n v="1"/>
    <n v="0.46499999999999997"/>
    <x v="0"/>
    <x v="1"/>
    <x v="0"/>
    <x v="10"/>
    <n v="-12.006999999999998"/>
    <n v="-5.5832549999999985"/>
    <n v="0.21622499999999997"/>
    <n v="144.16804899999994"/>
    <x v="20"/>
    <n v="-12.006999999999998"/>
    <n v="-17.344000000000001"/>
    <n v="208.24940799999999"/>
    <n v="144.16804899999994"/>
    <n v="300.81433600000003"/>
    <x v="8"/>
    <x v="1"/>
    <x v="3"/>
    <x v="37"/>
    <x v="37"/>
    <x v="36"/>
    <x v="35"/>
    <x v="1"/>
    <x v="2"/>
    <x v="2"/>
  </r>
  <r>
    <n v="515"/>
    <x v="1"/>
    <n v="0"/>
    <n v="-0.53500000000000003"/>
    <x v="1"/>
    <x v="0"/>
    <x v="0"/>
    <x v="18"/>
    <n v="-7.0069999999999979"/>
    <n v="3.7487449999999991"/>
    <n v="0.28622500000000001"/>
    <n v="49.098048999999968"/>
    <x v="56"/>
    <n v="-7.0069999999999979"/>
    <n v="-30.344000000000001"/>
    <n v="212.62040799999994"/>
    <n v="49.098048999999968"/>
    <n v="920.7583360000001"/>
    <x v="1"/>
    <x v="1"/>
    <x v="3"/>
    <x v="52"/>
    <x v="52"/>
    <x v="293"/>
    <x v="20"/>
    <x v="1"/>
    <x v="4"/>
    <x v="4"/>
  </r>
  <r>
    <n v="516"/>
    <x v="0"/>
    <n v="1"/>
    <n v="0.46499999999999997"/>
    <x v="0"/>
    <x v="1"/>
    <x v="0"/>
    <x v="11"/>
    <n v="-11.006999999999998"/>
    <n v="-5.1182549999999987"/>
    <n v="0.21622499999999997"/>
    <n v="121.15404899999996"/>
    <x v="0"/>
    <n v="-11.006999999999998"/>
    <n v="-18.344000000000001"/>
    <n v="201.91240799999997"/>
    <n v="121.15404899999996"/>
    <n v="336.50233600000007"/>
    <x v="29"/>
    <x v="0"/>
    <x v="3"/>
    <x v="13"/>
    <x v="13"/>
    <x v="19"/>
    <x v="11"/>
    <x v="1"/>
    <x v="0"/>
    <x v="3"/>
  </r>
  <r>
    <n v="517"/>
    <x v="1"/>
    <n v="0"/>
    <n v="-0.53500000000000003"/>
    <x v="0"/>
    <x v="1"/>
    <x v="0"/>
    <x v="28"/>
    <n v="7.9930000000000021"/>
    <n v="-4.2762550000000017"/>
    <n v="0.28622500000000001"/>
    <n v="63.888049000000031"/>
    <x v="7"/>
    <n v="7.9930000000000021"/>
    <n v="11.655999999999999"/>
    <n v="93.166408000000018"/>
    <n v="63.888049000000031"/>
    <n v="135.86233599999997"/>
    <x v="20"/>
    <x v="0"/>
    <x v="0"/>
    <x v="32"/>
    <x v="32"/>
    <x v="90"/>
    <x v="4"/>
    <x v="0"/>
    <x v="4"/>
    <x v="0"/>
  </r>
  <r>
    <n v="518"/>
    <x v="0"/>
    <n v="1"/>
    <n v="0.46499999999999997"/>
    <x v="1"/>
    <x v="0"/>
    <x v="1"/>
    <x v="21"/>
    <n v="14.993000000000002"/>
    <n v="6.9717450000000003"/>
    <n v="0.21622499999999997"/>
    <n v="224.79004900000007"/>
    <x v="37"/>
    <n v="14.993000000000002"/>
    <n v="2.6559999999999988"/>
    <n v="39.821407999999991"/>
    <n v="224.79004900000007"/>
    <n v="7.0543359999999939"/>
    <x v="14"/>
    <x v="1"/>
    <x v="1"/>
    <x v="46"/>
    <x v="46"/>
    <x v="55"/>
    <x v="6"/>
    <x v="1"/>
    <x v="4"/>
    <x v="1"/>
  </r>
  <r>
    <n v="519"/>
    <x v="0"/>
    <n v="1"/>
    <n v="0.46499999999999997"/>
    <x v="0"/>
    <x v="0"/>
    <x v="0"/>
    <x v="10"/>
    <n v="-12.006999999999998"/>
    <n v="-5.5832549999999985"/>
    <n v="0.21622499999999997"/>
    <n v="144.16804899999994"/>
    <x v="60"/>
    <n v="-12.006999999999998"/>
    <n v="27.655999999999999"/>
    <n v="-332.06559199999992"/>
    <n v="144.16804899999994"/>
    <n v="764.85433599999999"/>
    <x v="10"/>
    <x v="0"/>
    <x v="3"/>
    <x v="5"/>
    <x v="5"/>
    <x v="73"/>
    <x v="17"/>
    <x v="1"/>
    <x v="2"/>
    <x v="2"/>
  </r>
  <r>
    <n v="520"/>
    <x v="0"/>
    <n v="1"/>
    <n v="0.46499999999999997"/>
    <x v="0"/>
    <x v="1"/>
    <x v="0"/>
    <x v="6"/>
    <n v="-10.006999999999998"/>
    <n v="-4.6532549999999988"/>
    <n v="0.21622499999999997"/>
    <n v="100.14004899999996"/>
    <x v="12"/>
    <n v="-10.006999999999998"/>
    <n v="12.655999999999999"/>
    <n v="-126.64859199999997"/>
    <n v="100.14004899999996"/>
    <n v="160.17433599999998"/>
    <x v="11"/>
    <x v="0"/>
    <x v="3"/>
    <x v="35"/>
    <x v="35"/>
    <x v="161"/>
    <x v="16"/>
    <x v="1"/>
    <x v="4"/>
    <x v="1"/>
  </r>
  <r>
    <n v="521"/>
    <x v="0"/>
    <n v="1"/>
    <n v="0.46499999999999997"/>
    <x v="0"/>
    <x v="0"/>
    <x v="0"/>
    <x v="26"/>
    <n v="-5.0069999999999979"/>
    <n v="-2.3282549999999991"/>
    <n v="0.21622499999999997"/>
    <n v="25.07004899999998"/>
    <x v="29"/>
    <n v="-5.0069999999999979"/>
    <n v="-10.344000000000001"/>
    <n v="51.792407999999988"/>
    <n v="25.07004899999998"/>
    <n v="106.99833600000002"/>
    <x v="9"/>
    <x v="0"/>
    <x v="2"/>
    <x v="37"/>
    <x v="37"/>
    <x v="3"/>
    <x v="24"/>
    <x v="1"/>
    <x v="4"/>
    <x v="2"/>
  </r>
  <r>
    <n v="522"/>
    <x v="1"/>
    <n v="0"/>
    <n v="-0.53500000000000003"/>
    <x v="0"/>
    <x v="1"/>
    <x v="3"/>
    <x v="1"/>
    <n v="6.9930000000000021"/>
    <n v="-3.7412550000000016"/>
    <n v="0.28622500000000001"/>
    <n v="48.902049000000027"/>
    <x v="18"/>
    <n v="6.9930000000000021"/>
    <n v="25.655999999999999"/>
    <n v="179.41240800000006"/>
    <n v="48.902049000000027"/>
    <n v="658.23033599999997"/>
    <x v="3"/>
    <x v="0"/>
    <x v="0"/>
    <x v="10"/>
    <x v="10"/>
    <x v="55"/>
    <x v="47"/>
    <x v="0"/>
    <x v="13"/>
    <x v="0"/>
  </r>
  <r>
    <n v="523"/>
    <x v="0"/>
    <n v="1"/>
    <n v="0.46499999999999997"/>
    <x v="0"/>
    <x v="1"/>
    <x v="0"/>
    <x v="26"/>
    <n v="-5.0069999999999979"/>
    <n v="-2.3282549999999991"/>
    <n v="0.21622499999999997"/>
    <n v="25.07004899999998"/>
    <x v="5"/>
    <n v="-5.0069999999999979"/>
    <n v="23.655999999999999"/>
    <n v="-118.44559199999995"/>
    <n v="25.07004899999998"/>
    <n v="559.60633599999994"/>
    <x v="11"/>
    <x v="0"/>
    <x v="2"/>
    <x v="13"/>
    <x v="13"/>
    <x v="17"/>
    <x v="17"/>
    <x v="1"/>
    <x v="0"/>
    <x v="1"/>
  </r>
  <r>
    <n v="524"/>
    <x v="1"/>
    <n v="0"/>
    <n v="-0.53500000000000003"/>
    <x v="1"/>
    <x v="0"/>
    <x v="1"/>
    <x v="27"/>
    <n v="15.993000000000002"/>
    <n v="-8.5562550000000019"/>
    <n v="0.28622500000000001"/>
    <n v="255.77604900000006"/>
    <x v="49"/>
    <n v="15.993000000000002"/>
    <n v="-22.344000000000001"/>
    <n v="-357.34759200000008"/>
    <n v="255.77604900000006"/>
    <n v="499.25433600000008"/>
    <x v="46"/>
    <x v="1"/>
    <x v="1"/>
    <x v="40"/>
    <x v="40"/>
    <x v="294"/>
    <x v="23"/>
    <x v="1"/>
    <x v="2"/>
    <x v="3"/>
  </r>
  <r>
    <n v="525"/>
    <x v="0"/>
    <n v="1"/>
    <n v="0.46499999999999997"/>
    <x v="1"/>
    <x v="0"/>
    <x v="2"/>
    <x v="10"/>
    <n v="-12.006999999999998"/>
    <n v="-5.5832549999999985"/>
    <n v="0.21622499999999997"/>
    <n v="144.16804899999994"/>
    <x v="59"/>
    <n v="-12.006999999999998"/>
    <n v="-21.344000000000001"/>
    <n v="256.27740799999998"/>
    <n v="144.16804899999994"/>
    <n v="455.56633600000004"/>
    <x v="25"/>
    <x v="1"/>
    <x v="2"/>
    <x v="33"/>
    <x v="33"/>
    <x v="51"/>
    <x v="6"/>
    <x v="1"/>
    <x v="4"/>
    <x v="4"/>
  </r>
  <r>
    <n v="526"/>
    <x v="1"/>
    <n v="0"/>
    <n v="-0.53500000000000003"/>
    <x v="1"/>
    <x v="0"/>
    <x v="1"/>
    <x v="35"/>
    <n v="20.993000000000002"/>
    <n v="-11.231255000000003"/>
    <n v="0.28622500000000001"/>
    <n v="440.70604900000006"/>
    <x v="13"/>
    <n v="20.993000000000002"/>
    <n v="5.6559999999999988"/>
    <n v="118.73640799999998"/>
    <n v="440.70604900000006"/>
    <n v="31.990335999999985"/>
    <x v="10"/>
    <x v="1"/>
    <x v="1"/>
    <x v="14"/>
    <x v="14"/>
    <x v="295"/>
    <x v="7"/>
    <x v="1"/>
    <x v="4"/>
    <x v="1"/>
  </r>
  <r>
    <n v="527"/>
    <x v="1"/>
    <n v="0"/>
    <n v="-0.53500000000000003"/>
    <x v="0"/>
    <x v="1"/>
    <x v="1"/>
    <x v="18"/>
    <n v="-7.0069999999999979"/>
    <n v="3.7487449999999991"/>
    <n v="0.28622500000000001"/>
    <n v="49.098048999999968"/>
    <x v="45"/>
    <n v="-7.0069999999999979"/>
    <n v="-7.3440000000000012"/>
    <n v="51.459407999999996"/>
    <n v="49.098048999999968"/>
    <n v="53.934336000000016"/>
    <x v="0"/>
    <x v="1"/>
    <x v="3"/>
    <x v="6"/>
    <x v="6"/>
    <x v="137"/>
    <x v="25"/>
    <x v="1"/>
    <x v="2"/>
    <x v="2"/>
  </r>
  <r>
    <n v="528"/>
    <x v="1"/>
    <n v="0"/>
    <n v="-0.53500000000000003"/>
    <x v="0"/>
    <x v="1"/>
    <x v="0"/>
    <x v="6"/>
    <n v="-10.006999999999998"/>
    <n v="5.3537449999999991"/>
    <n v="0.28622500000000001"/>
    <n v="100.14004899999996"/>
    <x v="7"/>
    <n v="-10.006999999999998"/>
    <n v="11.655999999999999"/>
    <n v="-116.64159199999996"/>
    <n v="100.14004899999996"/>
    <n v="135.86233599999997"/>
    <x v="23"/>
    <x v="1"/>
    <x v="3"/>
    <x v="26"/>
    <x v="26"/>
    <x v="117"/>
    <x v="10"/>
    <x v="1"/>
    <x v="2"/>
    <x v="1"/>
  </r>
  <r>
    <n v="529"/>
    <x v="0"/>
    <n v="1"/>
    <n v="0.46499999999999997"/>
    <x v="1"/>
    <x v="0"/>
    <x v="2"/>
    <x v="4"/>
    <n v="-8.0069999999999979"/>
    <n v="-3.7232549999999986"/>
    <n v="0.21622499999999997"/>
    <n v="64.112048999999971"/>
    <x v="33"/>
    <n v="-8.0069999999999979"/>
    <n v="-19.344000000000001"/>
    <n v="154.88740799999997"/>
    <n v="64.112048999999971"/>
    <n v="374.19033600000006"/>
    <x v="37"/>
    <x v="1"/>
    <x v="4"/>
    <x v="16"/>
    <x v="16"/>
    <x v="55"/>
    <x v="2"/>
    <x v="1"/>
    <x v="3"/>
    <x v="4"/>
  </r>
  <r>
    <n v="530"/>
    <x v="0"/>
    <n v="1"/>
    <n v="0.46499999999999997"/>
    <x v="0"/>
    <x v="0"/>
    <x v="3"/>
    <x v="17"/>
    <n v="16.993000000000002"/>
    <n v="7.901745"/>
    <n v="0.21622499999999997"/>
    <n v="288.76204900000005"/>
    <x v="4"/>
    <n v="16.993000000000002"/>
    <n v="3.6559999999999988"/>
    <n v="62.126407999999991"/>
    <n v="288.76204900000005"/>
    <n v="13.366335999999992"/>
    <x v="14"/>
    <x v="0"/>
    <x v="1"/>
    <x v="28"/>
    <x v="28"/>
    <x v="152"/>
    <x v="9"/>
    <x v="1"/>
    <x v="0"/>
    <x v="1"/>
  </r>
  <r>
    <n v="531"/>
    <x v="0"/>
    <n v="1"/>
    <n v="0.46499999999999997"/>
    <x v="1"/>
    <x v="0"/>
    <x v="1"/>
    <x v="11"/>
    <n v="-11.006999999999998"/>
    <n v="-5.1182549999999987"/>
    <n v="0.21622499999999997"/>
    <n v="121.15404899999996"/>
    <x v="39"/>
    <n v="-11.006999999999998"/>
    <n v="-25.344000000000001"/>
    <n v="278.96140799999995"/>
    <n v="121.15404899999996"/>
    <n v="642.31833600000004"/>
    <x v="15"/>
    <x v="0"/>
    <x v="3"/>
    <x v="5"/>
    <x v="5"/>
    <x v="24"/>
    <x v="10"/>
    <x v="1"/>
    <x v="0"/>
    <x v="1"/>
  </r>
  <r>
    <n v="532"/>
    <x v="1"/>
    <n v="0"/>
    <n v="-0.53500000000000003"/>
    <x v="1"/>
    <x v="0"/>
    <x v="0"/>
    <x v="11"/>
    <n v="-11.006999999999998"/>
    <n v="5.8887449999999992"/>
    <n v="0.28622500000000001"/>
    <n v="121.15404899999996"/>
    <x v="32"/>
    <n v="-11.006999999999998"/>
    <n v="-26.344000000000001"/>
    <n v="289.96840799999995"/>
    <n v="121.15404899999996"/>
    <n v="694.00633600000003"/>
    <x v="35"/>
    <x v="1"/>
    <x v="4"/>
    <x v="32"/>
    <x v="32"/>
    <x v="296"/>
    <x v="4"/>
    <x v="1"/>
    <x v="7"/>
    <x v="4"/>
  </r>
  <r>
    <n v="533"/>
    <x v="0"/>
    <n v="1"/>
    <n v="0.46499999999999997"/>
    <x v="0"/>
    <x v="0"/>
    <x v="1"/>
    <x v="2"/>
    <n v="18.993000000000002"/>
    <n v="8.8317449999999997"/>
    <n v="0.21622499999999997"/>
    <n v="360.73404900000008"/>
    <x v="6"/>
    <n v="18.993000000000002"/>
    <n v="13.655999999999999"/>
    <n v="259.36840799999999"/>
    <n v="360.73404900000008"/>
    <n v="186.48633599999997"/>
    <x v="31"/>
    <x v="0"/>
    <x v="1"/>
    <x v="46"/>
    <x v="46"/>
    <x v="217"/>
    <x v="37"/>
    <x v="1"/>
    <x v="2"/>
    <x v="2"/>
  </r>
  <r>
    <n v="534"/>
    <x v="0"/>
    <n v="1"/>
    <n v="0.46499999999999997"/>
    <x v="0"/>
    <x v="1"/>
    <x v="1"/>
    <x v="18"/>
    <n v="-7.0069999999999979"/>
    <n v="-3.2582549999999988"/>
    <n v="0.21622499999999997"/>
    <n v="49.098048999999968"/>
    <x v="54"/>
    <n v="-7.0069999999999979"/>
    <n v="-11.344000000000001"/>
    <n v="79.487407999999988"/>
    <n v="49.098048999999968"/>
    <n v="128.68633600000004"/>
    <x v="27"/>
    <x v="0"/>
    <x v="2"/>
    <x v="5"/>
    <x v="5"/>
    <x v="88"/>
    <x v="24"/>
    <x v="1"/>
    <x v="4"/>
    <x v="1"/>
  </r>
  <r>
    <n v="535"/>
    <x v="1"/>
    <n v="0"/>
    <n v="-0.53500000000000003"/>
    <x v="0"/>
    <x v="1"/>
    <x v="0"/>
    <x v="4"/>
    <n v="-8.0069999999999979"/>
    <n v="4.2837449999999988"/>
    <n v="0.28622500000000001"/>
    <n v="64.112048999999971"/>
    <x v="23"/>
    <n v="-8.0069999999999979"/>
    <n v="20.655999999999999"/>
    <n v="-165.39259199999995"/>
    <n v="64.112048999999971"/>
    <n v="426.67033599999996"/>
    <x v="14"/>
    <x v="0"/>
    <x v="3"/>
    <x v="4"/>
    <x v="4"/>
    <x v="5"/>
    <x v="46"/>
    <x v="1"/>
    <x v="4"/>
    <x v="2"/>
  </r>
  <r>
    <n v="536"/>
    <x v="0"/>
    <n v="1"/>
    <n v="0.46499999999999997"/>
    <x v="0"/>
    <x v="0"/>
    <x v="0"/>
    <x v="35"/>
    <n v="20.993000000000002"/>
    <n v="9.7617449999999995"/>
    <n v="0.21622499999999997"/>
    <n v="440.70604900000006"/>
    <x v="3"/>
    <n v="20.993000000000002"/>
    <n v="29.655999999999999"/>
    <n v="622.56840800000009"/>
    <n v="440.70604900000006"/>
    <n v="879.4783359999999"/>
    <x v="15"/>
    <x v="0"/>
    <x v="1"/>
    <x v="53"/>
    <x v="53"/>
    <x v="297"/>
    <x v="30"/>
    <x v="1"/>
    <x v="2"/>
    <x v="1"/>
  </r>
  <r>
    <n v="537"/>
    <x v="1"/>
    <n v="0"/>
    <n v="-0.53500000000000003"/>
    <x v="0"/>
    <x v="1"/>
    <x v="0"/>
    <x v="12"/>
    <n v="10.993000000000002"/>
    <n v="-5.8812550000000012"/>
    <n v="0.28622500000000001"/>
    <n v="120.84604900000005"/>
    <x v="4"/>
    <n v="10.993000000000002"/>
    <n v="3.6559999999999988"/>
    <n v="40.190407999999998"/>
    <n v="120.84604900000005"/>
    <n v="13.366335999999992"/>
    <x v="16"/>
    <x v="0"/>
    <x v="0"/>
    <x v="2"/>
    <x v="2"/>
    <x v="298"/>
    <x v="46"/>
    <x v="0"/>
    <x v="6"/>
    <x v="0"/>
  </r>
  <r>
    <n v="538"/>
    <x v="0"/>
    <n v="1"/>
    <n v="0.46499999999999997"/>
    <x v="0"/>
    <x v="1"/>
    <x v="0"/>
    <x v="15"/>
    <n v="-4.0069999999999979"/>
    <n v="-1.863254999999999"/>
    <n v="0.21622499999999997"/>
    <n v="16.056048999999984"/>
    <x v="10"/>
    <n v="-4.0069999999999979"/>
    <n v="8.6559999999999988"/>
    <n v="-34.684591999999974"/>
    <n v="16.056048999999984"/>
    <n v="74.926335999999978"/>
    <x v="25"/>
    <x v="1"/>
    <x v="3"/>
    <x v="18"/>
    <x v="18"/>
    <x v="219"/>
    <x v="5"/>
    <x v="1"/>
    <x v="2"/>
    <x v="1"/>
  </r>
  <r>
    <n v="539"/>
    <x v="0"/>
    <n v="1"/>
    <n v="0.46499999999999997"/>
    <x v="0"/>
    <x v="0"/>
    <x v="0"/>
    <x v="10"/>
    <n v="-12.006999999999998"/>
    <n v="-5.5832549999999985"/>
    <n v="0.21622499999999997"/>
    <n v="144.16804899999994"/>
    <x v="8"/>
    <n v="-12.006999999999998"/>
    <n v="10.655999999999999"/>
    <n v="-127.94659199999997"/>
    <n v="144.16804899999994"/>
    <n v="113.55033599999997"/>
    <x v="0"/>
    <x v="0"/>
    <x v="3"/>
    <x v="20"/>
    <x v="20"/>
    <x v="212"/>
    <x v="28"/>
    <x v="1"/>
    <x v="4"/>
    <x v="2"/>
  </r>
  <r>
    <n v="540"/>
    <x v="1"/>
    <n v="0"/>
    <n v="-0.53500000000000003"/>
    <x v="0"/>
    <x v="1"/>
    <x v="0"/>
    <x v="14"/>
    <n v="-13.006999999999998"/>
    <n v="6.9587449999999995"/>
    <n v="0.28622500000000001"/>
    <n v="169.18204899999995"/>
    <x v="62"/>
    <n v="-13.006999999999998"/>
    <n v="-14.344000000000001"/>
    <n v="186.572408"/>
    <n v="169.18204899999995"/>
    <n v="205.75033600000003"/>
    <x v="5"/>
    <x v="0"/>
    <x v="3"/>
    <x v="13"/>
    <x v="13"/>
    <x v="170"/>
    <x v="26"/>
    <x v="1"/>
    <x v="2"/>
    <x v="1"/>
  </r>
  <r>
    <n v="541"/>
    <x v="0"/>
    <n v="1"/>
    <n v="0.46499999999999997"/>
    <x v="0"/>
    <x v="0"/>
    <x v="0"/>
    <x v="10"/>
    <n v="-12.006999999999998"/>
    <n v="-5.5832549999999985"/>
    <n v="0.21622499999999997"/>
    <n v="144.16804899999994"/>
    <x v="38"/>
    <n v="-12.006999999999998"/>
    <n v="1.6559999999999988"/>
    <n v="-19.883591999999982"/>
    <n v="144.16804899999994"/>
    <n v="2.7423359999999959"/>
    <x v="44"/>
    <x v="1"/>
    <x v="2"/>
    <x v="6"/>
    <x v="6"/>
    <x v="177"/>
    <x v="45"/>
    <x v="1"/>
    <x v="2"/>
    <x v="1"/>
  </r>
  <r>
    <n v="542"/>
    <x v="1"/>
    <n v="0"/>
    <n v="-0.53500000000000003"/>
    <x v="0"/>
    <x v="0"/>
    <x v="0"/>
    <x v="5"/>
    <n v="-6.0069999999999979"/>
    <n v="3.213744999999999"/>
    <n v="0.28622500000000001"/>
    <n v="36.084048999999972"/>
    <x v="1"/>
    <n v="-6.0069999999999979"/>
    <n v="-12.344000000000001"/>
    <n v="74.150407999999985"/>
    <n v="36.084048999999972"/>
    <n v="152.37433600000003"/>
    <x v="3"/>
    <x v="0"/>
    <x v="2"/>
    <x v="5"/>
    <x v="5"/>
    <x v="6"/>
    <x v="46"/>
    <x v="1"/>
    <x v="4"/>
    <x v="1"/>
  </r>
  <r>
    <n v="543"/>
    <x v="1"/>
    <n v="0"/>
    <n v="-0.53500000000000003"/>
    <x v="0"/>
    <x v="1"/>
    <x v="0"/>
    <x v="13"/>
    <n v="8.9930000000000021"/>
    <n v="-4.8112550000000018"/>
    <n v="0.28622500000000001"/>
    <n v="80.874049000000042"/>
    <x v="62"/>
    <n v="8.9930000000000021"/>
    <n v="-14.344000000000001"/>
    <n v="-128.99559200000004"/>
    <n v="80.874049000000042"/>
    <n v="205.75033600000003"/>
    <x v="0"/>
    <x v="0"/>
    <x v="0"/>
    <x v="41"/>
    <x v="41"/>
    <x v="273"/>
    <x v="17"/>
    <x v="0"/>
    <x v="3"/>
    <x v="0"/>
  </r>
  <r>
    <n v="544"/>
    <x v="0"/>
    <n v="1"/>
    <n v="0.46499999999999997"/>
    <x v="0"/>
    <x v="0"/>
    <x v="0"/>
    <x v="20"/>
    <n v="-15.006999999999998"/>
    <n v="-6.978254999999999"/>
    <n v="0.21622499999999997"/>
    <n v="225.21004899999994"/>
    <x v="60"/>
    <n v="-15.006999999999998"/>
    <n v="27.655999999999999"/>
    <n v="-415.03359199999994"/>
    <n v="225.21004899999994"/>
    <n v="764.85433599999999"/>
    <x v="17"/>
    <x v="1"/>
    <x v="2"/>
    <x v="20"/>
    <x v="20"/>
    <x v="37"/>
    <x v="11"/>
    <x v="1"/>
    <x v="4"/>
    <x v="1"/>
  </r>
  <r>
    <n v="545"/>
    <x v="1"/>
    <n v="0"/>
    <n v="-0.53500000000000003"/>
    <x v="1"/>
    <x v="0"/>
    <x v="0"/>
    <x v="10"/>
    <n v="-12.006999999999998"/>
    <n v="6.4237449999999994"/>
    <n v="0.28622500000000001"/>
    <n v="144.16804899999994"/>
    <x v="19"/>
    <n v="-12.006999999999998"/>
    <n v="-15.344000000000001"/>
    <n v="184.23540799999998"/>
    <n v="144.16804899999994"/>
    <n v="235.43833600000005"/>
    <x v="21"/>
    <x v="0"/>
    <x v="3"/>
    <x v="18"/>
    <x v="18"/>
    <x v="299"/>
    <x v="19"/>
    <x v="1"/>
    <x v="0"/>
    <x v="1"/>
  </r>
  <r>
    <n v="546"/>
    <x v="0"/>
    <n v="1"/>
    <n v="0.46499999999999997"/>
    <x v="0"/>
    <x v="0"/>
    <x v="2"/>
    <x v="0"/>
    <n v="9.9930000000000021"/>
    <n v="4.646745000000001"/>
    <n v="0.21622499999999997"/>
    <n v="99.860049000000046"/>
    <x v="36"/>
    <n v="9.9930000000000021"/>
    <n v="7.6559999999999988"/>
    <n v="76.506408000000008"/>
    <n v="99.860049000000046"/>
    <n v="58.61433599999998"/>
    <x v="0"/>
    <x v="0"/>
    <x v="0"/>
    <x v="33"/>
    <x v="33"/>
    <x v="245"/>
    <x v="34"/>
    <x v="0"/>
    <x v="1"/>
    <x v="0"/>
  </r>
  <r>
    <n v="547"/>
    <x v="1"/>
    <n v="0"/>
    <n v="-0.53500000000000003"/>
    <x v="0"/>
    <x v="1"/>
    <x v="0"/>
    <x v="26"/>
    <n v="-5.0069999999999979"/>
    <n v="2.6787449999999988"/>
    <n v="0.28622500000000001"/>
    <n v="25.07004899999998"/>
    <x v="45"/>
    <n v="-5.0069999999999979"/>
    <n v="-7.3440000000000012"/>
    <n v="36.771407999999994"/>
    <n v="25.07004899999998"/>
    <n v="53.934336000000016"/>
    <x v="20"/>
    <x v="1"/>
    <x v="2"/>
    <x v="13"/>
    <x v="13"/>
    <x v="17"/>
    <x v="21"/>
    <x v="1"/>
    <x v="4"/>
    <x v="1"/>
  </r>
  <r>
    <n v="548"/>
    <x v="0"/>
    <n v="1"/>
    <n v="0.46499999999999997"/>
    <x v="0"/>
    <x v="0"/>
    <x v="0"/>
    <x v="26"/>
    <n v="-5.0069999999999979"/>
    <n v="-2.3282549999999991"/>
    <n v="0.21622499999999997"/>
    <n v="25.07004899999998"/>
    <x v="36"/>
    <n v="-5.0069999999999979"/>
    <n v="7.6559999999999988"/>
    <n v="-38.333591999999975"/>
    <n v="25.07004899999998"/>
    <n v="58.61433599999998"/>
    <x v="8"/>
    <x v="1"/>
    <x v="2"/>
    <x v="8"/>
    <x v="8"/>
    <x v="94"/>
    <x v="36"/>
    <x v="1"/>
    <x v="4"/>
    <x v="2"/>
  </r>
  <r>
    <n v="549"/>
    <x v="0"/>
    <n v="1"/>
    <n v="0.46499999999999997"/>
    <x v="0"/>
    <x v="1"/>
    <x v="3"/>
    <x v="0"/>
    <n v="9.9930000000000021"/>
    <n v="4.646745000000001"/>
    <n v="0.21622499999999997"/>
    <n v="99.860049000000046"/>
    <x v="23"/>
    <n v="9.9930000000000021"/>
    <n v="20.655999999999999"/>
    <n v="206.41540800000004"/>
    <n v="99.860049000000046"/>
    <n v="426.67033599999996"/>
    <x v="7"/>
    <x v="0"/>
    <x v="0"/>
    <x v="14"/>
    <x v="14"/>
    <x v="80"/>
    <x v="26"/>
    <x v="0"/>
    <x v="10"/>
    <x v="0"/>
  </r>
  <r>
    <n v="550"/>
    <x v="1"/>
    <n v="0"/>
    <n v="-0.53500000000000003"/>
    <x v="0"/>
    <x v="0"/>
    <x v="0"/>
    <x v="4"/>
    <n v="-8.0069999999999979"/>
    <n v="4.2837449999999988"/>
    <n v="0.28622500000000001"/>
    <n v="64.112048999999971"/>
    <x v="37"/>
    <n v="-8.0069999999999979"/>
    <n v="2.6559999999999988"/>
    <n v="-21.266591999999985"/>
    <n v="64.112048999999971"/>
    <n v="7.0543359999999939"/>
    <x v="16"/>
    <x v="1"/>
    <x v="2"/>
    <x v="8"/>
    <x v="8"/>
    <x v="16"/>
    <x v="41"/>
    <x v="1"/>
    <x v="4"/>
    <x v="3"/>
  </r>
  <r>
    <n v="551"/>
    <x v="0"/>
    <n v="1"/>
    <n v="0.46499999999999997"/>
    <x v="1"/>
    <x v="0"/>
    <x v="1"/>
    <x v="14"/>
    <n v="-13.006999999999998"/>
    <n v="-6.0482549999999984"/>
    <n v="0.21622499999999997"/>
    <n v="169.18204899999995"/>
    <x v="55"/>
    <n v="-13.006999999999998"/>
    <n v="28.655999999999999"/>
    <n v="-372.72859199999994"/>
    <n v="169.18204899999995"/>
    <n v="821.16633599999989"/>
    <x v="0"/>
    <x v="1"/>
    <x v="2"/>
    <x v="8"/>
    <x v="8"/>
    <x v="95"/>
    <x v="9"/>
    <x v="1"/>
    <x v="4"/>
    <x v="2"/>
  </r>
  <r>
    <n v="552"/>
    <x v="1"/>
    <n v="0"/>
    <n v="-0.53500000000000003"/>
    <x v="1"/>
    <x v="0"/>
    <x v="1"/>
    <x v="8"/>
    <n v="-9.0069999999999979"/>
    <n v="4.8187449999999989"/>
    <n v="0.28622500000000001"/>
    <n v="81.126048999999966"/>
    <x v="0"/>
    <n v="-9.0069999999999979"/>
    <n v="-18.344000000000001"/>
    <n v="165.22440799999998"/>
    <n v="81.126048999999966"/>
    <n v="336.50233600000007"/>
    <x v="24"/>
    <x v="1"/>
    <x v="2"/>
    <x v="32"/>
    <x v="32"/>
    <x v="239"/>
    <x v="41"/>
    <x v="1"/>
    <x v="3"/>
    <x v="4"/>
  </r>
  <r>
    <n v="553"/>
    <x v="1"/>
    <n v="0"/>
    <n v="-0.53500000000000003"/>
    <x v="0"/>
    <x v="1"/>
    <x v="3"/>
    <x v="5"/>
    <n v="-6.0069999999999979"/>
    <n v="3.213744999999999"/>
    <n v="0.28622500000000001"/>
    <n v="36.084048999999972"/>
    <x v="40"/>
    <n v="-6.0069999999999979"/>
    <n v="-20.344000000000001"/>
    <n v="122.20640799999997"/>
    <n v="36.084048999999972"/>
    <n v="413.87833600000005"/>
    <x v="2"/>
    <x v="1"/>
    <x v="3"/>
    <x v="5"/>
    <x v="5"/>
    <x v="6"/>
    <x v="5"/>
    <x v="1"/>
    <x v="2"/>
    <x v="1"/>
  </r>
  <r>
    <n v="554"/>
    <x v="0"/>
    <n v="1"/>
    <n v="0.46499999999999997"/>
    <x v="0"/>
    <x v="1"/>
    <x v="0"/>
    <x v="4"/>
    <n v="-8.0069999999999979"/>
    <n v="-3.7232549999999986"/>
    <n v="0.21622499999999997"/>
    <n v="64.112048999999971"/>
    <x v="30"/>
    <n v="-8.0069999999999979"/>
    <n v="-8.3440000000000012"/>
    <n v="66.810407999999995"/>
    <n v="64.112048999999971"/>
    <n v="69.622336000000018"/>
    <x v="39"/>
    <x v="1"/>
    <x v="3"/>
    <x v="13"/>
    <x v="13"/>
    <x v="85"/>
    <x v="36"/>
    <x v="1"/>
    <x v="4"/>
    <x v="1"/>
  </r>
  <r>
    <n v="555"/>
    <x v="1"/>
    <n v="0"/>
    <n v="-0.53500000000000003"/>
    <x v="0"/>
    <x v="0"/>
    <x v="0"/>
    <x v="24"/>
    <n v="5.9930000000000021"/>
    <n v="-3.2062550000000014"/>
    <n v="0.28622500000000001"/>
    <n v="35.916049000000022"/>
    <x v="5"/>
    <n v="5.9930000000000021"/>
    <n v="23.655999999999999"/>
    <n v="141.77040800000003"/>
    <n v="35.916049000000022"/>
    <n v="559.60633599999994"/>
    <x v="14"/>
    <x v="0"/>
    <x v="0"/>
    <x v="28"/>
    <x v="28"/>
    <x v="300"/>
    <x v="17"/>
    <x v="0"/>
    <x v="2"/>
    <x v="0"/>
  </r>
  <r>
    <n v="556"/>
    <x v="1"/>
    <n v="0"/>
    <n v="-0.53500000000000003"/>
    <x v="1"/>
    <x v="0"/>
    <x v="2"/>
    <x v="14"/>
    <n v="-13.006999999999998"/>
    <n v="6.9587449999999995"/>
    <n v="0.28622500000000001"/>
    <n v="169.18204899999995"/>
    <x v="32"/>
    <n v="-13.006999999999998"/>
    <n v="-26.344000000000001"/>
    <n v="342.65640799999994"/>
    <n v="169.18204899999995"/>
    <n v="694.00633600000003"/>
    <x v="38"/>
    <x v="1"/>
    <x v="3"/>
    <x v="39"/>
    <x v="39"/>
    <x v="301"/>
    <x v="27"/>
    <x v="1"/>
    <x v="7"/>
    <x v="4"/>
  </r>
  <r>
    <n v="557"/>
    <x v="1"/>
    <n v="0"/>
    <n v="-0.53500000000000003"/>
    <x v="1"/>
    <x v="0"/>
    <x v="3"/>
    <x v="15"/>
    <n v="-4.0069999999999979"/>
    <n v="2.1437449999999991"/>
    <n v="0.28622500000000001"/>
    <n v="16.056048999999984"/>
    <x v="56"/>
    <n v="-4.0069999999999979"/>
    <n v="-30.344000000000001"/>
    <n v="121.58840799999994"/>
    <n v="16.056048999999984"/>
    <n v="920.7583360000001"/>
    <x v="0"/>
    <x v="1"/>
    <x v="3"/>
    <x v="0"/>
    <x v="0"/>
    <x v="55"/>
    <x v="43"/>
    <x v="1"/>
    <x v="2"/>
    <x v="4"/>
  </r>
  <r>
    <n v="558"/>
    <x v="1"/>
    <n v="0"/>
    <n v="-0.53500000000000003"/>
    <x v="0"/>
    <x v="0"/>
    <x v="3"/>
    <x v="13"/>
    <n v="8.9930000000000021"/>
    <n v="-4.8112550000000018"/>
    <n v="0.28622500000000001"/>
    <n v="80.874049000000042"/>
    <x v="38"/>
    <n v="8.9930000000000021"/>
    <n v="1.6559999999999988"/>
    <n v="14.892407999999993"/>
    <n v="80.874049000000042"/>
    <n v="2.7423359999999959"/>
    <x v="17"/>
    <x v="0"/>
    <x v="0"/>
    <x v="22"/>
    <x v="22"/>
    <x v="101"/>
    <x v="31"/>
    <x v="0"/>
    <x v="8"/>
    <x v="0"/>
  </r>
  <r>
    <n v="559"/>
    <x v="0"/>
    <n v="1"/>
    <n v="0.46499999999999997"/>
    <x v="1"/>
    <x v="0"/>
    <x v="0"/>
    <x v="11"/>
    <n v="-11.006999999999998"/>
    <n v="-5.1182549999999987"/>
    <n v="0.21622499999999997"/>
    <n v="121.15404899999996"/>
    <x v="58"/>
    <n v="-11.006999999999998"/>
    <n v="-27.344000000000001"/>
    <n v="300.97540799999996"/>
    <n v="121.15404899999996"/>
    <n v="747.69433600000002"/>
    <x v="8"/>
    <x v="1"/>
    <x v="4"/>
    <x v="0"/>
    <x v="0"/>
    <x v="42"/>
    <x v="4"/>
    <x v="1"/>
    <x v="7"/>
    <x v="4"/>
  </r>
  <r>
    <n v="560"/>
    <x v="1"/>
    <n v="0"/>
    <n v="-0.53500000000000003"/>
    <x v="0"/>
    <x v="0"/>
    <x v="1"/>
    <x v="17"/>
    <n v="16.993000000000002"/>
    <n v="-9.0912550000000021"/>
    <n v="0.28622500000000001"/>
    <n v="288.76204900000005"/>
    <x v="23"/>
    <n v="16.993000000000002"/>
    <n v="20.655999999999999"/>
    <n v="351.007408"/>
    <n v="288.76204900000005"/>
    <n v="426.67033599999996"/>
    <x v="6"/>
    <x v="0"/>
    <x v="1"/>
    <x v="14"/>
    <x v="14"/>
    <x v="302"/>
    <x v="30"/>
    <x v="1"/>
    <x v="4"/>
    <x v="3"/>
  </r>
  <r>
    <n v="561"/>
    <x v="1"/>
    <n v="0"/>
    <n v="-0.53500000000000003"/>
    <x v="0"/>
    <x v="0"/>
    <x v="0"/>
    <x v="8"/>
    <n v="-9.0069999999999979"/>
    <n v="4.8187449999999989"/>
    <n v="0.28622500000000001"/>
    <n v="81.126048999999966"/>
    <x v="41"/>
    <n v="-9.0069999999999979"/>
    <n v="-0.34400000000000119"/>
    <n v="3.0984080000000098"/>
    <n v="81.126048999999966"/>
    <n v="0.11833600000000082"/>
    <x v="15"/>
    <x v="1"/>
    <x v="3"/>
    <x v="37"/>
    <x v="37"/>
    <x v="62"/>
    <x v="12"/>
    <x v="1"/>
    <x v="4"/>
    <x v="2"/>
  </r>
  <r>
    <n v="562"/>
    <x v="0"/>
    <n v="1"/>
    <n v="0.46499999999999997"/>
    <x v="0"/>
    <x v="0"/>
    <x v="1"/>
    <x v="7"/>
    <n v="17.993000000000002"/>
    <n v="8.3667449999999999"/>
    <n v="0.21622499999999997"/>
    <n v="323.74804900000009"/>
    <x v="12"/>
    <n v="17.993000000000002"/>
    <n v="12.655999999999999"/>
    <n v="227.71940800000002"/>
    <n v="323.74804900000009"/>
    <n v="160.17433599999998"/>
    <x v="29"/>
    <x v="0"/>
    <x v="1"/>
    <x v="66"/>
    <x v="66"/>
    <x v="303"/>
    <x v="28"/>
    <x v="1"/>
    <x v="4"/>
    <x v="1"/>
  </r>
  <r>
    <n v="563"/>
    <x v="1"/>
    <n v="0"/>
    <n v="-0.53500000000000003"/>
    <x v="1"/>
    <x v="1"/>
    <x v="0"/>
    <x v="11"/>
    <n v="-11.006999999999998"/>
    <n v="5.8887449999999992"/>
    <n v="0.28622500000000001"/>
    <n v="121.15404899999996"/>
    <x v="48"/>
    <n v="-11.006999999999998"/>
    <n v="6.6559999999999988"/>
    <n v="-73.26259199999997"/>
    <n v="121.15404899999996"/>
    <n v="44.302335999999983"/>
    <x v="2"/>
    <x v="0"/>
    <x v="3"/>
    <x v="18"/>
    <x v="18"/>
    <x v="287"/>
    <x v="26"/>
    <x v="1"/>
    <x v="4"/>
    <x v="1"/>
  </r>
  <r>
    <n v="564"/>
    <x v="1"/>
    <n v="0"/>
    <n v="-0.53500000000000003"/>
    <x v="0"/>
    <x v="0"/>
    <x v="0"/>
    <x v="10"/>
    <n v="-12.006999999999998"/>
    <n v="6.4237449999999994"/>
    <n v="0.28622500000000001"/>
    <n v="144.16804899999994"/>
    <x v="15"/>
    <n v="-12.006999999999998"/>
    <n v="26.655999999999999"/>
    <n v="-320.05859199999992"/>
    <n v="144.16804899999994"/>
    <n v="710.54233599999998"/>
    <x v="9"/>
    <x v="1"/>
    <x v="3"/>
    <x v="8"/>
    <x v="8"/>
    <x v="13"/>
    <x v="20"/>
    <x v="1"/>
    <x v="0"/>
    <x v="1"/>
  </r>
  <r>
    <n v="565"/>
    <x v="0"/>
    <n v="1"/>
    <n v="0.46499999999999997"/>
    <x v="1"/>
    <x v="0"/>
    <x v="0"/>
    <x v="21"/>
    <n v="14.993000000000002"/>
    <n v="6.9717450000000003"/>
    <n v="0.21622499999999997"/>
    <n v="224.79004900000007"/>
    <x v="25"/>
    <n v="14.993000000000002"/>
    <n v="15.655999999999999"/>
    <n v="234.73040800000001"/>
    <n v="224.79004900000007"/>
    <n v="245.11033599999996"/>
    <x v="6"/>
    <x v="1"/>
    <x v="1"/>
    <x v="29"/>
    <x v="29"/>
    <x v="304"/>
    <x v="0"/>
    <x v="1"/>
    <x v="0"/>
    <x v="2"/>
  </r>
  <r>
    <n v="566"/>
    <x v="0"/>
    <n v="1"/>
    <n v="0.46499999999999997"/>
    <x v="0"/>
    <x v="0"/>
    <x v="0"/>
    <x v="8"/>
    <n v="-9.0069999999999979"/>
    <n v="-4.188254999999999"/>
    <n v="0.21622499999999997"/>
    <n v="81.126048999999966"/>
    <x v="44"/>
    <n v="-9.0069999999999979"/>
    <n v="19.655999999999999"/>
    <n v="-177.04159199999995"/>
    <n v="81.126048999999966"/>
    <n v="386.35833599999995"/>
    <x v="15"/>
    <x v="0"/>
    <x v="3"/>
    <x v="35"/>
    <x v="35"/>
    <x v="72"/>
    <x v="35"/>
    <x v="1"/>
    <x v="0"/>
    <x v="2"/>
  </r>
  <r>
    <n v="567"/>
    <x v="1"/>
    <n v="0"/>
    <n v="-0.53500000000000003"/>
    <x v="0"/>
    <x v="0"/>
    <x v="0"/>
    <x v="18"/>
    <n v="-7.0069999999999979"/>
    <n v="3.7487449999999991"/>
    <n v="0.28622500000000001"/>
    <n v="49.098048999999968"/>
    <x v="33"/>
    <n v="-7.0069999999999979"/>
    <n v="-19.344000000000001"/>
    <n v="135.54340799999997"/>
    <n v="49.098048999999968"/>
    <n v="374.19033600000006"/>
    <x v="34"/>
    <x v="1"/>
    <x v="2"/>
    <x v="27"/>
    <x v="27"/>
    <x v="55"/>
    <x v="10"/>
    <x v="1"/>
    <x v="10"/>
    <x v="4"/>
  </r>
  <r>
    <n v="568"/>
    <x v="1"/>
    <n v="0"/>
    <n v="-0.53500000000000003"/>
    <x v="0"/>
    <x v="0"/>
    <x v="1"/>
    <x v="2"/>
    <n v="18.993000000000002"/>
    <n v="-10.161255000000002"/>
    <n v="0.28622500000000001"/>
    <n v="360.73404900000008"/>
    <x v="17"/>
    <n v="18.993000000000002"/>
    <n v="-13.344000000000001"/>
    <n v="-253.44259200000005"/>
    <n v="360.73404900000008"/>
    <n v="178.06233600000004"/>
    <x v="11"/>
    <x v="0"/>
    <x v="1"/>
    <x v="3"/>
    <x v="3"/>
    <x v="305"/>
    <x v="37"/>
    <x v="1"/>
    <x v="4"/>
    <x v="2"/>
  </r>
  <r>
    <n v="569"/>
    <x v="0"/>
    <n v="1"/>
    <n v="0.46499999999999997"/>
    <x v="0"/>
    <x v="0"/>
    <x v="2"/>
    <x v="13"/>
    <n v="8.9930000000000021"/>
    <n v="4.1817450000000003"/>
    <n v="0.21622499999999997"/>
    <n v="80.874049000000042"/>
    <x v="40"/>
    <n v="8.9930000000000021"/>
    <n v="-20.344000000000001"/>
    <n v="-182.95359200000004"/>
    <n v="80.874049000000042"/>
    <n v="413.87833600000005"/>
    <x v="15"/>
    <x v="0"/>
    <x v="0"/>
    <x v="15"/>
    <x v="15"/>
    <x v="22"/>
    <x v="43"/>
    <x v="0"/>
    <x v="5"/>
    <x v="0"/>
  </r>
  <r>
    <n v="570"/>
    <x v="1"/>
    <n v="0"/>
    <n v="-0.53500000000000003"/>
    <x v="0"/>
    <x v="1"/>
    <x v="0"/>
    <x v="23"/>
    <n v="-3.0069999999999979"/>
    <n v="1.608744999999999"/>
    <n v="0.28622500000000001"/>
    <n v="9.042048999999988"/>
    <x v="51"/>
    <n v="-3.0069999999999979"/>
    <n v="-6.3440000000000012"/>
    <n v="19.07640799999999"/>
    <n v="9.042048999999988"/>
    <n v="40.246336000000014"/>
    <x v="17"/>
    <x v="0"/>
    <x v="2"/>
    <x v="18"/>
    <x v="18"/>
    <x v="47"/>
    <x v="16"/>
    <x v="1"/>
    <x v="4"/>
    <x v="3"/>
  </r>
  <r>
    <n v="571"/>
    <x v="0"/>
    <n v="1"/>
    <n v="0.46499999999999997"/>
    <x v="1"/>
    <x v="0"/>
    <x v="3"/>
    <x v="17"/>
    <n v="16.993000000000002"/>
    <n v="7.901745"/>
    <n v="0.21622499999999997"/>
    <n v="288.76204900000005"/>
    <x v="15"/>
    <n v="16.993000000000002"/>
    <n v="26.655999999999999"/>
    <n v="452.96540800000002"/>
    <n v="288.76204900000005"/>
    <n v="710.54233599999998"/>
    <x v="20"/>
    <x v="1"/>
    <x v="1"/>
    <x v="45"/>
    <x v="45"/>
    <x v="110"/>
    <x v="9"/>
    <x v="1"/>
    <x v="4"/>
    <x v="3"/>
  </r>
  <r>
    <n v="572"/>
    <x v="1"/>
    <n v="0"/>
    <n v="-0.53500000000000003"/>
    <x v="0"/>
    <x v="0"/>
    <x v="0"/>
    <x v="6"/>
    <n v="-10.006999999999998"/>
    <n v="5.3537449999999991"/>
    <n v="0.28622500000000001"/>
    <n v="100.14004899999996"/>
    <x v="11"/>
    <n v="-10.006999999999998"/>
    <n v="31.655999999999999"/>
    <n v="-316.78159199999993"/>
    <n v="100.14004899999996"/>
    <n v="1002.1023359999999"/>
    <x v="2"/>
    <x v="1"/>
    <x v="2"/>
    <x v="5"/>
    <x v="5"/>
    <x v="60"/>
    <x v="23"/>
    <x v="1"/>
    <x v="0"/>
    <x v="2"/>
  </r>
  <r>
    <n v="573"/>
    <x v="1"/>
    <n v="0"/>
    <n v="-0.53500000000000003"/>
    <x v="0"/>
    <x v="1"/>
    <x v="0"/>
    <x v="33"/>
    <n v="-16.006999999999998"/>
    <n v="8.5637449999999991"/>
    <n v="0.28622500000000001"/>
    <n v="256.22404899999992"/>
    <x v="24"/>
    <n v="-16.006999999999998"/>
    <n v="-4.3440000000000012"/>
    <n v="69.534408000000013"/>
    <n v="256.22404899999992"/>
    <n v="18.870336000000009"/>
    <x v="40"/>
    <x v="0"/>
    <x v="2"/>
    <x v="5"/>
    <x v="5"/>
    <x v="105"/>
    <x v="8"/>
    <x v="1"/>
    <x v="2"/>
    <x v="3"/>
  </r>
  <r>
    <n v="574"/>
    <x v="0"/>
    <n v="1"/>
    <n v="0.46499999999999997"/>
    <x v="0"/>
    <x v="1"/>
    <x v="0"/>
    <x v="10"/>
    <n v="-12.006999999999998"/>
    <n v="-5.5832549999999985"/>
    <n v="0.21622499999999997"/>
    <n v="144.16804899999994"/>
    <x v="41"/>
    <n v="-12.006999999999998"/>
    <n v="-0.34400000000000119"/>
    <n v="4.1304080000000134"/>
    <n v="144.16804899999994"/>
    <n v="0.11833600000000082"/>
    <x v="25"/>
    <x v="1"/>
    <x v="3"/>
    <x v="4"/>
    <x v="4"/>
    <x v="14"/>
    <x v="5"/>
    <x v="1"/>
    <x v="0"/>
    <x v="3"/>
  </r>
  <r>
    <n v="575"/>
    <x v="1"/>
    <n v="0"/>
    <n v="-0.53500000000000003"/>
    <x v="0"/>
    <x v="0"/>
    <x v="0"/>
    <x v="10"/>
    <n v="-12.006999999999998"/>
    <n v="6.4237449999999994"/>
    <n v="0.28622500000000001"/>
    <n v="144.16804899999994"/>
    <x v="3"/>
    <n v="-12.006999999999998"/>
    <n v="29.655999999999999"/>
    <n v="-356.07959199999993"/>
    <n v="144.16804899999994"/>
    <n v="879.4783359999999"/>
    <x v="26"/>
    <x v="1"/>
    <x v="3"/>
    <x v="34"/>
    <x v="34"/>
    <x v="195"/>
    <x v="39"/>
    <x v="1"/>
    <x v="4"/>
    <x v="1"/>
  </r>
  <r>
    <n v="576"/>
    <x v="1"/>
    <n v="0"/>
    <n v="-0.53500000000000003"/>
    <x v="0"/>
    <x v="1"/>
    <x v="0"/>
    <x v="25"/>
    <n v="13.993000000000002"/>
    <n v="-7.4862550000000017"/>
    <n v="0.28622500000000001"/>
    <n v="195.80404900000005"/>
    <x v="52"/>
    <n v="13.993000000000002"/>
    <n v="0.65599999999999881"/>
    <n v="9.1794079999999845"/>
    <n v="195.80404900000005"/>
    <n v="0.43033599999999844"/>
    <x v="14"/>
    <x v="0"/>
    <x v="0"/>
    <x v="9"/>
    <x v="9"/>
    <x v="306"/>
    <x v="15"/>
    <x v="0"/>
    <x v="3"/>
    <x v="0"/>
  </r>
  <r>
    <n v="577"/>
    <x v="1"/>
    <n v="0"/>
    <n v="-0.53500000000000003"/>
    <x v="1"/>
    <x v="0"/>
    <x v="3"/>
    <x v="4"/>
    <n v="-8.0069999999999979"/>
    <n v="4.2837449999999988"/>
    <n v="0.28622500000000001"/>
    <n v="64.112048999999971"/>
    <x v="39"/>
    <n v="-8.0069999999999979"/>
    <n v="-25.344000000000001"/>
    <n v="202.92940799999997"/>
    <n v="64.112048999999971"/>
    <n v="642.31833600000004"/>
    <x v="37"/>
    <x v="1"/>
    <x v="4"/>
    <x v="0"/>
    <x v="0"/>
    <x v="256"/>
    <x v="5"/>
    <x v="1"/>
    <x v="7"/>
    <x v="4"/>
  </r>
  <r>
    <n v="578"/>
    <x v="0"/>
    <n v="1"/>
    <n v="0.46499999999999997"/>
    <x v="0"/>
    <x v="1"/>
    <x v="3"/>
    <x v="0"/>
    <n v="9.9930000000000021"/>
    <n v="4.646745000000001"/>
    <n v="0.21622499999999997"/>
    <n v="99.860049000000046"/>
    <x v="42"/>
    <n v="9.9930000000000021"/>
    <n v="16.655999999999999"/>
    <n v="166.44340800000003"/>
    <n v="99.860049000000046"/>
    <n v="277.42233599999997"/>
    <x v="8"/>
    <x v="0"/>
    <x v="0"/>
    <x v="51"/>
    <x v="51"/>
    <x v="164"/>
    <x v="36"/>
    <x v="0"/>
    <x v="8"/>
    <x v="0"/>
  </r>
  <r>
    <n v="579"/>
    <x v="1"/>
    <n v="0"/>
    <n v="-0.53500000000000003"/>
    <x v="0"/>
    <x v="1"/>
    <x v="0"/>
    <x v="4"/>
    <n v="-8.0069999999999979"/>
    <n v="4.2837449999999988"/>
    <n v="0.28622500000000001"/>
    <n v="64.112048999999971"/>
    <x v="17"/>
    <n v="-8.0069999999999979"/>
    <n v="-13.344000000000001"/>
    <n v="106.84540799999998"/>
    <n v="64.112048999999971"/>
    <n v="178.06233600000004"/>
    <x v="21"/>
    <x v="0"/>
    <x v="2"/>
    <x v="4"/>
    <x v="4"/>
    <x v="5"/>
    <x v="19"/>
    <x v="1"/>
    <x v="4"/>
    <x v="1"/>
  </r>
  <r>
    <n v="580"/>
    <x v="0"/>
    <n v="1"/>
    <n v="0.46499999999999997"/>
    <x v="0"/>
    <x v="0"/>
    <x v="3"/>
    <x v="21"/>
    <n v="14.993000000000002"/>
    <n v="6.9717450000000003"/>
    <n v="0.21622499999999997"/>
    <n v="224.79004900000007"/>
    <x v="4"/>
    <n v="14.993000000000002"/>
    <n v="3.6559999999999988"/>
    <n v="54.814407999999993"/>
    <n v="224.79004900000007"/>
    <n v="13.366335999999992"/>
    <x v="15"/>
    <x v="0"/>
    <x v="0"/>
    <x v="41"/>
    <x v="41"/>
    <x v="307"/>
    <x v="43"/>
    <x v="0"/>
    <x v="7"/>
    <x v="0"/>
  </r>
  <r>
    <n v="581"/>
    <x v="1"/>
    <n v="0"/>
    <n v="-0.53500000000000003"/>
    <x v="0"/>
    <x v="1"/>
    <x v="0"/>
    <x v="6"/>
    <n v="-10.006999999999998"/>
    <n v="5.3537449999999991"/>
    <n v="0.28622500000000001"/>
    <n v="100.14004899999996"/>
    <x v="20"/>
    <n v="-10.006999999999998"/>
    <n v="-17.344000000000001"/>
    <n v="173.56140799999997"/>
    <n v="100.14004899999996"/>
    <n v="300.81433600000003"/>
    <x v="16"/>
    <x v="0"/>
    <x v="3"/>
    <x v="34"/>
    <x v="34"/>
    <x v="308"/>
    <x v="17"/>
    <x v="1"/>
    <x v="0"/>
    <x v="2"/>
  </r>
  <r>
    <n v="582"/>
    <x v="0"/>
    <n v="1"/>
    <n v="0.46499999999999997"/>
    <x v="0"/>
    <x v="0"/>
    <x v="0"/>
    <x v="4"/>
    <n v="-8.0069999999999979"/>
    <n v="-3.7232549999999986"/>
    <n v="0.21622499999999997"/>
    <n v="64.112048999999971"/>
    <x v="47"/>
    <n v="-8.0069999999999979"/>
    <n v="-16.344000000000001"/>
    <n v="130.86640799999998"/>
    <n v="64.112048999999971"/>
    <n v="267.12633600000004"/>
    <x v="16"/>
    <x v="1"/>
    <x v="3"/>
    <x v="18"/>
    <x v="18"/>
    <x v="150"/>
    <x v="19"/>
    <x v="1"/>
    <x v="4"/>
    <x v="1"/>
  </r>
  <r>
    <n v="583"/>
    <x v="1"/>
    <n v="0"/>
    <n v="-0.53500000000000003"/>
    <x v="0"/>
    <x v="0"/>
    <x v="1"/>
    <x v="8"/>
    <n v="-9.0069999999999979"/>
    <n v="4.8187449999999989"/>
    <n v="0.28622500000000001"/>
    <n v="81.126048999999966"/>
    <x v="2"/>
    <n v="-9.0069999999999979"/>
    <n v="17.655999999999999"/>
    <n v="-159.02759199999994"/>
    <n v="81.126048999999966"/>
    <n v="311.73433599999998"/>
    <x v="5"/>
    <x v="0"/>
    <x v="2"/>
    <x v="5"/>
    <x v="5"/>
    <x v="27"/>
    <x v="24"/>
    <x v="1"/>
    <x v="4"/>
    <x v="1"/>
  </r>
  <r>
    <n v="584"/>
    <x v="0"/>
    <n v="1"/>
    <n v="0.46499999999999997"/>
    <x v="0"/>
    <x v="0"/>
    <x v="0"/>
    <x v="21"/>
    <n v="14.993000000000002"/>
    <n v="6.9717450000000003"/>
    <n v="0.21622499999999997"/>
    <n v="224.79004900000007"/>
    <x v="44"/>
    <n v="14.993000000000002"/>
    <n v="19.655999999999999"/>
    <n v="294.70240800000005"/>
    <n v="224.79004900000007"/>
    <n v="386.35833599999995"/>
    <x v="6"/>
    <x v="0"/>
    <x v="0"/>
    <x v="22"/>
    <x v="22"/>
    <x v="309"/>
    <x v="26"/>
    <x v="0"/>
    <x v="7"/>
    <x v="0"/>
  </r>
  <r>
    <n v="585"/>
    <x v="1"/>
    <n v="0"/>
    <n v="-0.53500000000000003"/>
    <x v="0"/>
    <x v="1"/>
    <x v="3"/>
    <x v="4"/>
    <n v="-8.0069999999999979"/>
    <n v="4.2837449999999988"/>
    <n v="0.28622500000000001"/>
    <n v="64.112048999999971"/>
    <x v="6"/>
    <n v="-8.0069999999999979"/>
    <n v="13.655999999999999"/>
    <n v="-109.34359199999996"/>
    <n v="64.112048999999971"/>
    <n v="186.48633599999997"/>
    <x v="14"/>
    <x v="1"/>
    <x v="3"/>
    <x v="24"/>
    <x v="24"/>
    <x v="68"/>
    <x v="36"/>
    <x v="1"/>
    <x v="4"/>
    <x v="2"/>
  </r>
  <r>
    <n v="586"/>
    <x v="1"/>
    <n v="0"/>
    <n v="-0.53500000000000003"/>
    <x v="1"/>
    <x v="0"/>
    <x v="1"/>
    <x v="8"/>
    <n v="-9.0069999999999979"/>
    <n v="4.8187449999999989"/>
    <n v="0.28622500000000001"/>
    <n v="81.126048999999966"/>
    <x v="35"/>
    <n v="-9.0069999999999979"/>
    <n v="-3.3440000000000012"/>
    <n v="30.119408000000004"/>
    <n v="81.126048999999966"/>
    <n v="11.182336000000008"/>
    <x v="0"/>
    <x v="0"/>
    <x v="3"/>
    <x v="24"/>
    <x v="24"/>
    <x v="310"/>
    <x v="4"/>
    <x v="1"/>
    <x v="4"/>
    <x v="3"/>
  </r>
  <r>
    <n v="587"/>
    <x v="1"/>
    <n v="0"/>
    <n v="-0.53500000000000003"/>
    <x v="0"/>
    <x v="0"/>
    <x v="3"/>
    <x v="29"/>
    <n v="12.993000000000002"/>
    <n v="-6.9512550000000015"/>
    <n v="0.28622500000000001"/>
    <n v="168.81804900000006"/>
    <x v="43"/>
    <n v="12.993000000000002"/>
    <n v="24.655999999999999"/>
    <n v="320.35540800000001"/>
    <n v="168.81804900000006"/>
    <n v="607.91833599999995"/>
    <x v="31"/>
    <x v="0"/>
    <x v="0"/>
    <x v="17"/>
    <x v="17"/>
    <x v="311"/>
    <x v="46"/>
    <x v="0"/>
    <x v="1"/>
    <x v="0"/>
  </r>
  <r>
    <n v="588"/>
    <x v="1"/>
    <n v="0"/>
    <n v="-0.53500000000000003"/>
    <x v="0"/>
    <x v="0"/>
    <x v="1"/>
    <x v="21"/>
    <n v="14.993000000000002"/>
    <n v="-8.0212550000000018"/>
    <n v="0.28622500000000001"/>
    <n v="224.79004900000007"/>
    <x v="23"/>
    <n v="14.993000000000002"/>
    <n v="20.655999999999999"/>
    <n v="309.69540800000004"/>
    <n v="224.79004900000007"/>
    <n v="426.67033599999996"/>
    <x v="6"/>
    <x v="0"/>
    <x v="1"/>
    <x v="30"/>
    <x v="30"/>
    <x v="218"/>
    <x v="35"/>
    <x v="1"/>
    <x v="2"/>
    <x v="3"/>
  </r>
  <r>
    <n v="589"/>
    <x v="0"/>
    <n v="1"/>
    <n v="0.46499999999999997"/>
    <x v="0"/>
    <x v="1"/>
    <x v="0"/>
    <x v="5"/>
    <n v="-6.0069999999999979"/>
    <n v="-2.7932549999999989"/>
    <n v="0.21622499999999997"/>
    <n v="36.084048999999972"/>
    <x v="14"/>
    <n v="-6.0069999999999979"/>
    <n v="9.6559999999999988"/>
    <n v="-58.003591999999969"/>
    <n v="36.084048999999972"/>
    <n v="93.238335999999975"/>
    <x v="24"/>
    <x v="1"/>
    <x v="2"/>
    <x v="18"/>
    <x v="18"/>
    <x v="87"/>
    <x v="3"/>
    <x v="1"/>
    <x v="4"/>
    <x v="2"/>
  </r>
  <r>
    <n v="590"/>
    <x v="1"/>
    <n v="0"/>
    <n v="-0.53500000000000003"/>
    <x v="0"/>
    <x v="0"/>
    <x v="3"/>
    <x v="3"/>
    <n v="11.993000000000002"/>
    <n v="-6.4162550000000014"/>
    <n v="0.28622500000000001"/>
    <n v="143.83204900000004"/>
    <x v="59"/>
    <n v="11.993000000000002"/>
    <n v="-21.344000000000001"/>
    <n v="-255.97859200000005"/>
    <n v="143.83204900000004"/>
    <n v="455.56633600000004"/>
    <x v="10"/>
    <x v="0"/>
    <x v="0"/>
    <x v="23"/>
    <x v="23"/>
    <x v="312"/>
    <x v="38"/>
    <x v="0"/>
    <x v="12"/>
    <x v="0"/>
  </r>
  <r>
    <n v="591"/>
    <x v="0"/>
    <n v="1"/>
    <n v="0.46499999999999997"/>
    <x v="0"/>
    <x v="1"/>
    <x v="0"/>
    <x v="24"/>
    <n v="5.9930000000000021"/>
    <n v="2.7867450000000007"/>
    <n v="0.21622499999999997"/>
    <n v="35.916049000000022"/>
    <x v="3"/>
    <n v="5.9930000000000021"/>
    <n v="29.655999999999999"/>
    <n v="177.72840800000006"/>
    <n v="35.916049000000022"/>
    <n v="879.4783359999999"/>
    <x v="27"/>
    <x v="0"/>
    <x v="0"/>
    <x v="28"/>
    <x v="28"/>
    <x v="300"/>
    <x v="45"/>
    <x v="0"/>
    <x v="3"/>
    <x v="0"/>
  </r>
  <r>
    <n v="592"/>
    <x v="1"/>
    <n v="0"/>
    <n v="-0.53500000000000003"/>
    <x v="1"/>
    <x v="0"/>
    <x v="0"/>
    <x v="4"/>
    <n v="-8.0069999999999979"/>
    <n v="4.2837449999999988"/>
    <n v="0.28622500000000001"/>
    <n v="64.112048999999971"/>
    <x v="58"/>
    <n v="-8.0069999999999979"/>
    <n v="-27.344000000000001"/>
    <n v="218.94340799999995"/>
    <n v="64.112048999999971"/>
    <n v="747.69433600000002"/>
    <x v="40"/>
    <x v="1"/>
    <x v="3"/>
    <x v="2"/>
    <x v="2"/>
    <x v="313"/>
    <x v="28"/>
    <x v="1"/>
    <x v="7"/>
    <x v="4"/>
  </r>
  <r>
    <n v="593"/>
    <x v="0"/>
    <n v="1"/>
    <n v="0.46499999999999997"/>
    <x v="1"/>
    <x v="1"/>
    <x v="0"/>
    <x v="8"/>
    <n v="-9.0069999999999979"/>
    <n v="-4.188254999999999"/>
    <n v="0.21622499999999997"/>
    <n v="81.126048999999966"/>
    <x v="52"/>
    <n v="-9.0069999999999979"/>
    <n v="0.65599999999999881"/>
    <n v="-5.9085919999999881"/>
    <n v="81.126048999999966"/>
    <n v="0.43033599999999844"/>
    <x v="23"/>
    <x v="1"/>
    <x v="3"/>
    <x v="24"/>
    <x v="24"/>
    <x v="310"/>
    <x v="31"/>
    <x v="1"/>
    <x v="4"/>
    <x v="2"/>
  </r>
  <r>
    <n v="594"/>
    <x v="0"/>
    <n v="1"/>
    <n v="0.46499999999999997"/>
    <x v="0"/>
    <x v="1"/>
    <x v="0"/>
    <x v="14"/>
    <n v="-13.006999999999998"/>
    <n v="-6.0482549999999984"/>
    <n v="0.21622499999999997"/>
    <n v="169.18204899999995"/>
    <x v="23"/>
    <n v="-13.006999999999998"/>
    <n v="20.655999999999999"/>
    <n v="-268.67259199999995"/>
    <n v="169.18204899999995"/>
    <n v="426.67033599999996"/>
    <x v="5"/>
    <x v="0"/>
    <x v="3"/>
    <x v="5"/>
    <x v="5"/>
    <x v="172"/>
    <x v="17"/>
    <x v="1"/>
    <x v="2"/>
    <x v="3"/>
  </r>
  <r>
    <n v="595"/>
    <x v="1"/>
    <n v="0"/>
    <n v="-0.53500000000000003"/>
    <x v="1"/>
    <x v="1"/>
    <x v="0"/>
    <x v="8"/>
    <n v="-9.0069999999999979"/>
    <n v="4.8187449999999989"/>
    <n v="0.28622500000000001"/>
    <n v="81.126048999999966"/>
    <x v="21"/>
    <n v="-9.0069999999999979"/>
    <n v="-2.3440000000000012"/>
    <n v="21.112408000000006"/>
    <n v="81.126048999999966"/>
    <n v="5.4943360000000059"/>
    <x v="0"/>
    <x v="1"/>
    <x v="2"/>
    <x v="5"/>
    <x v="5"/>
    <x v="27"/>
    <x v="19"/>
    <x v="1"/>
    <x v="0"/>
    <x v="1"/>
  </r>
  <r>
    <n v="596"/>
    <x v="0"/>
    <n v="1"/>
    <n v="0.46499999999999997"/>
    <x v="0"/>
    <x v="0"/>
    <x v="0"/>
    <x v="10"/>
    <n v="-12.006999999999998"/>
    <n v="-5.5832549999999985"/>
    <n v="0.21622499999999997"/>
    <n v="144.16804899999994"/>
    <x v="60"/>
    <n v="-12.006999999999998"/>
    <n v="27.655999999999999"/>
    <n v="-332.06559199999992"/>
    <n v="144.16804899999994"/>
    <n v="764.85433599999999"/>
    <x v="29"/>
    <x v="0"/>
    <x v="3"/>
    <x v="4"/>
    <x v="4"/>
    <x v="14"/>
    <x v="47"/>
    <x v="1"/>
    <x v="4"/>
    <x v="1"/>
  </r>
  <r>
    <n v="597"/>
    <x v="0"/>
    <n v="1"/>
    <n v="0.46499999999999997"/>
    <x v="0"/>
    <x v="0"/>
    <x v="1"/>
    <x v="22"/>
    <n v="19.993000000000002"/>
    <n v="9.2967449999999996"/>
    <n v="0.21622499999999997"/>
    <n v="399.72004900000007"/>
    <x v="34"/>
    <n v="19.993000000000002"/>
    <n v="21.655999999999999"/>
    <n v="432.96840800000001"/>
    <n v="399.72004900000007"/>
    <n v="468.98233599999998"/>
    <x v="27"/>
    <x v="0"/>
    <x v="1"/>
    <x v="55"/>
    <x v="55"/>
    <x v="314"/>
    <x v="28"/>
    <x v="1"/>
    <x v="4"/>
    <x v="2"/>
  </r>
  <r>
    <n v="598"/>
    <x v="1"/>
    <n v="0"/>
    <n v="-0.53500000000000003"/>
    <x v="1"/>
    <x v="0"/>
    <x v="2"/>
    <x v="12"/>
    <n v="10.993000000000002"/>
    <n v="-5.8812550000000012"/>
    <n v="0.28622500000000001"/>
    <n v="120.84604900000005"/>
    <x v="47"/>
    <n v="10.993000000000002"/>
    <n v="-16.344000000000001"/>
    <n v="-179.66959200000005"/>
    <n v="120.84604900000005"/>
    <n v="267.12633600000004"/>
    <x v="35"/>
    <x v="1"/>
    <x v="0"/>
    <x v="51"/>
    <x v="51"/>
    <x v="63"/>
    <x v="26"/>
    <x v="0"/>
    <x v="10"/>
    <x v="0"/>
  </r>
  <r>
    <n v="599"/>
    <x v="1"/>
    <n v="0"/>
    <n v="-0.53500000000000003"/>
    <x v="0"/>
    <x v="0"/>
    <x v="3"/>
    <x v="5"/>
    <n v="-6.0069999999999979"/>
    <n v="3.213744999999999"/>
    <n v="0.28622500000000001"/>
    <n v="36.084048999999972"/>
    <x v="51"/>
    <n v="-6.0069999999999979"/>
    <n v="-6.3440000000000012"/>
    <n v="38.108407999999997"/>
    <n v="36.084048999999972"/>
    <n v="40.246336000000014"/>
    <x v="17"/>
    <x v="0"/>
    <x v="3"/>
    <x v="20"/>
    <x v="20"/>
    <x v="230"/>
    <x v="1"/>
    <x v="1"/>
    <x v="0"/>
    <x v="2"/>
  </r>
  <r>
    <n v="600"/>
    <x v="1"/>
    <n v="0"/>
    <n v="-0.53500000000000003"/>
    <x v="0"/>
    <x v="1"/>
    <x v="0"/>
    <x v="18"/>
    <n v="-7.0069999999999979"/>
    <n v="3.7487449999999991"/>
    <n v="0.28622500000000001"/>
    <n v="49.098048999999968"/>
    <x v="22"/>
    <n v="-7.0069999999999979"/>
    <n v="18.655999999999999"/>
    <n v="-130.72259199999996"/>
    <n v="49.098048999999968"/>
    <n v="348.04633599999994"/>
    <x v="15"/>
    <x v="1"/>
    <x v="2"/>
    <x v="8"/>
    <x v="8"/>
    <x v="17"/>
    <x v="23"/>
    <x v="1"/>
    <x v="4"/>
    <x v="2"/>
  </r>
  <r>
    <n v="601"/>
    <x v="1"/>
    <n v="0"/>
    <n v="-0.53500000000000003"/>
    <x v="0"/>
    <x v="0"/>
    <x v="0"/>
    <x v="5"/>
    <n v="-6.0069999999999979"/>
    <n v="3.213744999999999"/>
    <n v="0.28622500000000001"/>
    <n v="36.084048999999972"/>
    <x v="22"/>
    <n v="-6.0069999999999979"/>
    <n v="18.655999999999999"/>
    <n v="-112.06659199999996"/>
    <n v="36.084048999999972"/>
    <n v="348.04633599999994"/>
    <x v="16"/>
    <x v="1"/>
    <x v="2"/>
    <x v="18"/>
    <x v="18"/>
    <x v="87"/>
    <x v="12"/>
    <x v="1"/>
    <x v="2"/>
    <x v="1"/>
  </r>
  <r>
    <n v="602"/>
    <x v="0"/>
    <n v="1"/>
    <n v="0.46499999999999997"/>
    <x v="0"/>
    <x v="0"/>
    <x v="1"/>
    <x v="6"/>
    <n v="-10.006999999999998"/>
    <n v="-4.6532549999999988"/>
    <n v="0.21622499999999997"/>
    <n v="100.14004899999996"/>
    <x v="25"/>
    <n v="-10.006999999999998"/>
    <n v="15.655999999999999"/>
    <n v="-156.66959199999997"/>
    <n v="100.14004899999996"/>
    <n v="245.11033599999996"/>
    <x v="0"/>
    <x v="0"/>
    <x v="3"/>
    <x v="4"/>
    <x v="4"/>
    <x v="119"/>
    <x v="33"/>
    <x v="1"/>
    <x v="4"/>
    <x v="3"/>
  </r>
  <r>
    <n v="603"/>
    <x v="1"/>
    <n v="0"/>
    <n v="-0.53500000000000003"/>
    <x v="1"/>
    <x v="0"/>
    <x v="1"/>
    <x v="8"/>
    <n v="-9.0069999999999979"/>
    <n v="4.8187449999999989"/>
    <n v="0.28622500000000001"/>
    <n v="81.126048999999966"/>
    <x v="26"/>
    <n v="-9.0069999999999979"/>
    <n v="-24.344000000000001"/>
    <n v="219.26640799999996"/>
    <n v="81.126048999999966"/>
    <n v="592.63033600000006"/>
    <x v="18"/>
    <x v="1"/>
    <x v="3"/>
    <x v="32"/>
    <x v="32"/>
    <x v="239"/>
    <x v="44"/>
    <x v="1"/>
    <x v="0"/>
    <x v="4"/>
  </r>
  <r>
    <n v="604"/>
    <x v="0"/>
    <n v="1"/>
    <n v="0.46499999999999997"/>
    <x v="0"/>
    <x v="0"/>
    <x v="0"/>
    <x v="5"/>
    <n v="-6.0069999999999979"/>
    <n v="-2.7932549999999989"/>
    <n v="0.21622499999999997"/>
    <n v="36.084048999999972"/>
    <x v="31"/>
    <n v="-6.0069999999999979"/>
    <n v="14.655999999999999"/>
    <n v="-88.038591999999966"/>
    <n v="36.084048999999972"/>
    <n v="214.79833599999998"/>
    <x v="21"/>
    <x v="1"/>
    <x v="2"/>
    <x v="18"/>
    <x v="18"/>
    <x v="87"/>
    <x v="41"/>
    <x v="1"/>
    <x v="4"/>
    <x v="2"/>
  </r>
  <r>
    <n v="605"/>
    <x v="1"/>
    <n v="0"/>
    <n v="-0.53500000000000003"/>
    <x v="0"/>
    <x v="1"/>
    <x v="0"/>
    <x v="18"/>
    <n v="-7.0069999999999979"/>
    <n v="3.7487449999999991"/>
    <n v="0.28622500000000001"/>
    <n v="49.098048999999968"/>
    <x v="29"/>
    <n v="-7.0069999999999979"/>
    <n v="-10.344000000000001"/>
    <n v="72.480407999999983"/>
    <n v="49.098048999999968"/>
    <n v="106.99833600000002"/>
    <x v="27"/>
    <x v="0"/>
    <x v="3"/>
    <x v="18"/>
    <x v="18"/>
    <x v="140"/>
    <x v="18"/>
    <x v="1"/>
    <x v="4"/>
    <x v="3"/>
  </r>
  <r>
    <n v="606"/>
    <x v="1"/>
    <n v="0"/>
    <n v="-0.53500000000000003"/>
    <x v="0"/>
    <x v="0"/>
    <x v="1"/>
    <x v="11"/>
    <n v="-11.006999999999998"/>
    <n v="5.8887449999999992"/>
    <n v="0.28622500000000001"/>
    <n v="121.15404899999996"/>
    <x v="23"/>
    <n v="-11.006999999999998"/>
    <n v="20.655999999999999"/>
    <n v="-227.36059199999994"/>
    <n v="121.15404899999996"/>
    <n v="426.67033599999996"/>
    <x v="23"/>
    <x v="1"/>
    <x v="2"/>
    <x v="13"/>
    <x v="13"/>
    <x v="19"/>
    <x v="24"/>
    <x v="1"/>
    <x v="2"/>
    <x v="3"/>
  </r>
  <r>
    <n v="607"/>
    <x v="1"/>
    <n v="0"/>
    <n v="-0.53500000000000003"/>
    <x v="0"/>
    <x v="1"/>
    <x v="0"/>
    <x v="32"/>
    <n v="-2.0069999999999979"/>
    <n v="1.0737449999999988"/>
    <n v="0.28622500000000001"/>
    <n v="4.0280489999999913"/>
    <x v="9"/>
    <n v="-2.0069999999999979"/>
    <n v="-23.344000000000001"/>
    <n v="46.851407999999957"/>
    <n v="4.0280489999999913"/>
    <n v="544.94233600000007"/>
    <x v="10"/>
    <x v="0"/>
    <x v="3"/>
    <x v="21"/>
    <x v="21"/>
    <x v="315"/>
    <x v="31"/>
    <x v="1"/>
    <x v="4"/>
    <x v="1"/>
  </r>
  <r>
    <n v="608"/>
    <x v="1"/>
    <n v="0"/>
    <n v="-0.53500000000000003"/>
    <x v="0"/>
    <x v="1"/>
    <x v="0"/>
    <x v="11"/>
    <n v="-11.006999999999998"/>
    <n v="5.8887449999999992"/>
    <n v="0.28622500000000001"/>
    <n v="121.15404899999996"/>
    <x v="61"/>
    <n v="-11.006999999999998"/>
    <n v="4.6559999999999988"/>
    <n v="-51.248591999999974"/>
    <n v="121.15404899999996"/>
    <n v="21.678335999999987"/>
    <x v="7"/>
    <x v="0"/>
    <x v="2"/>
    <x v="13"/>
    <x v="13"/>
    <x v="19"/>
    <x v="37"/>
    <x v="1"/>
    <x v="4"/>
    <x v="2"/>
  </r>
  <r>
    <n v="609"/>
    <x v="1"/>
    <n v="0"/>
    <n v="-0.53500000000000003"/>
    <x v="1"/>
    <x v="0"/>
    <x v="1"/>
    <x v="5"/>
    <n v="-6.0069999999999979"/>
    <n v="3.213744999999999"/>
    <n v="0.28622500000000001"/>
    <n v="36.084048999999972"/>
    <x v="58"/>
    <n v="-6.0069999999999979"/>
    <n v="-27.344000000000001"/>
    <n v="164.25540799999996"/>
    <n v="36.084048999999972"/>
    <n v="747.69433600000002"/>
    <x v="31"/>
    <x v="1"/>
    <x v="4"/>
    <x v="27"/>
    <x v="27"/>
    <x v="45"/>
    <x v="29"/>
    <x v="1"/>
    <x v="0"/>
    <x v="4"/>
  </r>
  <r>
    <n v="610"/>
    <x v="0"/>
    <n v="1"/>
    <n v="0.46499999999999997"/>
    <x v="0"/>
    <x v="0"/>
    <x v="1"/>
    <x v="36"/>
    <n v="22.993000000000002"/>
    <n v="10.691745000000001"/>
    <n v="0.21622499999999997"/>
    <n v="528.6780490000001"/>
    <x v="11"/>
    <n v="22.993000000000002"/>
    <n v="31.655999999999999"/>
    <n v="727.86640800000009"/>
    <n v="528.6780490000001"/>
    <n v="1002.1023359999999"/>
    <x v="31"/>
    <x v="0"/>
    <x v="1"/>
    <x v="45"/>
    <x v="45"/>
    <x v="316"/>
    <x v="11"/>
    <x v="1"/>
    <x v="4"/>
    <x v="3"/>
  </r>
  <r>
    <n v="611"/>
    <x v="1"/>
    <n v="0"/>
    <n v="-0.53500000000000003"/>
    <x v="0"/>
    <x v="1"/>
    <x v="0"/>
    <x v="1"/>
    <n v="6.9930000000000021"/>
    <n v="-3.7412550000000016"/>
    <n v="0.28622500000000001"/>
    <n v="48.902049000000027"/>
    <x v="2"/>
    <n v="6.9930000000000021"/>
    <n v="17.655999999999999"/>
    <n v="123.46840800000003"/>
    <n v="48.902049000000027"/>
    <n v="311.73433599999998"/>
    <x v="15"/>
    <x v="0"/>
    <x v="0"/>
    <x v="32"/>
    <x v="32"/>
    <x v="317"/>
    <x v="26"/>
    <x v="0"/>
    <x v="0"/>
    <x v="0"/>
  </r>
  <r>
    <n v="612"/>
    <x v="0"/>
    <n v="1"/>
    <n v="0.46499999999999997"/>
    <x v="0"/>
    <x v="0"/>
    <x v="3"/>
    <x v="13"/>
    <n v="8.9930000000000021"/>
    <n v="4.1817450000000003"/>
    <n v="0.21622499999999997"/>
    <n v="80.874049000000042"/>
    <x v="32"/>
    <n v="8.9930000000000021"/>
    <n v="-26.344000000000001"/>
    <n v="-236.91159200000007"/>
    <n v="80.874049000000042"/>
    <n v="694.00633600000003"/>
    <x v="23"/>
    <x v="0"/>
    <x v="1"/>
    <x v="60"/>
    <x v="60"/>
    <x v="318"/>
    <x v="35"/>
    <x v="1"/>
    <x v="4"/>
    <x v="2"/>
  </r>
  <r>
    <n v="613"/>
    <x v="1"/>
    <n v="0"/>
    <n v="-0.53500000000000003"/>
    <x v="0"/>
    <x v="0"/>
    <x v="0"/>
    <x v="11"/>
    <n v="-11.006999999999998"/>
    <n v="5.8887449999999992"/>
    <n v="0.28622500000000001"/>
    <n v="121.15404899999996"/>
    <x v="54"/>
    <n v="-11.006999999999998"/>
    <n v="-11.344000000000001"/>
    <n v="124.86340799999999"/>
    <n v="121.15404899999996"/>
    <n v="128.68633600000004"/>
    <x v="6"/>
    <x v="0"/>
    <x v="2"/>
    <x v="20"/>
    <x v="20"/>
    <x v="43"/>
    <x v="22"/>
    <x v="1"/>
    <x v="2"/>
    <x v="3"/>
  </r>
  <r>
    <n v="614"/>
    <x v="0"/>
    <n v="1"/>
    <n v="0.46499999999999997"/>
    <x v="1"/>
    <x v="1"/>
    <x v="1"/>
    <x v="11"/>
    <n v="-11.006999999999998"/>
    <n v="-5.1182549999999987"/>
    <n v="0.21622499999999997"/>
    <n v="121.15404899999996"/>
    <x v="28"/>
    <n v="-11.006999999999998"/>
    <n v="-5.3440000000000012"/>
    <n v="58.821408000000005"/>
    <n v="121.15404899999996"/>
    <n v="28.558336000000011"/>
    <x v="25"/>
    <x v="0"/>
    <x v="2"/>
    <x v="24"/>
    <x v="24"/>
    <x v="319"/>
    <x v="13"/>
    <x v="1"/>
    <x v="4"/>
    <x v="2"/>
  </r>
  <r>
    <n v="615"/>
    <x v="0"/>
    <n v="1"/>
    <n v="0.46499999999999997"/>
    <x v="0"/>
    <x v="0"/>
    <x v="1"/>
    <x v="41"/>
    <n v="23.993000000000002"/>
    <n v="11.156745000000001"/>
    <n v="0.21622499999999997"/>
    <n v="575.66404900000009"/>
    <x v="11"/>
    <n v="23.993000000000002"/>
    <n v="31.655999999999999"/>
    <n v="759.52240800000004"/>
    <n v="575.66404900000009"/>
    <n v="1002.1023359999999"/>
    <x v="0"/>
    <x v="0"/>
    <x v="1"/>
    <x v="71"/>
    <x v="71"/>
    <x v="225"/>
    <x v="12"/>
    <x v="1"/>
    <x v="4"/>
    <x v="3"/>
  </r>
  <r>
    <n v="616"/>
    <x v="0"/>
    <n v="1"/>
    <n v="0.46499999999999997"/>
    <x v="0"/>
    <x v="0"/>
    <x v="0"/>
    <x v="14"/>
    <n v="-13.006999999999998"/>
    <n v="-6.0482549999999984"/>
    <n v="0.21622499999999997"/>
    <n v="169.18204899999995"/>
    <x v="13"/>
    <n v="-13.006999999999998"/>
    <n v="5.6559999999999988"/>
    <n v="-73.567591999999976"/>
    <n v="169.18204899999995"/>
    <n v="31.990335999999985"/>
    <x v="31"/>
    <x v="1"/>
    <x v="3"/>
    <x v="37"/>
    <x v="37"/>
    <x v="277"/>
    <x v="23"/>
    <x v="1"/>
    <x v="4"/>
    <x v="2"/>
  </r>
  <r>
    <n v="617"/>
    <x v="1"/>
    <n v="0"/>
    <n v="-0.53500000000000003"/>
    <x v="0"/>
    <x v="1"/>
    <x v="0"/>
    <x v="23"/>
    <n v="-3.0069999999999979"/>
    <n v="1.608744999999999"/>
    <n v="0.28622500000000001"/>
    <n v="9.042048999999988"/>
    <x v="61"/>
    <n v="-3.0069999999999979"/>
    <n v="4.6559999999999988"/>
    <n v="-14.000591999999987"/>
    <n v="9.042048999999988"/>
    <n v="21.678335999999987"/>
    <x v="42"/>
    <x v="0"/>
    <x v="3"/>
    <x v="5"/>
    <x v="5"/>
    <x v="17"/>
    <x v="3"/>
    <x v="1"/>
    <x v="2"/>
    <x v="2"/>
  </r>
  <r>
    <n v="618"/>
    <x v="0"/>
    <n v="1"/>
    <n v="0.46499999999999997"/>
    <x v="0"/>
    <x v="0"/>
    <x v="0"/>
    <x v="8"/>
    <n v="-9.0069999999999979"/>
    <n v="-4.188254999999999"/>
    <n v="0.21622499999999997"/>
    <n v="81.126048999999966"/>
    <x v="2"/>
    <n v="-9.0069999999999979"/>
    <n v="17.655999999999999"/>
    <n v="-159.02759199999994"/>
    <n v="81.126048999999966"/>
    <n v="311.73433599999998"/>
    <x v="15"/>
    <x v="0"/>
    <x v="2"/>
    <x v="24"/>
    <x v="24"/>
    <x v="310"/>
    <x v="8"/>
    <x v="1"/>
    <x v="4"/>
    <x v="3"/>
  </r>
  <r>
    <n v="619"/>
    <x v="1"/>
    <n v="0"/>
    <n v="-0.53500000000000003"/>
    <x v="0"/>
    <x v="1"/>
    <x v="0"/>
    <x v="5"/>
    <n v="-6.0069999999999979"/>
    <n v="3.213744999999999"/>
    <n v="0.28622500000000001"/>
    <n v="36.084048999999972"/>
    <x v="13"/>
    <n v="-6.0069999999999979"/>
    <n v="5.6559999999999988"/>
    <n v="-33.975591999999978"/>
    <n v="36.084048999999972"/>
    <n v="31.990335999999985"/>
    <x v="8"/>
    <x v="0"/>
    <x v="2"/>
    <x v="4"/>
    <x v="4"/>
    <x v="15"/>
    <x v="44"/>
    <x v="1"/>
    <x v="0"/>
    <x v="1"/>
  </r>
  <r>
    <n v="620"/>
    <x v="1"/>
    <n v="0"/>
    <n v="-0.53500000000000003"/>
    <x v="0"/>
    <x v="0"/>
    <x v="1"/>
    <x v="17"/>
    <n v="16.993000000000002"/>
    <n v="-9.0912550000000021"/>
    <n v="0.28622500000000001"/>
    <n v="288.76204900000005"/>
    <x v="33"/>
    <n v="16.993000000000002"/>
    <n v="-19.344000000000001"/>
    <n v="-328.71259200000009"/>
    <n v="288.76204900000005"/>
    <n v="374.19033600000006"/>
    <x v="31"/>
    <x v="0"/>
    <x v="1"/>
    <x v="15"/>
    <x v="15"/>
    <x v="320"/>
    <x v="18"/>
    <x v="1"/>
    <x v="2"/>
    <x v="2"/>
  </r>
  <r>
    <n v="621"/>
    <x v="0"/>
    <n v="1"/>
    <n v="0.46499999999999997"/>
    <x v="1"/>
    <x v="0"/>
    <x v="0"/>
    <x v="26"/>
    <n v="-5.0069999999999979"/>
    <n v="-2.3282549999999991"/>
    <n v="0.21622499999999997"/>
    <n v="25.07004899999998"/>
    <x v="18"/>
    <n v="-5.0069999999999979"/>
    <n v="25.655999999999999"/>
    <n v="-128.45959199999993"/>
    <n v="25.07004899999998"/>
    <n v="658.23033599999997"/>
    <x v="8"/>
    <x v="0"/>
    <x v="2"/>
    <x v="5"/>
    <x v="5"/>
    <x v="109"/>
    <x v="11"/>
    <x v="1"/>
    <x v="0"/>
    <x v="3"/>
  </r>
  <r>
    <n v="622"/>
    <x v="1"/>
    <n v="0"/>
    <n v="-0.53500000000000003"/>
    <x v="1"/>
    <x v="0"/>
    <x v="0"/>
    <x v="17"/>
    <n v="16.993000000000002"/>
    <n v="-9.0912550000000021"/>
    <n v="0.28622500000000001"/>
    <n v="288.76204900000005"/>
    <x v="8"/>
    <n v="16.993000000000002"/>
    <n v="10.655999999999999"/>
    <n v="181.07740799999999"/>
    <n v="288.76204900000005"/>
    <n v="113.55033599999997"/>
    <x v="26"/>
    <x v="1"/>
    <x v="1"/>
    <x v="65"/>
    <x v="65"/>
    <x v="321"/>
    <x v="7"/>
    <x v="1"/>
    <x v="4"/>
    <x v="3"/>
  </r>
  <r>
    <n v="623"/>
    <x v="0"/>
    <n v="1"/>
    <n v="0.46499999999999997"/>
    <x v="0"/>
    <x v="0"/>
    <x v="1"/>
    <x v="21"/>
    <n v="14.993000000000002"/>
    <n v="6.9717450000000003"/>
    <n v="0.21622499999999997"/>
    <n v="224.79004900000007"/>
    <x v="24"/>
    <n v="14.993000000000002"/>
    <n v="-4.3440000000000012"/>
    <n v="-65.129592000000031"/>
    <n v="224.79004900000007"/>
    <n v="18.870336000000009"/>
    <x v="23"/>
    <x v="0"/>
    <x v="1"/>
    <x v="30"/>
    <x v="30"/>
    <x v="218"/>
    <x v="37"/>
    <x v="1"/>
    <x v="4"/>
    <x v="2"/>
  </r>
  <r>
    <n v="624"/>
    <x v="0"/>
    <n v="1"/>
    <n v="0.46499999999999997"/>
    <x v="0"/>
    <x v="1"/>
    <x v="0"/>
    <x v="6"/>
    <n v="-10.006999999999998"/>
    <n v="-4.6532549999999988"/>
    <n v="0.21622499999999997"/>
    <n v="100.14004899999996"/>
    <x v="4"/>
    <n v="-10.006999999999998"/>
    <n v="3.6559999999999988"/>
    <n v="-36.585591999999977"/>
    <n v="100.14004899999996"/>
    <n v="13.366335999999992"/>
    <x v="10"/>
    <x v="0"/>
    <x v="3"/>
    <x v="8"/>
    <x v="8"/>
    <x v="97"/>
    <x v="12"/>
    <x v="1"/>
    <x v="2"/>
    <x v="2"/>
  </r>
  <r>
    <n v="625"/>
    <x v="0"/>
    <n v="1"/>
    <n v="0.46499999999999997"/>
    <x v="0"/>
    <x v="1"/>
    <x v="0"/>
    <x v="10"/>
    <n v="-12.006999999999998"/>
    <n v="-5.5832549999999985"/>
    <n v="0.21622499999999997"/>
    <n v="144.16804899999994"/>
    <x v="31"/>
    <n v="-12.006999999999998"/>
    <n v="14.655999999999999"/>
    <n v="-175.97459199999994"/>
    <n v="144.16804899999994"/>
    <n v="214.79833599999998"/>
    <x v="31"/>
    <x v="1"/>
    <x v="3"/>
    <x v="18"/>
    <x v="18"/>
    <x v="299"/>
    <x v="27"/>
    <x v="1"/>
    <x v="4"/>
    <x v="2"/>
  </r>
  <r>
    <n v="626"/>
    <x v="0"/>
    <n v="1"/>
    <n v="0.46499999999999997"/>
    <x v="0"/>
    <x v="1"/>
    <x v="1"/>
    <x v="23"/>
    <n v="-3.0069999999999979"/>
    <n v="-1.3982549999999989"/>
    <n v="0.21622499999999997"/>
    <n v="9.042048999999988"/>
    <x v="41"/>
    <n v="-3.0069999999999979"/>
    <n v="-0.34400000000000119"/>
    <n v="1.0344080000000029"/>
    <n v="9.042048999999988"/>
    <n v="0.11833600000000082"/>
    <x v="8"/>
    <x v="0"/>
    <x v="2"/>
    <x v="13"/>
    <x v="13"/>
    <x v="322"/>
    <x v="31"/>
    <x v="1"/>
    <x v="4"/>
    <x v="1"/>
  </r>
  <r>
    <n v="627"/>
    <x v="1"/>
    <n v="0"/>
    <n v="-0.53500000000000003"/>
    <x v="0"/>
    <x v="1"/>
    <x v="0"/>
    <x v="3"/>
    <n v="11.993000000000002"/>
    <n v="-6.4162550000000014"/>
    <n v="0.28622500000000001"/>
    <n v="143.83204900000004"/>
    <x v="62"/>
    <n v="11.993000000000002"/>
    <n v="-14.344000000000001"/>
    <n v="-172.02759200000006"/>
    <n v="143.83204900000004"/>
    <n v="205.75033600000003"/>
    <x v="25"/>
    <x v="0"/>
    <x v="0"/>
    <x v="39"/>
    <x v="39"/>
    <x v="144"/>
    <x v="29"/>
    <x v="0"/>
    <x v="10"/>
    <x v="0"/>
  </r>
  <r>
    <n v="628"/>
    <x v="0"/>
    <n v="1"/>
    <n v="0.46499999999999997"/>
    <x v="0"/>
    <x v="0"/>
    <x v="0"/>
    <x v="8"/>
    <n v="-9.0069999999999979"/>
    <n v="-4.188254999999999"/>
    <n v="0.21622499999999997"/>
    <n v="81.126048999999966"/>
    <x v="53"/>
    <n v="-9.0069999999999979"/>
    <n v="-9.3440000000000012"/>
    <n v="84.161407999999994"/>
    <n v="81.126048999999966"/>
    <n v="87.310336000000021"/>
    <x v="16"/>
    <x v="1"/>
    <x v="3"/>
    <x v="64"/>
    <x v="64"/>
    <x v="323"/>
    <x v="2"/>
    <x v="1"/>
    <x v="0"/>
    <x v="2"/>
  </r>
  <r>
    <n v="629"/>
    <x v="1"/>
    <n v="0"/>
    <n v="-0.53500000000000003"/>
    <x v="1"/>
    <x v="0"/>
    <x v="3"/>
    <x v="27"/>
    <n v="15.993000000000002"/>
    <n v="-8.5562550000000019"/>
    <n v="0.28622500000000001"/>
    <n v="255.77604900000006"/>
    <x v="7"/>
    <n v="15.993000000000002"/>
    <n v="11.655999999999999"/>
    <n v="186.41440800000001"/>
    <n v="255.77604900000006"/>
    <n v="135.86233599999997"/>
    <x v="14"/>
    <x v="1"/>
    <x v="1"/>
    <x v="72"/>
    <x v="72"/>
    <x v="324"/>
    <x v="7"/>
    <x v="1"/>
    <x v="0"/>
    <x v="3"/>
  </r>
  <r>
    <n v="630"/>
    <x v="0"/>
    <n v="1"/>
    <n v="0.46499999999999997"/>
    <x v="1"/>
    <x v="0"/>
    <x v="0"/>
    <x v="26"/>
    <n v="-5.0069999999999979"/>
    <n v="-2.3282549999999991"/>
    <n v="0.21622499999999997"/>
    <n v="25.07004899999998"/>
    <x v="40"/>
    <n v="-5.0069999999999979"/>
    <n v="-20.344000000000001"/>
    <n v="101.86240799999996"/>
    <n v="25.07004899999998"/>
    <n v="413.87833600000005"/>
    <x v="15"/>
    <x v="1"/>
    <x v="3"/>
    <x v="13"/>
    <x v="13"/>
    <x v="17"/>
    <x v="11"/>
    <x v="1"/>
    <x v="4"/>
    <x v="2"/>
  </r>
  <r>
    <n v="631"/>
    <x v="0"/>
    <n v="1"/>
    <n v="0.46499999999999997"/>
    <x v="0"/>
    <x v="1"/>
    <x v="0"/>
    <x v="16"/>
    <n v="-14.006999999999998"/>
    <n v="-6.5132549999999982"/>
    <n v="0.21622499999999997"/>
    <n v="196.19604899999993"/>
    <x v="54"/>
    <n v="-14.006999999999998"/>
    <n v="-11.344000000000001"/>
    <n v="158.895408"/>
    <n v="196.19604899999993"/>
    <n v="128.68633600000004"/>
    <x v="15"/>
    <x v="1"/>
    <x v="3"/>
    <x v="8"/>
    <x v="8"/>
    <x v="325"/>
    <x v="46"/>
    <x v="1"/>
    <x v="4"/>
    <x v="1"/>
  </r>
  <r>
    <n v="632"/>
    <x v="1"/>
    <n v="0"/>
    <n v="-0.53500000000000003"/>
    <x v="1"/>
    <x v="0"/>
    <x v="3"/>
    <x v="18"/>
    <n v="-7.0069999999999979"/>
    <n v="3.7487449999999991"/>
    <n v="0.28622500000000001"/>
    <n v="49.098048999999968"/>
    <x v="58"/>
    <n v="-7.0069999999999979"/>
    <n v="-27.344000000000001"/>
    <n v="191.59940799999995"/>
    <n v="49.098048999999968"/>
    <n v="747.69433600000002"/>
    <x v="6"/>
    <x v="1"/>
    <x v="4"/>
    <x v="59"/>
    <x v="59"/>
    <x v="234"/>
    <x v="26"/>
    <x v="1"/>
    <x v="7"/>
    <x v="4"/>
  </r>
  <r>
    <n v="633"/>
    <x v="1"/>
    <n v="0"/>
    <n v="-0.53500000000000003"/>
    <x v="0"/>
    <x v="0"/>
    <x v="0"/>
    <x v="18"/>
    <n v="-7.0069999999999979"/>
    <n v="3.7487449999999991"/>
    <n v="0.28622500000000001"/>
    <n v="49.098048999999968"/>
    <x v="1"/>
    <n v="-7.0069999999999979"/>
    <n v="-12.344000000000001"/>
    <n v="86.494407999999979"/>
    <n v="49.098048999999968"/>
    <n v="152.37433600000003"/>
    <x v="23"/>
    <x v="1"/>
    <x v="3"/>
    <x v="26"/>
    <x v="26"/>
    <x v="131"/>
    <x v="37"/>
    <x v="1"/>
    <x v="4"/>
    <x v="2"/>
  </r>
  <r>
    <n v="634"/>
    <x v="1"/>
    <n v="0"/>
    <n v="-0.53500000000000003"/>
    <x v="0"/>
    <x v="0"/>
    <x v="0"/>
    <x v="5"/>
    <n v="-6.0069999999999979"/>
    <n v="3.213744999999999"/>
    <n v="0.28622500000000001"/>
    <n v="36.084048999999972"/>
    <x v="62"/>
    <n v="-6.0069999999999979"/>
    <n v="-14.344000000000001"/>
    <n v="86.16440799999998"/>
    <n v="36.084048999999972"/>
    <n v="205.75033600000003"/>
    <x v="21"/>
    <x v="0"/>
    <x v="2"/>
    <x v="4"/>
    <x v="4"/>
    <x v="15"/>
    <x v="3"/>
    <x v="1"/>
    <x v="4"/>
    <x v="2"/>
  </r>
  <r>
    <n v="635"/>
    <x v="1"/>
    <n v="0"/>
    <n v="-0.53500000000000003"/>
    <x v="0"/>
    <x v="0"/>
    <x v="2"/>
    <x v="1"/>
    <n v="6.9930000000000021"/>
    <n v="-3.7412550000000016"/>
    <n v="0.28622500000000001"/>
    <n v="48.902049000000027"/>
    <x v="31"/>
    <n v="6.9930000000000021"/>
    <n v="14.655999999999999"/>
    <n v="102.48940800000003"/>
    <n v="48.902049000000027"/>
    <n v="214.79833599999998"/>
    <x v="25"/>
    <x v="0"/>
    <x v="0"/>
    <x v="16"/>
    <x v="16"/>
    <x v="326"/>
    <x v="2"/>
    <x v="0"/>
    <x v="13"/>
    <x v="0"/>
  </r>
  <r>
    <n v="636"/>
    <x v="1"/>
    <n v="0"/>
    <n v="-0.53500000000000003"/>
    <x v="1"/>
    <x v="0"/>
    <x v="1"/>
    <x v="4"/>
    <n v="-8.0069999999999979"/>
    <n v="4.2837449999999988"/>
    <n v="0.28622500000000001"/>
    <n v="64.112048999999971"/>
    <x v="27"/>
    <n v="-8.0069999999999979"/>
    <n v="-28.344000000000001"/>
    <n v="226.95040799999995"/>
    <n v="64.112048999999971"/>
    <n v="803.38233600000012"/>
    <x v="31"/>
    <x v="1"/>
    <x v="3"/>
    <x v="0"/>
    <x v="0"/>
    <x v="256"/>
    <x v="25"/>
    <x v="1"/>
    <x v="0"/>
    <x v="4"/>
  </r>
  <r>
    <n v="637"/>
    <x v="0"/>
    <n v="1"/>
    <n v="0.46499999999999997"/>
    <x v="0"/>
    <x v="0"/>
    <x v="0"/>
    <x v="35"/>
    <n v="20.993000000000002"/>
    <n v="9.7617449999999995"/>
    <n v="0.21622499999999997"/>
    <n v="440.70604900000006"/>
    <x v="50"/>
    <n v="20.993000000000002"/>
    <n v="30.655999999999999"/>
    <n v="643.56140800000003"/>
    <n v="440.70604900000006"/>
    <n v="939.79033599999991"/>
    <x v="20"/>
    <x v="0"/>
    <x v="1"/>
    <x v="67"/>
    <x v="67"/>
    <x v="327"/>
    <x v="0"/>
    <x v="1"/>
    <x v="2"/>
    <x v="1"/>
  </r>
  <r>
    <n v="638"/>
    <x v="0"/>
    <n v="1"/>
    <n v="0.46499999999999997"/>
    <x v="0"/>
    <x v="1"/>
    <x v="1"/>
    <x v="18"/>
    <n v="-7.0069999999999979"/>
    <n v="-3.2582549999999988"/>
    <n v="0.21622499999999997"/>
    <n v="49.098048999999968"/>
    <x v="51"/>
    <n v="-7.0069999999999979"/>
    <n v="-6.3440000000000012"/>
    <n v="44.452407999999998"/>
    <n v="49.098048999999968"/>
    <n v="40.246336000000014"/>
    <x v="42"/>
    <x v="0"/>
    <x v="2"/>
    <x v="35"/>
    <x v="35"/>
    <x v="260"/>
    <x v="0"/>
    <x v="1"/>
    <x v="0"/>
    <x v="1"/>
  </r>
  <r>
    <n v="639"/>
    <x v="1"/>
    <n v="0"/>
    <n v="-0.53500000000000003"/>
    <x v="1"/>
    <x v="1"/>
    <x v="0"/>
    <x v="4"/>
    <n v="-8.0069999999999979"/>
    <n v="4.2837449999999988"/>
    <n v="0.28622500000000001"/>
    <n v="64.112048999999971"/>
    <x v="24"/>
    <n v="-8.0069999999999979"/>
    <n v="-4.3440000000000012"/>
    <n v="34.782408000000004"/>
    <n v="64.112048999999971"/>
    <n v="18.870336000000009"/>
    <x v="9"/>
    <x v="1"/>
    <x v="3"/>
    <x v="18"/>
    <x v="18"/>
    <x v="150"/>
    <x v="19"/>
    <x v="1"/>
    <x v="0"/>
    <x v="3"/>
  </r>
  <r>
    <n v="640"/>
    <x v="1"/>
    <n v="0"/>
    <n v="-0.53500000000000003"/>
    <x v="0"/>
    <x v="0"/>
    <x v="1"/>
    <x v="3"/>
    <n v="11.993000000000002"/>
    <n v="-6.4162550000000014"/>
    <n v="0.28622500000000001"/>
    <n v="143.83204900000004"/>
    <x v="31"/>
    <n v="11.993000000000002"/>
    <n v="14.655999999999999"/>
    <n v="175.76940800000003"/>
    <n v="143.83204900000004"/>
    <n v="214.79833599999998"/>
    <x v="23"/>
    <x v="0"/>
    <x v="1"/>
    <x v="3"/>
    <x v="3"/>
    <x v="328"/>
    <x v="18"/>
    <x v="1"/>
    <x v="2"/>
    <x v="3"/>
  </r>
  <r>
    <n v="641"/>
    <x v="1"/>
    <n v="0"/>
    <n v="-0.53500000000000003"/>
    <x v="1"/>
    <x v="0"/>
    <x v="2"/>
    <x v="26"/>
    <n v="-5.0069999999999979"/>
    <n v="2.6787449999999988"/>
    <n v="0.28622500000000001"/>
    <n v="25.07004899999998"/>
    <x v="26"/>
    <n v="-5.0069999999999979"/>
    <n v="-24.344000000000001"/>
    <n v="121.89040799999995"/>
    <n v="25.07004899999998"/>
    <n v="592.63033600000006"/>
    <x v="14"/>
    <x v="1"/>
    <x v="2"/>
    <x v="59"/>
    <x v="59"/>
    <x v="329"/>
    <x v="34"/>
    <x v="1"/>
    <x v="0"/>
    <x v="4"/>
  </r>
  <r>
    <n v="642"/>
    <x v="0"/>
    <n v="1"/>
    <n v="0.46499999999999997"/>
    <x v="0"/>
    <x v="1"/>
    <x v="0"/>
    <x v="6"/>
    <n v="-10.006999999999998"/>
    <n v="-4.6532549999999988"/>
    <n v="0.21622499999999997"/>
    <n v="100.14004899999996"/>
    <x v="50"/>
    <n v="-10.006999999999998"/>
    <n v="30.655999999999999"/>
    <n v="-306.77459199999993"/>
    <n v="100.14004899999996"/>
    <n v="939.79033599999991"/>
    <x v="24"/>
    <x v="0"/>
    <x v="2"/>
    <x v="5"/>
    <x v="5"/>
    <x v="60"/>
    <x v="44"/>
    <x v="1"/>
    <x v="0"/>
    <x v="1"/>
  </r>
  <r>
    <n v="643"/>
    <x v="0"/>
    <n v="1"/>
    <n v="0.46499999999999997"/>
    <x v="1"/>
    <x v="0"/>
    <x v="3"/>
    <x v="29"/>
    <n v="12.993000000000002"/>
    <n v="6.0417450000000006"/>
    <n v="0.21622499999999997"/>
    <n v="168.81804900000006"/>
    <x v="9"/>
    <n v="12.993000000000002"/>
    <n v="-23.344000000000001"/>
    <n v="-303.30859200000009"/>
    <n v="168.81804900000006"/>
    <n v="544.94233600000007"/>
    <x v="17"/>
    <x v="1"/>
    <x v="1"/>
    <x v="19"/>
    <x v="19"/>
    <x v="191"/>
    <x v="41"/>
    <x v="1"/>
    <x v="0"/>
    <x v="2"/>
  </r>
  <r>
    <n v="644"/>
    <x v="0"/>
    <n v="1"/>
    <n v="0.46499999999999997"/>
    <x v="0"/>
    <x v="0"/>
    <x v="1"/>
    <x v="29"/>
    <n v="12.993000000000002"/>
    <n v="6.0417450000000006"/>
    <n v="0.21622499999999997"/>
    <n v="168.81804900000006"/>
    <x v="54"/>
    <n v="12.993000000000002"/>
    <n v="-11.344000000000001"/>
    <n v="-147.39259200000004"/>
    <n v="168.81804900000006"/>
    <n v="128.68633600000004"/>
    <x v="16"/>
    <x v="0"/>
    <x v="1"/>
    <x v="1"/>
    <x v="1"/>
    <x v="158"/>
    <x v="12"/>
    <x v="1"/>
    <x v="0"/>
    <x v="2"/>
  </r>
  <r>
    <n v="645"/>
    <x v="0"/>
    <n v="1"/>
    <n v="0.46499999999999997"/>
    <x v="0"/>
    <x v="0"/>
    <x v="0"/>
    <x v="15"/>
    <n v="-4.0069999999999979"/>
    <n v="-1.863254999999999"/>
    <n v="0.21622499999999997"/>
    <n v="16.056048999999984"/>
    <x v="51"/>
    <n v="-4.0069999999999979"/>
    <n v="-6.3440000000000012"/>
    <n v="25.420407999999991"/>
    <n v="16.056048999999984"/>
    <n v="40.246336000000014"/>
    <x v="9"/>
    <x v="0"/>
    <x v="3"/>
    <x v="5"/>
    <x v="5"/>
    <x v="242"/>
    <x v="2"/>
    <x v="1"/>
    <x v="4"/>
    <x v="1"/>
  </r>
  <r>
    <n v="646"/>
    <x v="0"/>
    <n v="1"/>
    <n v="0.46499999999999997"/>
    <x v="0"/>
    <x v="0"/>
    <x v="1"/>
    <x v="25"/>
    <n v="13.993000000000002"/>
    <n v="6.5067450000000004"/>
    <n v="0.21622499999999997"/>
    <n v="195.80404900000005"/>
    <x v="53"/>
    <n v="13.993000000000002"/>
    <n v="-9.3440000000000012"/>
    <n v="-130.75059200000004"/>
    <n v="195.80404900000005"/>
    <n v="87.310336000000021"/>
    <x v="11"/>
    <x v="0"/>
    <x v="0"/>
    <x v="3"/>
    <x v="3"/>
    <x v="330"/>
    <x v="32"/>
    <x v="0"/>
    <x v="7"/>
    <x v="0"/>
  </r>
  <r>
    <n v="647"/>
    <x v="1"/>
    <n v="0"/>
    <n v="-0.53500000000000003"/>
    <x v="0"/>
    <x v="0"/>
    <x v="3"/>
    <x v="1"/>
    <n v="6.9930000000000021"/>
    <n v="-3.7412550000000016"/>
    <n v="0.28622500000000001"/>
    <n v="48.902049000000027"/>
    <x v="37"/>
    <n v="6.9930000000000021"/>
    <n v="2.6559999999999988"/>
    <n v="18.573407999999997"/>
    <n v="48.902049000000027"/>
    <n v="7.0543359999999939"/>
    <x v="14"/>
    <x v="0"/>
    <x v="0"/>
    <x v="32"/>
    <x v="32"/>
    <x v="317"/>
    <x v="14"/>
    <x v="0"/>
    <x v="13"/>
    <x v="0"/>
  </r>
  <r>
    <n v="648"/>
    <x v="0"/>
    <n v="1"/>
    <n v="0.46499999999999997"/>
    <x v="0"/>
    <x v="0"/>
    <x v="2"/>
    <x v="13"/>
    <n v="8.9930000000000021"/>
    <n v="4.1817450000000003"/>
    <n v="0.21622499999999997"/>
    <n v="80.874049000000042"/>
    <x v="32"/>
    <n v="8.9930000000000021"/>
    <n v="-26.344000000000001"/>
    <n v="-236.91159200000007"/>
    <n v="80.874049000000042"/>
    <n v="694.00633600000003"/>
    <x v="2"/>
    <x v="0"/>
    <x v="1"/>
    <x v="22"/>
    <x v="22"/>
    <x v="101"/>
    <x v="9"/>
    <x v="1"/>
    <x v="0"/>
    <x v="2"/>
  </r>
  <r>
    <n v="649"/>
    <x v="0"/>
    <n v="1"/>
    <n v="0.46499999999999997"/>
    <x v="0"/>
    <x v="1"/>
    <x v="0"/>
    <x v="30"/>
    <n v="4.9930000000000021"/>
    <n v="2.3217450000000008"/>
    <n v="0.21622499999999997"/>
    <n v="24.930049000000022"/>
    <x v="41"/>
    <n v="4.9930000000000021"/>
    <n v="-0.34400000000000119"/>
    <n v="-1.7175920000000067"/>
    <n v="24.930049000000022"/>
    <n v="0.11833600000000082"/>
    <x v="5"/>
    <x v="0"/>
    <x v="0"/>
    <x v="3"/>
    <x v="3"/>
    <x v="111"/>
    <x v="10"/>
    <x v="0"/>
    <x v="14"/>
    <x v="0"/>
  </r>
  <r>
    <n v="650"/>
    <x v="0"/>
    <n v="1"/>
    <n v="0.46499999999999997"/>
    <x v="0"/>
    <x v="0"/>
    <x v="0"/>
    <x v="5"/>
    <n v="-6.0069999999999979"/>
    <n v="-2.7932549999999989"/>
    <n v="0.21622499999999997"/>
    <n v="36.084048999999972"/>
    <x v="44"/>
    <n v="-6.0069999999999979"/>
    <n v="19.655999999999999"/>
    <n v="-118.07359199999995"/>
    <n v="36.084048999999972"/>
    <n v="386.35833599999995"/>
    <x v="17"/>
    <x v="1"/>
    <x v="3"/>
    <x v="13"/>
    <x v="13"/>
    <x v="69"/>
    <x v="28"/>
    <x v="1"/>
    <x v="2"/>
    <x v="2"/>
  </r>
  <r>
    <n v="651"/>
    <x v="0"/>
    <n v="1"/>
    <n v="0.46499999999999997"/>
    <x v="0"/>
    <x v="0"/>
    <x v="3"/>
    <x v="29"/>
    <n v="12.993000000000002"/>
    <n v="6.0417450000000006"/>
    <n v="0.21622499999999997"/>
    <n v="168.81804900000006"/>
    <x v="31"/>
    <n v="12.993000000000002"/>
    <n v="14.655999999999999"/>
    <n v="190.425408"/>
    <n v="168.81804900000006"/>
    <n v="214.79833599999998"/>
    <x v="6"/>
    <x v="0"/>
    <x v="0"/>
    <x v="51"/>
    <x v="51"/>
    <x v="132"/>
    <x v="26"/>
    <x v="0"/>
    <x v="1"/>
    <x v="0"/>
  </r>
  <r>
    <n v="652"/>
    <x v="0"/>
    <n v="1"/>
    <n v="0.46499999999999997"/>
    <x v="0"/>
    <x v="1"/>
    <x v="0"/>
    <x v="4"/>
    <n v="-8.0069999999999979"/>
    <n v="-3.7232549999999986"/>
    <n v="0.21622499999999997"/>
    <n v="64.112048999999971"/>
    <x v="41"/>
    <n v="-8.0069999999999979"/>
    <n v="-0.34400000000000119"/>
    <n v="2.7544080000000086"/>
    <n v="64.112048999999971"/>
    <n v="0.11833600000000082"/>
    <x v="23"/>
    <x v="0"/>
    <x v="3"/>
    <x v="8"/>
    <x v="8"/>
    <x v="16"/>
    <x v="43"/>
    <x v="1"/>
    <x v="4"/>
    <x v="1"/>
  </r>
  <r>
    <n v="653"/>
    <x v="1"/>
    <n v="0"/>
    <n v="-0.53500000000000003"/>
    <x v="0"/>
    <x v="0"/>
    <x v="1"/>
    <x v="31"/>
    <n v="3.9930000000000021"/>
    <n v="-2.1362550000000011"/>
    <n v="0.28622500000000001"/>
    <n v="15.944049000000017"/>
    <x v="12"/>
    <n v="3.9930000000000021"/>
    <n v="12.655999999999999"/>
    <n v="50.535408000000025"/>
    <n v="15.944049000000017"/>
    <n v="160.17433599999998"/>
    <x v="15"/>
    <x v="0"/>
    <x v="0"/>
    <x v="70"/>
    <x v="70"/>
    <x v="331"/>
    <x v="15"/>
    <x v="0"/>
    <x v="5"/>
    <x v="0"/>
  </r>
  <r>
    <n v="654"/>
    <x v="0"/>
    <n v="1"/>
    <n v="0.46499999999999997"/>
    <x v="0"/>
    <x v="1"/>
    <x v="0"/>
    <x v="14"/>
    <n v="-13.006999999999998"/>
    <n v="-6.0482549999999984"/>
    <n v="0.21622499999999997"/>
    <n v="169.18204899999995"/>
    <x v="0"/>
    <n v="-13.006999999999998"/>
    <n v="-18.344000000000001"/>
    <n v="238.60040799999999"/>
    <n v="169.18204899999995"/>
    <n v="336.50233600000007"/>
    <x v="10"/>
    <x v="1"/>
    <x v="2"/>
    <x v="18"/>
    <x v="18"/>
    <x v="235"/>
    <x v="32"/>
    <x v="1"/>
    <x v="4"/>
    <x v="3"/>
  </r>
  <r>
    <n v="655"/>
    <x v="1"/>
    <n v="0"/>
    <n v="-0.53500000000000003"/>
    <x v="0"/>
    <x v="0"/>
    <x v="2"/>
    <x v="11"/>
    <n v="-11.006999999999998"/>
    <n v="5.8887449999999992"/>
    <n v="0.28622500000000001"/>
    <n v="121.15404899999996"/>
    <x v="9"/>
    <n v="-11.006999999999998"/>
    <n v="-23.344000000000001"/>
    <n v="256.94740799999994"/>
    <n v="121.15404899999996"/>
    <n v="544.94233600000007"/>
    <x v="39"/>
    <x v="1"/>
    <x v="4"/>
    <x v="2"/>
    <x v="2"/>
    <x v="258"/>
    <x v="44"/>
    <x v="1"/>
    <x v="2"/>
    <x v="4"/>
  </r>
  <r>
    <n v="656"/>
    <x v="0"/>
    <n v="1"/>
    <n v="0.46499999999999997"/>
    <x v="1"/>
    <x v="0"/>
    <x v="0"/>
    <x v="18"/>
    <n v="-7.0069999999999979"/>
    <n v="-3.2582549999999988"/>
    <n v="0.21622499999999997"/>
    <n v="49.098048999999968"/>
    <x v="61"/>
    <n v="-7.0069999999999979"/>
    <n v="4.6559999999999988"/>
    <n v="-32.624591999999978"/>
    <n v="49.098048999999968"/>
    <n v="21.678335999999987"/>
    <x v="0"/>
    <x v="0"/>
    <x v="3"/>
    <x v="5"/>
    <x v="5"/>
    <x v="88"/>
    <x v="27"/>
    <x v="1"/>
    <x v="0"/>
    <x v="3"/>
  </r>
  <r>
    <n v="657"/>
    <x v="0"/>
    <n v="1"/>
    <n v="0.46499999999999997"/>
    <x v="0"/>
    <x v="0"/>
    <x v="1"/>
    <x v="8"/>
    <n v="-9.0069999999999979"/>
    <n v="-4.188254999999999"/>
    <n v="0.21622499999999997"/>
    <n v="81.126048999999966"/>
    <x v="20"/>
    <n v="-9.0069999999999979"/>
    <n v="-17.344000000000001"/>
    <n v="156.21740799999998"/>
    <n v="81.126048999999966"/>
    <n v="300.81433600000003"/>
    <x v="21"/>
    <x v="1"/>
    <x v="3"/>
    <x v="18"/>
    <x v="18"/>
    <x v="17"/>
    <x v="21"/>
    <x v="1"/>
    <x v="4"/>
    <x v="1"/>
  </r>
  <r>
    <n v="658"/>
    <x v="1"/>
    <n v="0"/>
    <n v="-0.53500000000000003"/>
    <x v="1"/>
    <x v="0"/>
    <x v="3"/>
    <x v="10"/>
    <n v="-12.006999999999998"/>
    <n v="6.4237449999999994"/>
    <n v="0.28622500000000001"/>
    <n v="144.16804899999994"/>
    <x v="58"/>
    <n v="-12.006999999999998"/>
    <n v="-27.344000000000001"/>
    <n v="328.31940799999995"/>
    <n v="144.16804899999994"/>
    <n v="747.69433600000002"/>
    <x v="5"/>
    <x v="1"/>
    <x v="3"/>
    <x v="27"/>
    <x v="27"/>
    <x v="332"/>
    <x v="33"/>
    <x v="1"/>
    <x v="7"/>
    <x v="4"/>
  </r>
  <r>
    <n v="659"/>
    <x v="1"/>
    <n v="0"/>
    <n v="-0.53500000000000003"/>
    <x v="0"/>
    <x v="1"/>
    <x v="0"/>
    <x v="20"/>
    <n v="-15.006999999999998"/>
    <n v="8.0287449999999989"/>
    <n v="0.28622500000000001"/>
    <n v="225.21004899999994"/>
    <x v="8"/>
    <n v="-15.006999999999998"/>
    <n v="10.655999999999999"/>
    <n v="-159.91459199999997"/>
    <n v="225.21004899999994"/>
    <n v="113.55033599999997"/>
    <x v="16"/>
    <x v="1"/>
    <x v="3"/>
    <x v="4"/>
    <x v="4"/>
    <x v="100"/>
    <x v="9"/>
    <x v="1"/>
    <x v="4"/>
    <x v="1"/>
  </r>
  <r>
    <n v="660"/>
    <x v="0"/>
    <n v="1"/>
    <n v="0.46499999999999997"/>
    <x v="0"/>
    <x v="0"/>
    <x v="0"/>
    <x v="8"/>
    <n v="-9.0069999999999979"/>
    <n v="-4.188254999999999"/>
    <n v="0.21622499999999997"/>
    <n v="81.126048999999966"/>
    <x v="13"/>
    <n v="-9.0069999999999979"/>
    <n v="5.6559999999999988"/>
    <n v="-50.943591999999974"/>
    <n v="81.126048999999966"/>
    <n v="31.990335999999985"/>
    <x v="9"/>
    <x v="0"/>
    <x v="2"/>
    <x v="5"/>
    <x v="5"/>
    <x v="27"/>
    <x v="34"/>
    <x v="1"/>
    <x v="2"/>
    <x v="2"/>
  </r>
  <r>
    <n v="661"/>
    <x v="0"/>
    <n v="1"/>
    <n v="0.46499999999999997"/>
    <x v="0"/>
    <x v="0"/>
    <x v="0"/>
    <x v="4"/>
    <n v="-8.0069999999999979"/>
    <n v="-3.7232549999999986"/>
    <n v="0.21622499999999997"/>
    <n v="64.112048999999971"/>
    <x v="15"/>
    <n v="-8.0069999999999979"/>
    <n v="26.655999999999999"/>
    <n v="-213.43459199999992"/>
    <n v="64.112048999999971"/>
    <n v="710.54233599999998"/>
    <x v="31"/>
    <x v="0"/>
    <x v="2"/>
    <x v="35"/>
    <x v="35"/>
    <x v="333"/>
    <x v="13"/>
    <x v="1"/>
    <x v="4"/>
    <x v="3"/>
  </r>
  <r>
    <n v="662"/>
    <x v="0"/>
    <n v="1"/>
    <n v="0.46499999999999997"/>
    <x v="0"/>
    <x v="1"/>
    <x v="0"/>
    <x v="28"/>
    <n v="7.9930000000000021"/>
    <n v="3.7167450000000009"/>
    <n v="0.21622499999999997"/>
    <n v="63.888049000000031"/>
    <x v="48"/>
    <n v="7.9930000000000021"/>
    <n v="6.6559999999999988"/>
    <n v="53.201408000000008"/>
    <n v="63.888049000000031"/>
    <n v="44.302335999999983"/>
    <x v="29"/>
    <x v="0"/>
    <x v="0"/>
    <x v="25"/>
    <x v="25"/>
    <x v="334"/>
    <x v="8"/>
    <x v="0"/>
    <x v="2"/>
    <x v="0"/>
  </r>
  <r>
    <n v="663"/>
    <x v="0"/>
    <n v="1"/>
    <n v="0.46499999999999997"/>
    <x v="0"/>
    <x v="0"/>
    <x v="1"/>
    <x v="29"/>
    <n v="12.993000000000002"/>
    <n v="6.0417450000000006"/>
    <n v="0.21622499999999997"/>
    <n v="168.81804900000006"/>
    <x v="54"/>
    <n v="12.993000000000002"/>
    <n v="-11.344000000000001"/>
    <n v="-147.39259200000004"/>
    <n v="168.81804900000006"/>
    <n v="128.68633600000004"/>
    <x v="9"/>
    <x v="0"/>
    <x v="1"/>
    <x v="22"/>
    <x v="22"/>
    <x v="335"/>
    <x v="23"/>
    <x v="1"/>
    <x v="4"/>
    <x v="2"/>
  </r>
  <r>
    <n v="664"/>
    <x v="1"/>
    <n v="0"/>
    <n v="-0.53500000000000003"/>
    <x v="0"/>
    <x v="1"/>
    <x v="1"/>
    <x v="18"/>
    <n v="-7.0069999999999979"/>
    <n v="3.7487449999999991"/>
    <n v="0.28622500000000001"/>
    <n v="49.098048999999968"/>
    <x v="22"/>
    <n v="-7.0069999999999979"/>
    <n v="18.655999999999999"/>
    <n v="-130.72259199999996"/>
    <n v="49.098048999999968"/>
    <n v="348.04633599999994"/>
    <x v="6"/>
    <x v="0"/>
    <x v="3"/>
    <x v="8"/>
    <x v="8"/>
    <x v="17"/>
    <x v="23"/>
    <x v="1"/>
    <x v="2"/>
    <x v="1"/>
  </r>
  <r>
    <n v="665"/>
    <x v="0"/>
    <n v="1"/>
    <n v="0.46499999999999997"/>
    <x v="0"/>
    <x v="0"/>
    <x v="3"/>
    <x v="0"/>
    <n v="9.9930000000000021"/>
    <n v="4.646745000000001"/>
    <n v="0.21622499999999997"/>
    <n v="99.860049000000046"/>
    <x v="14"/>
    <n v="9.9930000000000021"/>
    <n v="9.6559999999999988"/>
    <n v="96.492408000000012"/>
    <n v="99.860049000000046"/>
    <n v="93.238335999999975"/>
    <x v="3"/>
    <x v="0"/>
    <x v="0"/>
    <x v="28"/>
    <x v="28"/>
    <x v="336"/>
    <x v="47"/>
    <x v="0"/>
    <x v="6"/>
    <x v="0"/>
  </r>
  <r>
    <n v="666"/>
    <x v="0"/>
    <n v="1"/>
    <n v="0.46499999999999997"/>
    <x v="0"/>
    <x v="0"/>
    <x v="3"/>
    <x v="13"/>
    <n v="8.9930000000000021"/>
    <n v="4.1817450000000003"/>
    <n v="0.21622499999999997"/>
    <n v="80.874049000000042"/>
    <x v="17"/>
    <n v="8.9930000000000021"/>
    <n v="-13.344000000000001"/>
    <n v="-120.00259200000004"/>
    <n v="80.874049000000042"/>
    <n v="178.06233600000004"/>
    <x v="23"/>
    <x v="0"/>
    <x v="0"/>
    <x v="16"/>
    <x v="16"/>
    <x v="337"/>
    <x v="45"/>
    <x v="0"/>
    <x v="8"/>
    <x v="0"/>
  </r>
  <r>
    <n v="667"/>
    <x v="0"/>
    <n v="1"/>
    <n v="0.46499999999999997"/>
    <x v="1"/>
    <x v="1"/>
    <x v="0"/>
    <x v="15"/>
    <n v="-4.0069999999999979"/>
    <n v="-1.863254999999999"/>
    <n v="0.21622499999999997"/>
    <n v="16.056048999999984"/>
    <x v="25"/>
    <n v="-4.0069999999999979"/>
    <n v="15.655999999999999"/>
    <n v="-62.733591999999959"/>
    <n v="16.056048999999984"/>
    <n v="245.11033599999996"/>
    <x v="2"/>
    <x v="0"/>
    <x v="3"/>
    <x v="8"/>
    <x v="8"/>
    <x v="165"/>
    <x v="28"/>
    <x v="1"/>
    <x v="4"/>
    <x v="3"/>
  </r>
  <r>
    <n v="668"/>
    <x v="0"/>
    <n v="1"/>
    <n v="0.46499999999999997"/>
    <x v="0"/>
    <x v="1"/>
    <x v="1"/>
    <x v="11"/>
    <n v="-11.006999999999998"/>
    <n v="-5.1182549999999987"/>
    <n v="0.21622499999999997"/>
    <n v="121.15404899999996"/>
    <x v="55"/>
    <n v="-11.006999999999998"/>
    <n v="28.655999999999999"/>
    <n v="-315.41659199999992"/>
    <n v="121.15404899999996"/>
    <n v="821.16633599999989"/>
    <x v="16"/>
    <x v="0"/>
    <x v="2"/>
    <x v="18"/>
    <x v="18"/>
    <x v="287"/>
    <x v="31"/>
    <x v="1"/>
    <x v="4"/>
    <x v="2"/>
  </r>
  <r>
    <n v="669"/>
    <x v="1"/>
    <n v="0"/>
    <n v="-0.53500000000000003"/>
    <x v="0"/>
    <x v="1"/>
    <x v="0"/>
    <x v="10"/>
    <n v="-12.006999999999998"/>
    <n v="6.4237449999999994"/>
    <n v="0.28622500000000001"/>
    <n v="144.16804899999994"/>
    <x v="37"/>
    <n v="-12.006999999999998"/>
    <n v="2.6559999999999988"/>
    <n v="-31.89059199999998"/>
    <n v="144.16804899999994"/>
    <n v="7.0543359999999939"/>
    <x v="19"/>
    <x v="1"/>
    <x v="3"/>
    <x v="64"/>
    <x v="64"/>
    <x v="338"/>
    <x v="14"/>
    <x v="1"/>
    <x v="4"/>
    <x v="2"/>
  </r>
  <r>
    <n v="670"/>
    <x v="1"/>
    <n v="0"/>
    <n v="-0.53500000000000003"/>
    <x v="0"/>
    <x v="1"/>
    <x v="1"/>
    <x v="24"/>
    <n v="5.9930000000000021"/>
    <n v="-3.2062550000000014"/>
    <n v="0.28622500000000001"/>
    <n v="35.916049000000022"/>
    <x v="21"/>
    <n v="5.9930000000000021"/>
    <n v="-2.3440000000000012"/>
    <n v="-14.047592000000012"/>
    <n v="35.916049000000022"/>
    <n v="5.4943360000000059"/>
    <x v="19"/>
    <x v="0"/>
    <x v="0"/>
    <x v="17"/>
    <x v="17"/>
    <x v="182"/>
    <x v="20"/>
    <x v="0"/>
    <x v="11"/>
    <x v="0"/>
  </r>
  <r>
    <n v="671"/>
    <x v="0"/>
    <n v="1"/>
    <n v="0.46499999999999997"/>
    <x v="0"/>
    <x v="0"/>
    <x v="1"/>
    <x v="17"/>
    <n v="16.993000000000002"/>
    <n v="7.901745"/>
    <n v="0.21622499999999997"/>
    <n v="288.76204900000005"/>
    <x v="36"/>
    <n v="16.993000000000002"/>
    <n v="7.6559999999999988"/>
    <n v="130.09840800000001"/>
    <n v="288.76204900000005"/>
    <n v="58.61433599999998"/>
    <x v="2"/>
    <x v="0"/>
    <x v="1"/>
    <x v="44"/>
    <x v="44"/>
    <x v="339"/>
    <x v="41"/>
    <x v="1"/>
    <x v="4"/>
    <x v="1"/>
  </r>
  <r>
    <n v="672"/>
    <x v="0"/>
    <n v="1"/>
    <n v="0.46499999999999997"/>
    <x v="0"/>
    <x v="0"/>
    <x v="0"/>
    <x v="26"/>
    <n v="-5.0069999999999979"/>
    <n v="-2.3282549999999991"/>
    <n v="0.21622499999999997"/>
    <n v="25.07004899999998"/>
    <x v="16"/>
    <n v="-5.0069999999999979"/>
    <n v="-1.3440000000000012"/>
    <n v="6.7294080000000029"/>
    <n v="25.07004899999998"/>
    <n v="1.8063360000000033"/>
    <x v="17"/>
    <x v="1"/>
    <x v="2"/>
    <x v="64"/>
    <x v="64"/>
    <x v="340"/>
    <x v="43"/>
    <x v="1"/>
    <x v="2"/>
    <x v="2"/>
  </r>
  <r>
    <n v="673"/>
    <x v="0"/>
    <n v="1"/>
    <n v="0.46499999999999997"/>
    <x v="0"/>
    <x v="0"/>
    <x v="0"/>
    <x v="14"/>
    <n v="-13.006999999999998"/>
    <n v="-6.0482549999999984"/>
    <n v="0.21622499999999997"/>
    <n v="169.18204899999995"/>
    <x v="60"/>
    <n v="-13.006999999999998"/>
    <n v="27.655999999999999"/>
    <n v="-359.72159199999993"/>
    <n v="169.18204899999995"/>
    <n v="764.85433599999999"/>
    <x v="15"/>
    <x v="1"/>
    <x v="3"/>
    <x v="61"/>
    <x v="61"/>
    <x v="341"/>
    <x v="30"/>
    <x v="1"/>
    <x v="0"/>
    <x v="3"/>
  </r>
  <r>
    <n v="674"/>
    <x v="0"/>
    <n v="1"/>
    <n v="0.46499999999999997"/>
    <x v="0"/>
    <x v="0"/>
    <x v="1"/>
    <x v="39"/>
    <n v="-6.9999999999978968E-3"/>
    <n v="-3.2549999999990217E-3"/>
    <n v="0.21622499999999997"/>
    <n v="4.8999999999970556E-5"/>
    <x v="47"/>
    <n v="-6.9999999999978968E-3"/>
    <n v="-16.344000000000001"/>
    <n v="0.11440799999996563"/>
    <n v="4.8999999999970556E-5"/>
    <n v="267.12633600000004"/>
    <x v="16"/>
    <x v="0"/>
    <x v="2"/>
    <x v="20"/>
    <x v="20"/>
    <x v="342"/>
    <x v="9"/>
    <x v="1"/>
    <x v="2"/>
    <x v="3"/>
  </r>
  <r>
    <n v="675"/>
    <x v="0"/>
    <n v="1"/>
    <n v="0.46499999999999997"/>
    <x v="0"/>
    <x v="0"/>
    <x v="1"/>
    <x v="35"/>
    <n v="20.993000000000002"/>
    <n v="9.7617449999999995"/>
    <n v="0.21622499999999997"/>
    <n v="440.70604900000006"/>
    <x v="60"/>
    <n v="20.993000000000002"/>
    <n v="27.655999999999999"/>
    <n v="580.58240799999999"/>
    <n v="440.70604900000006"/>
    <n v="764.85433599999999"/>
    <x v="17"/>
    <x v="0"/>
    <x v="1"/>
    <x v="45"/>
    <x v="45"/>
    <x v="244"/>
    <x v="28"/>
    <x v="1"/>
    <x v="0"/>
    <x v="1"/>
  </r>
  <r>
    <n v="676"/>
    <x v="1"/>
    <n v="0"/>
    <n v="-0.53500000000000003"/>
    <x v="0"/>
    <x v="0"/>
    <x v="2"/>
    <x v="13"/>
    <n v="8.9930000000000021"/>
    <n v="-4.8112550000000018"/>
    <n v="0.28622500000000001"/>
    <n v="80.874049000000042"/>
    <x v="60"/>
    <n v="8.9930000000000021"/>
    <n v="27.655999999999999"/>
    <n v="248.71040800000006"/>
    <n v="80.874049000000042"/>
    <n v="764.85433599999999"/>
    <x v="20"/>
    <x v="0"/>
    <x v="0"/>
    <x v="27"/>
    <x v="27"/>
    <x v="73"/>
    <x v="1"/>
    <x v="0"/>
    <x v="11"/>
    <x v="0"/>
  </r>
  <r>
    <n v="677"/>
    <x v="0"/>
    <n v="1"/>
    <n v="0.46499999999999997"/>
    <x v="0"/>
    <x v="1"/>
    <x v="0"/>
    <x v="18"/>
    <n v="-7.0069999999999979"/>
    <n v="-3.2582549999999988"/>
    <n v="0.21622499999999997"/>
    <n v="49.098048999999968"/>
    <x v="62"/>
    <n v="-7.0069999999999979"/>
    <n v="-14.344000000000001"/>
    <n v="100.50840799999997"/>
    <n v="49.098048999999968"/>
    <n v="205.75033600000003"/>
    <x v="12"/>
    <x v="0"/>
    <x v="2"/>
    <x v="35"/>
    <x v="35"/>
    <x v="260"/>
    <x v="43"/>
    <x v="1"/>
    <x v="4"/>
    <x v="3"/>
  </r>
  <r>
    <n v="678"/>
    <x v="0"/>
    <n v="1"/>
    <n v="0.46499999999999997"/>
    <x v="0"/>
    <x v="1"/>
    <x v="0"/>
    <x v="18"/>
    <n v="-7.0069999999999979"/>
    <n v="-3.2582549999999988"/>
    <n v="0.21622499999999997"/>
    <n v="49.098048999999968"/>
    <x v="1"/>
    <n v="-7.0069999999999979"/>
    <n v="-12.344000000000001"/>
    <n v="86.494407999999979"/>
    <n v="49.098048999999968"/>
    <n v="152.37433600000003"/>
    <x v="29"/>
    <x v="0"/>
    <x v="3"/>
    <x v="26"/>
    <x v="26"/>
    <x v="131"/>
    <x v="35"/>
    <x v="1"/>
    <x v="0"/>
    <x v="1"/>
  </r>
  <r>
    <n v="679"/>
    <x v="0"/>
    <n v="1"/>
    <n v="0.46499999999999997"/>
    <x v="1"/>
    <x v="0"/>
    <x v="3"/>
    <x v="20"/>
    <n v="-15.006999999999998"/>
    <n v="-6.978254999999999"/>
    <n v="0.21622499999999997"/>
    <n v="225.21004899999994"/>
    <x v="39"/>
    <n v="-15.006999999999998"/>
    <n v="-25.344000000000001"/>
    <n v="380.33740799999998"/>
    <n v="225.21004899999994"/>
    <n v="642.31833600000004"/>
    <x v="11"/>
    <x v="1"/>
    <x v="2"/>
    <x v="16"/>
    <x v="16"/>
    <x v="343"/>
    <x v="46"/>
    <x v="1"/>
    <x v="10"/>
    <x v="4"/>
  </r>
  <r>
    <n v="680"/>
    <x v="0"/>
    <n v="1"/>
    <n v="0.46499999999999997"/>
    <x v="0"/>
    <x v="0"/>
    <x v="1"/>
    <x v="25"/>
    <n v="13.993000000000002"/>
    <n v="6.5067450000000004"/>
    <n v="0.21622499999999997"/>
    <n v="195.80404900000005"/>
    <x v="20"/>
    <n v="13.993000000000002"/>
    <n v="-17.344000000000001"/>
    <n v="-242.69459200000006"/>
    <n v="195.80404900000005"/>
    <n v="300.81433600000003"/>
    <x v="31"/>
    <x v="0"/>
    <x v="0"/>
    <x v="15"/>
    <x v="15"/>
    <x v="344"/>
    <x v="1"/>
    <x v="0"/>
    <x v="11"/>
    <x v="0"/>
  </r>
  <r>
    <n v="681"/>
    <x v="1"/>
    <n v="0"/>
    <n v="-0.53500000000000003"/>
    <x v="0"/>
    <x v="0"/>
    <x v="2"/>
    <x v="17"/>
    <n v="16.993000000000002"/>
    <n v="-9.0912550000000021"/>
    <n v="0.28622500000000001"/>
    <n v="288.76204900000005"/>
    <x v="23"/>
    <n v="16.993000000000002"/>
    <n v="20.655999999999999"/>
    <n v="351.007408"/>
    <n v="288.76204900000005"/>
    <n v="426.67033599999996"/>
    <x v="27"/>
    <x v="0"/>
    <x v="1"/>
    <x v="6"/>
    <x v="6"/>
    <x v="345"/>
    <x v="37"/>
    <x v="1"/>
    <x v="4"/>
    <x v="3"/>
  </r>
  <r>
    <n v="682"/>
    <x v="1"/>
    <n v="0"/>
    <n v="-0.53500000000000003"/>
    <x v="0"/>
    <x v="1"/>
    <x v="2"/>
    <x v="8"/>
    <n v="-9.0069999999999979"/>
    <n v="4.8187449999999989"/>
    <n v="0.28622500000000001"/>
    <n v="81.126048999999966"/>
    <x v="62"/>
    <n v="-9.0069999999999979"/>
    <n v="-14.344000000000001"/>
    <n v="129.19640799999999"/>
    <n v="81.126048999999966"/>
    <n v="205.75033600000003"/>
    <x v="31"/>
    <x v="0"/>
    <x v="3"/>
    <x v="20"/>
    <x v="20"/>
    <x v="179"/>
    <x v="46"/>
    <x v="1"/>
    <x v="2"/>
    <x v="2"/>
  </r>
  <r>
    <n v="683"/>
    <x v="1"/>
    <n v="0"/>
    <n v="-0.53500000000000003"/>
    <x v="0"/>
    <x v="1"/>
    <x v="0"/>
    <x v="8"/>
    <n v="-9.0069999999999979"/>
    <n v="4.8187449999999989"/>
    <n v="0.28622500000000001"/>
    <n v="81.126048999999966"/>
    <x v="49"/>
    <n v="-9.0069999999999979"/>
    <n v="-22.344000000000001"/>
    <n v="201.25240799999997"/>
    <n v="81.126048999999966"/>
    <n v="499.25433600000008"/>
    <x v="20"/>
    <x v="0"/>
    <x v="3"/>
    <x v="20"/>
    <x v="20"/>
    <x v="179"/>
    <x v="1"/>
    <x v="1"/>
    <x v="0"/>
    <x v="3"/>
  </r>
  <r>
    <n v="684"/>
    <x v="0"/>
    <n v="1"/>
    <n v="0.46499999999999997"/>
    <x v="0"/>
    <x v="0"/>
    <x v="1"/>
    <x v="21"/>
    <n v="14.993000000000002"/>
    <n v="6.9717450000000003"/>
    <n v="0.21622499999999997"/>
    <n v="224.79004900000007"/>
    <x v="35"/>
    <n v="14.993000000000002"/>
    <n v="-3.3440000000000012"/>
    <n v="-50.136592000000022"/>
    <n v="224.79004900000007"/>
    <n v="11.182336000000008"/>
    <x v="2"/>
    <x v="0"/>
    <x v="1"/>
    <x v="42"/>
    <x v="42"/>
    <x v="346"/>
    <x v="11"/>
    <x v="1"/>
    <x v="2"/>
    <x v="1"/>
  </r>
  <r>
    <n v="685"/>
    <x v="1"/>
    <n v="0"/>
    <n v="-0.53500000000000003"/>
    <x v="0"/>
    <x v="1"/>
    <x v="0"/>
    <x v="42"/>
    <n v="-17.006999999999998"/>
    <n v="9.0987449999999992"/>
    <n v="0.28622500000000001"/>
    <n v="289.23804899999993"/>
    <x v="0"/>
    <n v="-17.006999999999998"/>
    <n v="-18.344000000000001"/>
    <n v="311.97640799999999"/>
    <n v="289.23804899999993"/>
    <n v="336.50233600000007"/>
    <x v="11"/>
    <x v="1"/>
    <x v="3"/>
    <x v="4"/>
    <x v="4"/>
    <x v="347"/>
    <x v="18"/>
    <x v="1"/>
    <x v="0"/>
    <x v="2"/>
  </r>
  <r>
    <n v="686"/>
    <x v="0"/>
    <n v="1"/>
    <n v="0.46499999999999997"/>
    <x v="1"/>
    <x v="1"/>
    <x v="2"/>
    <x v="24"/>
    <n v="5.9930000000000021"/>
    <n v="2.7867450000000007"/>
    <n v="0.21622499999999997"/>
    <n v="35.916049000000022"/>
    <x v="12"/>
    <n v="5.9930000000000021"/>
    <n v="12.655999999999999"/>
    <n v="75.847408000000016"/>
    <n v="35.916049000000022"/>
    <n v="160.17433599999998"/>
    <x v="41"/>
    <x v="1"/>
    <x v="0"/>
    <x v="9"/>
    <x v="9"/>
    <x v="348"/>
    <x v="42"/>
    <x v="0"/>
    <x v="8"/>
    <x v="0"/>
  </r>
  <r>
    <n v="687"/>
    <x v="1"/>
    <n v="0"/>
    <n v="-0.53500000000000003"/>
    <x v="0"/>
    <x v="0"/>
    <x v="0"/>
    <x v="10"/>
    <n v="-12.006999999999998"/>
    <n v="6.4237449999999994"/>
    <n v="0.28622500000000001"/>
    <n v="144.16804899999994"/>
    <x v="44"/>
    <n v="-12.006999999999998"/>
    <n v="19.655999999999999"/>
    <n v="-236.00959199999994"/>
    <n v="144.16804899999994"/>
    <n v="386.35833599999995"/>
    <x v="9"/>
    <x v="0"/>
    <x v="3"/>
    <x v="20"/>
    <x v="20"/>
    <x v="212"/>
    <x v="4"/>
    <x v="1"/>
    <x v="2"/>
    <x v="2"/>
  </r>
  <r>
    <n v="688"/>
    <x v="1"/>
    <n v="0"/>
    <n v="-0.53500000000000003"/>
    <x v="1"/>
    <x v="0"/>
    <x v="0"/>
    <x v="14"/>
    <n v="-13.006999999999998"/>
    <n v="6.9587449999999995"/>
    <n v="0.28622500000000001"/>
    <n v="169.18204899999995"/>
    <x v="30"/>
    <n v="-13.006999999999998"/>
    <n v="-8.3440000000000012"/>
    <n v="108.53040799999999"/>
    <n v="169.18204899999995"/>
    <n v="69.622336000000018"/>
    <x v="7"/>
    <x v="0"/>
    <x v="2"/>
    <x v="4"/>
    <x v="4"/>
    <x v="44"/>
    <x v="22"/>
    <x v="1"/>
    <x v="2"/>
    <x v="2"/>
  </r>
  <r>
    <n v="689"/>
    <x v="0"/>
    <n v="1"/>
    <n v="0.46499999999999997"/>
    <x v="0"/>
    <x v="0"/>
    <x v="0"/>
    <x v="10"/>
    <n v="-12.006999999999998"/>
    <n v="-5.5832549999999985"/>
    <n v="0.21622499999999997"/>
    <n v="144.16804899999994"/>
    <x v="49"/>
    <n v="-12.006999999999998"/>
    <n v="-22.344000000000001"/>
    <n v="268.28440799999998"/>
    <n v="144.16804899999994"/>
    <n v="499.25433600000008"/>
    <x v="10"/>
    <x v="1"/>
    <x v="3"/>
    <x v="4"/>
    <x v="4"/>
    <x v="14"/>
    <x v="29"/>
    <x v="1"/>
    <x v="0"/>
    <x v="3"/>
  </r>
  <r>
    <n v="690"/>
    <x v="1"/>
    <n v="0"/>
    <n v="-0.53500000000000003"/>
    <x v="0"/>
    <x v="1"/>
    <x v="1"/>
    <x v="11"/>
    <n v="-11.006999999999998"/>
    <n v="5.8887449999999992"/>
    <n v="0.28622500000000001"/>
    <n v="121.15404899999996"/>
    <x v="61"/>
    <n v="-11.006999999999998"/>
    <n v="4.6559999999999988"/>
    <n v="-51.248591999999974"/>
    <n v="121.15404899999996"/>
    <n v="21.678335999999987"/>
    <x v="3"/>
    <x v="1"/>
    <x v="3"/>
    <x v="20"/>
    <x v="20"/>
    <x v="43"/>
    <x v="20"/>
    <x v="1"/>
    <x v="0"/>
    <x v="1"/>
  </r>
  <r>
    <n v="691"/>
    <x v="0"/>
    <n v="1"/>
    <n v="0.46499999999999997"/>
    <x v="1"/>
    <x v="0"/>
    <x v="1"/>
    <x v="6"/>
    <n v="-10.006999999999998"/>
    <n v="-4.6532549999999988"/>
    <n v="0.21622499999999997"/>
    <n v="100.14004899999996"/>
    <x v="59"/>
    <n v="-10.006999999999998"/>
    <n v="-21.344000000000001"/>
    <n v="213.58940799999996"/>
    <n v="100.14004899999996"/>
    <n v="455.56633600000004"/>
    <x v="2"/>
    <x v="1"/>
    <x v="3"/>
    <x v="0"/>
    <x v="0"/>
    <x v="271"/>
    <x v="11"/>
    <x v="1"/>
    <x v="2"/>
    <x v="4"/>
  </r>
  <r>
    <n v="692"/>
    <x v="0"/>
    <n v="1"/>
    <n v="0.46499999999999997"/>
    <x v="0"/>
    <x v="1"/>
    <x v="0"/>
    <x v="16"/>
    <n v="-14.006999999999998"/>
    <n v="-6.5132549999999982"/>
    <n v="0.21622499999999997"/>
    <n v="196.19604899999993"/>
    <x v="1"/>
    <n v="-14.006999999999998"/>
    <n v="-12.344000000000001"/>
    <n v="172.90240799999998"/>
    <n v="196.19604899999993"/>
    <n v="152.37433600000003"/>
    <x v="14"/>
    <x v="1"/>
    <x v="3"/>
    <x v="4"/>
    <x v="4"/>
    <x v="349"/>
    <x v="10"/>
    <x v="1"/>
    <x v="0"/>
    <x v="1"/>
  </r>
  <r>
    <n v="693"/>
    <x v="1"/>
    <n v="0"/>
    <n v="-0.53500000000000003"/>
    <x v="1"/>
    <x v="0"/>
    <x v="3"/>
    <x v="24"/>
    <n v="5.9930000000000021"/>
    <n v="-3.2062550000000014"/>
    <n v="0.28622500000000001"/>
    <n v="35.916049000000022"/>
    <x v="11"/>
    <n v="5.9930000000000021"/>
    <n v="31.655999999999999"/>
    <n v="189.71440800000005"/>
    <n v="35.916049000000022"/>
    <n v="1002.1023359999999"/>
    <x v="33"/>
    <x v="1"/>
    <x v="0"/>
    <x v="38"/>
    <x v="38"/>
    <x v="218"/>
    <x v="13"/>
    <x v="0"/>
    <x v="10"/>
    <x v="0"/>
  </r>
  <r>
    <n v="694"/>
    <x v="0"/>
    <n v="1"/>
    <n v="0.46499999999999997"/>
    <x v="0"/>
    <x v="1"/>
    <x v="0"/>
    <x v="4"/>
    <n v="-8.0069999999999979"/>
    <n v="-3.7232549999999986"/>
    <n v="0.21622499999999997"/>
    <n v="64.112048999999971"/>
    <x v="19"/>
    <n v="-8.0069999999999979"/>
    <n v="-15.344000000000001"/>
    <n v="122.85940799999997"/>
    <n v="64.112048999999971"/>
    <n v="235.43833600000005"/>
    <x v="20"/>
    <x v="1"/>
    <x v="2"/>
    <x v="34"/>
    <x v="34"/>
    <x v="350"/>
    <x v="30"/>
    <x v="1"/>
    <x v="4"/>
    <x v="1"/>
  </r>
  <r>
    <n v="695"/>
    <x v="0"/>
    <n v="1"/>
    <n v="0.46499999999999997"/>
    <x v="0"/>
    <x v="0"/>
    <x v="0"/>
    <x v="18"/>
    <n v="-7.0069999999999979"/>
    <n v="-3.2582549999999988"/>
    <n v="0.21622499999999997"/>
    <n v="49.098048999999968"/>
    <x v="11"/>
    <n v="-7.0069999999999979"/>
    <n v="31.655999999999999"/>
    <n v="-221.81359199999991"/>
    <n v="49.098048999999968"/>
    <n v="1002.1023359999999"/>
    <x v="8"/>
    <x v="0"/>
    <x v="3"/>
    <x v="26"/>
    <x v="26"/>
    <x v="131"/>
    <x v="47"/>
    <x v="1"/>
    <x v="4"/>
    <x v="1"/>
  </r>
  <r>
    <n v="696"/>
    <x v="1"/>
    <n v="0"/>
    <n v="-0.53500000000000003"/>
    <x v="1"/>
    <x v="0"/>
    <x v="2"/>
    <x v="6"/>
    <n v="-10.006999999999998"/>
    <n v="5.3537449999999991"/>
    <n v="0.28622500000000001"/>
    <n v="100.14004899999996"/>
    <x v="49"/>
    <n v="-10.006999999999998"/>
    <n v="-22.344000000000001"/>
    <n v="223.59640799999997"/>
    <n v="100.14004899999996"/>
    <n v="499.25433600000008"/>
    <x v="3"/>
    <x v="1"/>
    <x v="3"/>
    <x v="27"/>
    <x v="27"/>
    <x v="2"/>
    <x v="14"/>
    <x v="1"/>
    <x v="4"/>
    <x v="4"/>
  </r>
  <r>
    <n v="697"/>
    <x v="1"/>
    <n v="0"/>
    <n v="-0.53500000000000003"/>
    <x v="0"/>
    <x v="1"/>
    <x v="0"/>
    <x v="8"/>
    <n v="-9.0069999999999979"/>
    <n v="4.8187449999999989"/>
    <n v="0.28622500000000001"/>
    <n v="81.126048999999966"/>
    <x v="51"/>
    <n v="-9.0069999999999979"/>
    <n v="-6.3440000000000012"/>
    <n v="57.140408000000001"/>
    <n v="81.126048999999966"/>
    <n v="40.246336000000014"/>
    <x v="9"/>
    <x v="0"/>
    <x v="3"/>
    <x v="18"/>
    <x v="18"/>
    <x v="17"/>
    <x v="30"/>
    <x v="1"/>
    <x v="0"/>
    <x v="1"/>
  </r>
  <r>
    <n v="698"/>
    <x v="0"/>
    <n v="1"/>
    <n v="0.46499999999999997"/>
    <x v="0"/>
    <x v="0"/>
    <x v="0"/>
    <x v="14"/>
    <n v="-13.006999999999998"/>
    <n v="-6.0482549999999984"/>
    <n v="0.21622499999999997"/>
    <n v="169.18204899999995"/>
    <x v="34"/>
    <n v="-13.006999999999998"/>
    <n v="21.655999999999999"/>
    <n v="-281.67959199999996"/>
    <n v="169.18204899999995"/>
    <n v="468.98233599999998"/>
    <x v="13"/>
    <x v="0"/>
    <x v="3"/>
    <x v="18"/>
    <x v="18"/>
    <x v="235"/>
    <x v="44"/>
    <x v="1"/>
    <x v="4"/>
    <x v="2"/>
  </r>
  <r>
    <n v="699"/>
    <x v="0"/>
    <n v="1"/>
    <n v="0.46499999999999997"/>
    <x v="0"/>
    <x v="1"/>
    <x v="1"/>
    <x v="4"/>
    <n v="-8.0069999999999979"/>
    <n v="-3.7232549999999986"/>
    <n v="0.21622499999999997"/>
    <n v="64.112048999999971"/>
    <x v="33"/>
    <n v="-8.0069999999999979"/>
    <n v="-19.344000000000001"/>
    <n v="154.88740799999997"/>
    <n v="64.112048999999971"/>
    <n v="374.19033600000006"/>
    <x v="2"/>
    <x v="0"/>
    <x v="3"/>
    <x v="13"/>
    <x v="13"/>
    <x v="85"/>
    <x v="27"/>
    <x v="1"/>
    <x v="2"/>
    <x v="1"/>
  </r>
  <r>
    <n v="700"/>
    <x v="0"/>
    <n v="1"/>
    <n v="0.46499999999999997"/>
    <x v="0"/>
    <x v="0"/>
    <x v="1"/>
    <x v="25"/>
    <n v="13.993000000000002"/>
    <n v="6.5067450000000004"/>
    <n v="0.21622499999999997"/>
    <n v="195.80404900000005"/>
    <x v="45"/>
    <n v="13.993000000000002"/>
    <n v="-7.3440000000000012"/>
    <n v="-102.76459200000004"/>
    <n v="195.80404900000005"/>
    <n v="53.934336000000016"/>
    <x v="15"/>
    <x v="0"/>
    <x v="1"/>
    <x v="73"/>
    <x v="73"/>
    <x v="351"/>
    <x v="16"/>
    <x v="1"/>
    <x v="4"/>
    <x v="3"/>
  </r>
  <r>
    <n v="701"/>
    <x v="0"/>
    <n v="1"/>
    <n v="0.46499999999999997"/>
    <x v="0"/>
    <x v="0"/>
    <x v="0"/>
    <x v="18"/>
    <n v="-7.0069999999999979"/>
    <n v="-3.2582549999999988"/>
    <n v="0.21622499999999997"/>
    <n v="49.098048999999968"/>
    <x v="45"/>
    <n v="-7.0069999999999979"/>
    <n v="-7.3440000000000012"/>
    <n v="51.459407999999996"/>
    <n v="49.098048999999968"/>
    <n v="53.934336000000016"/>
    <x v="14"/>
    <x v="0"/>
    <x v="3"/>
    <x v="20"/>
    <x v="20"/>
    <x v="29"/>
    <x v="14"/>
    <x v="1"/>
    <x v="4"/>
    <x v="1"/>
  </r>
  <r>
    <n v="702"/>
    <x v="0"/>
    <n v="1"/>
    <n v="0.46499999999999997"/>
    <x v="1"/>
    <x v="0"/>
    <x v="2"/>
    <x v="7"/>
    <n v="17.993000000000002"/>
    <n v="8.3667449999999999"/>
    <n v="0.21622499999999997"/>
    <n v="323.74804900000009"/>
    <x v="12"/>
    <n v="17.993000000000002"/>
    <n v="12.655999999999999"/>
    <n v="227.71940800000002"/>
    <n v="323.74804900000009"/>
    <n v="160.17433599999998"/>
    <x v="11"/>
    <x v="1"/>
    <x v="1"/>
    <x v="22"/>
    <x v="22"/>
    <x v="352"/>
    <x v="35"/>
    <x v="1"/>
    <x v="0"/>
    <x v="2"/>
  </r>
  <r>
    <n v="703"/>
    <x v="1"/>
    <n v="0"/>
    <n v="-0.53500000000000003"/>
    <x v="0"/>
    <x v="1"/>
    <x v="0"/>
    <x v="11"/>
    <n v="-11.006999999999998"/>
    <n v="5.8887449999999992"/>
    <n v="0.28622500000000001"/>
    <n v="121.15404899999996"/>
    <x v="45"/>
    <n v="-11.006999999999998"/>
    <n v="-7.3440000000000012"/>
    <n v="80.835408000000001"/>
    <n v="121.15404899999996"/>
    <n v="53.934336000000016"/>
    <x v="11"/>
    <x v="0"/>
    <x v="2"/>
    <x v="37"/>
    <x v="37"/>
    <x v="152"/>
    <x v="23"/>
    <x v="1"/>
    <x v="4"/>
    <x v="1"/>
  </r>
  <r>
    <n v="704"/>
    <x v="1"/>
    <n v="0"/>
    <n v="-0.53500000000000003"/>
    <x v="0"/>
    <x v="0"/>
    <x v="0"/>
    <x v="8"/>
    <n v="-9.0069999999999979"/>
    <n v="4.8187449999999989"/>
    <n v="0.28622500000000001"/>
    <n v="81.126048999999966"/>
    <x v="41"/>
    <n v="-9.0069999999999979"/>
    <n v="-0.34400000000000119"/>
    <n v="3.0984080000000098"/>
    <n v="81.126048999999966"/>
    <n v="0.11833600000000082"/>
    <x v="8"/>
    <x v="1"/>
    <x v="2"/>
    <x v="8"/>
    <x v="8"/>
    <x v="9"/>
    <x v="31"/>
    <x v="1"/>
    <x v="2"/>
    <x v="1"/>
  </r>
  <r>
    <n v="705"/>
    <x v="0"/>
    <n v="1"/>
    <n v="0.46499999999999997"/>
    <x v="0"/>
    <x v="0"/>
    <x v="1"/>
    <x v="27"/>
    <n v="15.993000000000002"/>
    <n v="7.4367450000000002"/>
    <n v="0.21622499999999997"/>
    <n v="255.77604900000006"/>
    <x v="4"/>
    <n v="15.993000000000002"/>
    <n v="3.6559999999999988"/>
    <n v="58.470407999999992"/>
    <n v="255.77604900000006"/>
    <n v="13.366335999999992"/>
    <x v="23"/>
    <x v="0"/>
    <x v="1"/>
    <x v="1"/>
    <x v="1"/>
    <x v="353"/>
    <x v="16"/>
    <x v="1"/>
    <x v="2"/>
    <x v="2"/>
  </r>
  <r>
    <n v="706"/>
    <x v="0"/>
    <n v="1"/>
    <n v="0.46499999999999997"/>
    <x v="0"/>
    <x v="1"/>
    <x v="0"/>
    <x v="14"/>
    <n v="-13.006999999999998"/>
    <n v="-6.0482549999999984"/>
    <n v="0.21622499999999997"/>
    <n v="169.18204899999995"/>
    <x v="50"/>
    <n v="-13.006999999999998"/>
    <n v="30.655999999999999"/>
    <n v="-398.74259199999995"/>
    <n v="169.18204899999995"/>
    <n v="939.79033599999991"/>
    <x v="19"/>
    <x v="1"/>
    <x v="2"/>
    <x v="20"/>
    <x v="20"/>
    <x v="75"/>
    <x v="5"/>
    <x v="1"/>
    <x v="4"/>
    <x v="3"/>
  </r>
  <r>
    <n v="707"/>
    <x v="1"/>
    <n v="0"/>
    <n v="-0.53500000000000003"/>
    <x v="1"/>
    <x v="0"/>
    <x v="0"/>
    <x v="11"/>
    <n v="-11.006999999999998"/>
    <n v="5.8887449999999992"/>
    <n v="0.28622500000000001"/>
    <n v="121.15404899999996"/>
    <x v="34"/>
    <n v="-11.006999999999998"/>
    <n v="21.655999999999999"/>
    <n v="-238.36759199999995"/>
    <n v="121.15404899999996"/>
    <n v="468.98233599999998"/>
    <x v="20"/>
    <x v="0"/>
    <x v="3"/>
    <x v="13"/>
    <x v="13"/>
    <x v="19"/>
    <x v="36"/>
    <x v="1"/>
    <x v="4"/>
    <x v="1"/>
  </r>
  <r>
    <n v="708"/>
    <x v="1"/>
    <n v="0"/>
    <n v="-0.53500000000000003"/>
    <x v="1"/>
    <x v="0"/>
    <x v="0"/>
    <x v="26"/>
    <n v="-5.0069999999999979"/>
    <n v="2.6787449999999988"/>
    <n v="0.28622500000000001"/>
    <n v="25.07004899999998"/>
    <x v="27"/>
    <n v="-5.0069999999999979"/>
    <n v="-28.344000000000001"/>
    <n v="141.91840799999994"/>
    <n v="25.07004899999998"/>
    <n v="803.38233600000012"/>
    <x v="16"/>
    <x v="1"/>
    <x v="3"/>
    <x v="52"/>
    <x v="52"/>
    <x v="354"/>
    <x v="31"/>
    <x v="1"/>
    <x v="5"/>
    <x v="4"/>
  </r>
  <r>
    <n v="709"/>
    <x v="1"/>
    <n v="0"/>
    <n v="-0.53500000000000003"/>
    <x v="0"/>
    <x v="0"/>
    <x v="0"/>
    <x v="18"/>
    <n v="-7.0069999999999979"/>
    <n v="3.7487449999999991"/>
    <n v="0.28622500000000001"/>
    <n v="49.098048999999968"/>
    <x v="0"/>
    <n v="-7.0069999999999979"/>
    <n v="-18.344000000000001"/>
    <n v="128.53640799999997"/>
    <n v="49.098048999999968"/>
    <n v="336.50233600000007"/>
    <x v="9"/>
    <x v="1"/>
    <x v="2"/>
    <x v="35"/>
    <x v="35"/>
    <x v="260"/>
    <x v="25"/>
    <x v="1"/>
    <x v="2"/>
    <x v="1"/>
  </r>
  <r>
    <n v="710"/>
    <x v="1"/>
    <n v="0"/>
    <n v="-0.53500000000000003"/>
    <x v="0"/>
    <x v="0"/>
    <x v="2"/>
    <x v="12"/>
    <n v="10.993000000000002"/>
    <n v="-5.8812550000000012"/>
    <n v="0.28622500000000001"/>
    <n v="120.84604900000005"/>
    <x v="5"/>
    <n v="10.993000000000002"/>
    <n v="23.655999999999999"/>
    <n v="260.05040800000006"/>
    <n v="120.84604900000005"/>
    <n v="559.60633599999994"/>
    <x v="9"/>
    <x v="0"/>
    <x v="0"/>
    <x v="17"/>
    <x v="17"/>
    <x v="145"/>
    <x v="15"/>
    <x v="0"/>
    <x v="2"/>
    <x v="0"/>
  </r>
  <r>
    <n v="711"/>
    <x v="0"/>
    <n v="1"/>
    <n v="0.46499999999999997"/>
    <x v="0"/>
    <x v="0"/>
    <x v="1"/>
    <x v="17"/>
    <n v="16.993000000000002"/>
    <n v="7.901745"/>
    <n v="0.21622499999999997"/>
    <n v="288.76204900000005"/>
    <x v="14"/>
    <n v="16.993000000000002"/>
    <n v="9.6559999999999988"/>
    <n v="164.084408"/>
    <n v="288.76204900000005"/>
    <n v="93.238335999999975"/>
    <x v="19"/>
    <x v="0"/>
    <x v="1"/>
    <x v="19"/>
    <x v="19"/>
    <x v="28"/>
    <x v="16"/>
    <x v="1"/>
    <x v="4"/>
    <x v="3"/>
  </r>
  <r>
    <n v="712"/>
    <x v="0"/>
    <n v="1"/>
    <n v="0.46499999999999997"/>
    <x v="0"/>
    <x v="0"/>
    <x v="0"/>
    <x v="26"/>
    <n v="-5.0069999999999979"/>
    <n v="-2.3282549999999991"/>
    <n v="0.21622499999999997"/>
    <n v="25.07004899999998"/>
    <x v="23"/>
    <n v="-5.0069999999999979"/>
    <n v="20.655999999999999"/>
    <n v="-103.42459199999995"/>
    <n v="25.07004899999998"/>
    <n v="426.67033599999996"/>
    <x v="20"/>
    <x v="1"/>
    <x v="3"/>
    <x v="13"/>
    <x v="13"/>
    <x v="17"/>
    <x v="30"/>
    <x v="1"/>
    <x v="2"/>
    <x v="3"/>
  </r>
  <r>
    <n v="713"/>
    <x v="0"/>
    <n v="1"/>
    <n v="0.46499999999999997"/>
    <x v="0"/>
    <x v="0"/>
    <x v="3"/>
    <x v="5"/>
    <n v="-6.0069999999999979"/>
    <n v="-2.7932549999999989"/>
    <n v="0.21622499999999997"/>
    <n v="36.084048999999972"/>
    <x v="0"/>
    <n v="-6.0069999999999979"/>
    <n v="-18.344000000000001"/>
    <n v="110.19240799999997"/>
    <n v="36.084048999999972"/>
    <n v="336.50233600000007"/>
    <x v="49"/>
    <x v="1"/>
    <x v="3"/>
    <x v="33"/>
    <x v="33"/>
    <x v="355"/>
    <x v="30"/>
    <x v="1"/>
    <x v="0"/>
    <x v="4"/>
  </r>
  <r>
    <n v="714"/>
    <x v="1"/>
    <n v="0"/>
    <n v="-0.53500000000000003"/>
    <x v="0"/>
    <x v="0"/>
    <x v="0"/>
    <x v="4"/>
    <n v="-8.0069999999999979"/>
    <n v="4.2837449999999988"/>
    <n v="0.28622500000000001"/>
    <n v="64.112048999999971"/>
    <x v="17"/>
    <n v="-8.0069999999999979"/>
    <n v="-13.344000000000001"/>
    <n v="106.84540799999998"/>
    <n v="64.112048999999971"/>
    <n v="178.06233600000004"/>
    <x v="7"/>
    <x v="0"/>
    <x v="2"/>
    <x v="24"/>
    <x v="24"/>
    <x v="68"/>
    <x v="47"/>
    <x v="1"/>
    <x v="2"/>
    <x v="3"/>
  </r>
  <r>
    <n v="715"/>
    <x v="1"/>
    <n v="0"/>
    <n v="-0.53500000000000003"/>
    <x v="0"/>
    <x v="0"/>
    <x v="0"/>
    <x v="6"/>
    <n v="-10.006999999999998"/>
    <n v="5.3537449999999991"/>
    <n v="0.28622500000000001"/>
    <n v="100.14004899999996"/>
    <x v="9"/>
    <n v="-10.006999999999998"/>
    <n v="-23.344000000000001"/>
    <n v="233.60340799999997"/>
    <n v="100.14004899999996"/>
    <n v="544.94233600000007"/>
    <x v="19"/>
    <x v="1"/>
    <x v="3"/>
    <x v="5"/>
    <x v="5"/>
    <x v="60"/>
    <x v="8"/>
    <x v="1"/>
    <x v="4"/>
    <x v="3"/>
  </r>
  <r>
    <n v="716"/>
    <x v="1"/>
    <n v="0"/>
    <n v="-0.53500000000000003"/>
    <x v="0"/>
    <x v="1"/>
    <x v="0"/>
    <x v="4"/>
    <n v="-8.0069999999999979"/>
    <n v="4.2837449999999988"/>
    <n v="0.28622500000000001"/>
    <n v="64.112048999999971"/>
    <x v="23"/>
    <n v="-8.0069999999999979"/>
    <n v="20.655999999999999"/>
    <n v="-165.39259199999995"/>
    <n v="64.112048999999971"/>
    <n v="426.67033599999996"/>
    <x v="25"/>
    <x v="0"/>
    <x v="3"/>
    <x v="34"/>
    <x v="34"/>
    <x v="350"/>
    <x v="27"/>
    <x v="1"/>
    <x v="2"/>
    <x v="3"/>
  </r>
  <r>
    <n v="717"/>
    <x v="0"/>
    <n v="1"/>
    <n v="0.46499999999999997"/>
    <x v="0"/>
    <x v="1"/>
    <x v="0"/>
    <x v="8"/>
    <n v="-9.0069999999999979"/>
    <n v="-4.188254999999999"/>
    <n v="0.21622499999999997"/>
    <n v="81.126048999999966"/>
    <x v="24"/>
    <n v="-9.0069999999999979"/>
    <n v="-4.3440000000000012"/>
    <n v="39.126408000000005"/>
    <n v="81.126048999999966"/>
    <n v="18.870336000000009"/>
    <x v="5"/>
    <x v="0"/>
    <x v="2"/>
    <x v="8"/>
    <x v="8"/>
    <x v="9"/>
    <x v="29"/>
    <x v="1"/>
    <x v="4"/>
    <x v="3"/>
  </r>
  <r>
    <n v="718"/>
    <x v="1"/>
    <n v="0"/>
    <n v="-0.53500000000000003"/>
    <x v="1"/>
    <x v="0"/>
    <x v="0"/>
    <x v="5"/>
    <n v="-6.0069999999999979"/>
    <n v="3.213744999999999"/>
    <n v="0.28622500000000001"/>
    <n v="36.084048999999972"/>
    <x v="59"/>
    <n v="-6.0069999999999979"/>
    <n v="-21.344000000000001"/>
    <n v="128.21340799999996"/>
    <n v="36.084048999999972"/>
    <n v="455.56633600000004"/>
    <x v="4"/>
    <x v="1"/>
    <x v="4"/>
    <x v="32"/>
    <x v="32"/>
    <x v="269"/>
    <x v="46"/>
    <x v="1"/>
    <x v="10"/>
    <x v="4"/>
  </r>
  <r>
    <n v="719"/>
    <x v="0"/>
    <n v="1"/>
    <n v="0.46499999999999997"/>
    <x v="0"/>
    <x v="1"/>
    <x v="0"/>
    <x v="14"/>
    <n v="-13.006999999999998"/>
    <n v="-6.0482549999999984"/>
    <n v="0.21622499999999997"/>
    <n v="169.18204899999995"/>
    <x v="18"/>
    <n v="-13.006999999999998"/>
    <n v="25.655999999999999"/>
    <n v="-333.70759199999992"/>
    <n v="169.18204899999995"/>
    <n v="658.23033599999997"/>
    <x v="8"/>
    <x v="1"/>
    <x v="2"/>
    <x v="31"/>
    <x v="31"/>
    <x v="356"/>
    <x v="34"/>
    <x v="1"/>
    <x v="0"/>
    <x v="2"/>
  </r>
  <r>
    <n v="720"/>
    <x v="1"/>
    <n v="0"/>
    <n v="-0.53500000000000003"/>
    <x v="1"/>
    <x v="1"/>
    <x v="1"/>
    <x v="8"/>
    <n v="-9.0069999999999979"/>
    <n v="4.8187449999999989"/>
    <n v="0.28622500000000001"/>
    <n v="81.126048999999966"/>
    <x v="54"/>
    <n v="-9.0069999999999979"/>
    <n v="-11.344000000000001"/>
    <n v="102.17540799999999"/>
    <n v="81.126048999999966"/>
    <n v="128.68633600000004"/>
    <x v="17"/>
    <x v="1"/>
    <x v="2"/>
    <x v="13"/>
    <x v="13"/>
    <x v="250"/>
    <x v="43"/>
    <x v="1"/>
    <x v="2"/>
    <x v="3"/>
  </r>
  <r>
    <n v="721"/>
    <x v="1"/>
    <n v="0"/>
    <n v="-0.53500000000000003"/>
    <x v="0"/>
    <x v="1"/>
    <x v="0"/>
    <x v="11"/>
    <n v="-11.006999999999998"/>
    <n v="5.8887449999999992"/>
    <n v="0.28622500000000001"/>
    <n v="121.15404899999996"/>
    <x v="48"/>
    <n v="-11.006999999999998"/>
    <n v="6.6559999999999988"/>
    <n v="-73.26259199999997"/>
    <n v="121.15404899999996"/>
    <n v="44.302335999999983"/>
    <x v="29"/>
    <x v="0"/>
    <x v="3"/>
    <x v="8"/>
    <x v="8"/>
    <x v="34"/>
    <x v="3"/>
    <x v="1"/>
    <x v="4"/>
    <x v="1"/>
  </r>
  <r>
    <n v="722"/>
    <x v="1"/>
    <n v="0"/>
    <n v="-0.53500000000000003"/>
    <x v="0"/>
    <x v="0"/>
    <x v="0"/>
    <x v="43"/>
    <n v="1.9930000000000021"/>
    <n v="-1.0662550000000013"/>
    <n v="0.28622500000000001"/>
    <n v="3.9720490000000086"/>
    <x v="11"/>
    <n v="1.9930000000000021"/>
    <n v="31.655999999999999"/>
    <n v="63.090408000000068"/>
    <n v="3.9720490000000086"/>
    <n v="1002.1023359999999"/>
    <x v="17"/>
    <x v="0"/>
    <x v="0"/>
    <x v="25"/>
    <x v="25"/>
    <x v="357"/>
    <x v="19"/>
    <x v="0"/>
    <x v="8"/>
    <x v="0"/>
  </r>
  <r>
    <n v="723"/>
    <x v="1"/>
    <n v="0"/>
    <n v="-0.53500000000000003"/>
    <x v="0"/>
    <x v="1"/>
    <x v="0"/>
    <x v="15"/>
    <n v="-4.0069999999999979"/>
    <n v="2.1437449999999991"/>
    <n v="0.28622500000000001"/>
    <n v="16.056048999999984"/>
    <x v="47"/>
    <n v="-4.0069999999999979"/>
    <n v="-16.344000000000001"/>
    <n v="65.490407999999974"/>
    <n v="16.056048999999984"/>
    <n v="267.12633600000004"/>
    <x v="17"/>
    <x v="0"/>
    <x v="2"/>
    <x v="13"/>
    <x v="13"/>
    <x v="358"/>
    <x v="23"/>
    <x v="1"/>
    <x v="4"/>
    <x v="1"/>
  </r>
  <r>
    <n v="724"/>
    <x v="0"/>
    <n v="1"/>
    <n v="0.46499999999999997"/>
    <x v="0"/>
    <x v="1"/>
    <x v="2"/>
    <x v="43"/>
    <n v="1.9930000000000021"/>
    <n v="0.92674500000000093"/>
    <n v="0.21622499999999997"/>
    <n v="3.9720490000000086"/>
    <x v="47"/>
    <n v="1.9930000000000021"/>
    <n v="-16.344000000000001"/>
    <n v="-32.573592000000033"/>
    <n v="3.9720490000000086"/>
    <n v="267.12633600000004"/>
    <x v="5"/>
    <x v="0"/>
    <x v="0"/>
    <x v="23"/>
    <x v="23"/>
    <x v="55"/>
    <x v="8"/>
    <x v="0"/>
    <x v="0"/>
    <x v="0"/>
  </r>
  <r>
    <n v="725"/>
    <x v="1"/>
    <n v="0"/>
    <n v="-0.53500000000000003"/>
    <x v="0"/>
    <x v="1"/>
    <x v="0"/>
    <x v="8"/>
    <n v="-9.0069999999999979"/>
    <n v="4.8187449999999989"/>
    <n v="0.28622500000000001"/>
    <n v="81.126048999999966"/>
    <x v="14"/>
    <n v="-9.0069999999999979"/>
    <n v="9.6559999999999988"/>
    <n v="-86.971591999999973"/>
    <n v="81.126048999999966"/>
    <n v="93.238335999999975"/>
    <x v="2"/>
    <x v="1"/>
    <x v="2"/>
    <x v="26"/>
    <x v="26"/>
    <x v="73"/>
    <x v="21"/>
    <x v="1"/>
    <x v="0"/>
    <x v="3"/>
  </r>
  <r>
    <n v="726"/>
    <x v="0"/>
    <n v="1"/>
    <n v="0.46499999999999997"/>
    <x v="1"/>
    <x v="1"/>
    <x v="0"/>
    <x v="4"/>
    <n v="-8.0069999999999979"/>
    <n v="-3.7232549999999986"/>
    <n v="0.21622499999999997"/>
    <n v="64.112048999999971"/>
    <x v="7"/>
    <n v="-8.0069999999999979"/>
    <n v="11.655999999999999"/>
    <n v="-93.329591999999963"/>
    <n v="64.112048999999971"/>
    <n v="135.86233599999997"/>
    <x v="15"/>
    <x v="0"/>
    <x v="2"/>
    <x v="24"/>
    <x v="24"/>
    <x v="68"/>
    <x v="2"/>
    <x v="1"/>
    <x v="2"/>
    <x v="3"/>
  </r>
  <r>
    <n v="727"/>
    <x v="0"/>
    <n v="1"/>
    <n v="0.46499999999999997"/>
    <x v="0"/>
    <x v="0"/>
    <x v="0"/>
    <x v="4"/>
    <n v="-8.0069999999999979"/>
    <n v="-3.7232549999999986"/>
    <n v="0.21622499999999997"/>
    <n v="64.112048999999971"/>
    <x v="60"/>
    <n v="-8.0069999999999979"/>
    <n v="27.655999999999999"/>
    <n v="-221.44159199999993"/>
    <n v="64.112048999999971"/>
    <n v="764.85433599999999"/>
    <x v="23"/>
    <x v="1"/>
    <x v="2"/>
    <x v="20"/>
    <x v="20"/>
    <x v="46"/>
    <x v="33"/>
    <x v="1"/>
    <x v="2"/>
    <x v="2"/>
  </r>
  <r>
    <n v="728"/>
    <x v="0"/>
    <n v="1"/>
    <n v="0.46499999999999997"/>
    <x v="0"/>
    <x v="0"/>
    <x v="0"/>
    <x v="15"/>
    <n v="-4.0069999999999979"/>
    <n v="-1.863254999999999"/>
    <n v="0.21622499999999997"/>
    <n v="16.056048999999984"/>
    <x v="24"/>
    <n v="-4.0069999999999979"/>
    <n v="-4.3440000000000012"/>
    <n v="17.406407999999995"/>
    <n v="16.056048999999984"/>
    <n v="18.870336000000009"/>
    <x v="15"/>
    <x v="1"/>
    <x v="3"/>
    <x v="18"/>
    <x v="18"/>
    <x v="219"/>
    <x v="44"/>
    <x v="1"/>
    <x v="4"/>
    <x v="3"/>
  </r>
  <r>
    <n v="729"/>
    <x v="1"/>
    <n v="0"/>
    <n v="-0.53500000000000003"/>
    <x v="1"/>
    <x v="0"/>
    <x v="0"/>
    <x v="6"/>
    <n v="-10.006999999999998"/>
    <n v="5.3537449999999991"/>
    <n v="0.28622500000000001"/>
    <n v="100.14004899999996"/>
    <x v="49"/>
    <n v="-10.006999999999998"/>
    <n v="-22.344000000000001"/>
    <n v="223.59640799999997"/>
    <n v="100.14004899999996"/>
    <n v="499.25433600000008"/>
    <x v="44"/>
    <x v="1"/>
    <x v="3"/>
    <x v="27"/>
    <x v="27"/>
    <x v="2"/>
    <x v="1"/>
    <x v="1"/>
    <x v="0"/>
    <x v="4"/>
  </r>
  <r>
    <n v="730"/>
    <x v="1"/>
    <n v="0"/>
    <n v="-0.53500000000000003"/>
    <x v="0"/>
    <x v="0"/>
    <x v="1"/>
    <x v="32"/>
    <n v="-2.0069999999999979"/>
    <n v="1.0737449999999988"/>
    <n v="0.28622500000000001"/>
    <n v="4.0280489999999913"/>
    <x v="50"/>
    <n v="-2.0069999999999979"/>
    <n v="30.655999999999999"/>
    <n v="-61.52659199999993"/>
    <n v="4.0280489999999913"/>
    <n v="939.79033599999991"/>
    <x v="5"/>
    <x v="1"/>
    <x v="2"/>
    <x v="18"/>
    <x v="18"/>
    <x v="359"/>
    <x v="9"/>
    <x v="1"/>
    <x v="4"/>
    <x v="2"/>
  </r>
  <r>
    <n v="731"/>
    <x v="1"/>
    <n v="0"/>
    <n v="-0.53500000000000003"/>
    <x v="0"/>
    <x v="1"/>
    <x v="1"/>
    <x v="11"/>
    <n v="-11.006999999999998"/>
    <n v="5.8887449999999992"/>
    <n v="0.28622500000000001"/>
    <n v="121.15404899999996"/>
    <x v="22"/>
    <n v="-11.006999999999998"/>
    <n v="18.655999999999999"/>
    <n v="-205.34659199999996"/>
    <n v="121.15404899999996"/>
    <n v="348.04633599999994"/>
    <x v="17"/>
    <x v="0"/>
    <x v="3"/>
    <x v="6"/>
    <x v="6"/>
    <x v="216"/>
    <x v="45"/>
    <x v="1"/>
    <x v="4"/>
    <x v="2"/>
  </r>
  <r>
    <n v="732"/>
    <x v="0"/>
    <n v="1"/>
    <n v="0.46499999999999997"/>
    <x v="0"/>
    <x v="0"/>
    <x v="2"/>
    <x v="29"/>
    <n v="12.993000000000002"/>
    <n v="6.0417450000000006"/>
    <n v="0.21622499999999997"/>
    <n v="168.81804900000006"/>
    <x v="1"/>
    <n v="12.993000000000002"/>
    <n v="-12.344000000000001"/>
    <n v="-160.38559200000003"/>
    <n v="168.81804900000006"/>
    <n v="152.37433600000003"/>
    <x v="25"/>
    <x v="0"/>
    <x v="1"/>
    <x v="53"/>
    <x v="53"/>
    <x v="360"/>
    <x v="30"/>
    <x v="1"/>
    <x v="2"/>
    <x v="1"/>
  </r>
  <r>
    <n v="733"/>
    <x v="1"/>
    <n v="0"/>
    <n v="-0.53500000000000003"/>
    <x v="0"/>
    <x v="0"/>
    <x v="1"/>
    <x v="0"/>
    <n v="9.9930000000000021"/>
    <n v="-5.3462550000000011"/>
    <n v="0.28622500000000001"/>
    <n v="99.860049000000046"/>
    <x v="24"/>
    <n v="9.9930000000000021"/>
    <n v="-4.3440000000000012"/>
    <n v="-43.409592000000018"/>
    <n v="99.860049000000046"/>
    <n v="18.870336000000009"/>
    <x v="2"/>
    <x v="0"/>
    <x v="0"/>
    <x v="49"/>
    <x v="49"/>
    <x v="122"/>
    <x v="19"/>
    <x v="0"/>
    <x v="4"/>
    <x v="0"/>
  </r>
  <r>
    <n v="734"/>
    <x v="0"/>
    <n v="1"/>
    <n v="0.46499999999999997"/>
    <x v="0"/>
    <x v="0"/>
    <x v="3"/>
    <x v="0"/>
    <n v="9.9930000000000021"/>
    <n v="4.646745000000001"/>
    <n v="0.21622499999999997"/>
    <n v="99.860049000000046"/>
    <x v="22"/>
    <n v="9.9930000000000021"/>
    <n v="18.655999999999999"/>
    <n v="186.42940800000002"/>
    <n v="99.860049000000046"/>
    <n v="348.04633599999994"/>
    <x v="9"/>
    <x v="0"/>
    <x v="0"/>
    <x v="39"/>
    <x v="39"/>
    <x v="74"/>
    <x v="3"/>
    <x v="0"/>
    <x v="2"/>
    <x v="0"/>
  </r>
  <r>
    <n v="735"/>
    <x v="1"/>
    <n v="0"/>
    <n v="-0.53500000000000003"/>
    <x v="0"/>
    <x v="0"/>
    <x v="3"/>
    <x v="0"/>
    <n v="9.9930000000000021"/>
    <n v="-5.3462550000000011"/>
    <n v="0.28622500000000001"/>
    <n v="99.860049000000046"/>
    <x v="40"/>
    <n v="9.9930000000000021"/>
    <n v="-20.344000000000001"/>
    <n v="-203.29759200000007"/>
    <n v="99.860049000000046"/>
    <n v="413.87833600000005"/>
    <x v="15"/>
    <x v="0"/>
    <x v="0"/>
    <x v="10"/>
    <x v="10"/>
    <x v="11"/>
    <x v="32"/>
    <x v="0"/>
    <x v="7"/>
    <x v="0"/>
  </r>
  <r>
    <n v="736"/>
    <x v="0"/>
    <n v="1"/>
    <n v="0.46499999999999997"/>
    <x v="0"/>
    <x v="1"/>
    <x v="1"/>
    <x v="23"/>
    <n v="-3.0069999999999979"/>
    <n v="-1.3982549999999989"/>
    <n v="0.21622499999999997"/>
    <n v="9.042048999999988"/>
    <x v="30"/>
    <n v="-3.0069999999999979"/>
    <n v="-8.3440000000000012"/>
    <n v="25.090407999999986"/>
    <n v="9.042048999999988"/>
    <n v="69.622336000000018"/>
    <x v="27"/>
    <x v="1"/>
    <x v="2"/>
    <x v="13"/>
    <x v="13"/>
    <x v="322"/>
    <x v="3"/>
    <x v="1"/>
    <x v="4"/>
    <x v="1"/>
  </r>
  <r>
    <n v="737"/>
    <x v="1"/>
    <n v="0"/>
    <n v="-0.53500000000000003"/>
    <x v="1"/>
    <x v="0"/>
    <x v="3"/>
    <x v="8"/>
    <n v="-9.0069999999999979"/>
    <n v="4.8187449999999989"/>
    <n v="0.28622500000000001"/>
    <n v="81.126048999999966"/>
    <x v="40"/>
    <n v="-9.0069999999999979"/>
    <n v="-20.344000000000001"/>
    <n v="183.23840799999996"/>
    <n v="81.126048999999966"/>
    <n v="413.87833600000005"/>
    <x v="41"/>
    <x v="1"/>
    <x v="2"/>
    <x v="32"/>
    <x v="32"/>
    <x v="239"/>
    <x v="23"/>
    <x v="1"/>
    <x v="10"/>
    <x v="4"/>
  </r>
  <r>
    <n v="738"/>
    <x v="1"/>
    <n v="0"/>
    <n v="-0.53500000000000003"/>
    <x v="1"/>
    <x v="1"/>
    <x v="0"/>
    <x v="16"/>
    <n v="-14.006999999999998"/>
    <n v="7.4937449999999997"/>
    <n v="0.28622500000000001"/>
    <n v="196.19604899999993"/>
    <x v="4"/>
    <n v="-14.006999999999998"/>
    <n v="3.6559999999999988"/>
    <n v="-51.209591999999972"/>
    <n v="196.19604899999993"/>
    <n v="13.366335999999992"/>
    <x v="10"/>
    <x v="1"/>
    <x v="2"/>
    <x v="13"/>
    <x v="13"/>
    <x v="196"/>
    <x v="5"/>
    <x v="1"/>
    <x v="2"/>
    <x v="1"/>
  </r>
  <r>
    <n v="739"/>
    <x v="1"/>
    <n v="0"/>
    <n v="-0.53500000000000003"/>
    <x v="0"/>
    <x v="1"/>
    <x v="2"/>
    <x v="28"/>
    <n v="7.9930000000000021"/>
    <n v="-4.2762550000000017"/>
    <n v="0.28622500000000001"/>
    <n v="63.888049000000031"/>
    <x v="51"/>
    <n v="7.9930000000000021"/>
    <n v="-6.3440000000000012"/>
    <n v="-50.70759200000002"/>
    <n v="63.888049000000031"/>
    <n v="40.246336000000014"/>
    <x v="10"/>
    <x v="0"/>
    <x v="0"/>
    <x v="28"/>
    <x v="28"/>
    <x v="139"/>
    <x v="2"/>
    <x v="0"/>
    <x v="5"/>
    <x v="0"/>
  </r>
  <r>
    <n v="740"/>
    <x v="1"/>
    <n v="0"/>
    <n v="-0.53500000000000003"/>
    <x v="0"/>
    <x v="0"/>
    <x v="1"/>
    <x v="2"/>
    <n v="18.993000000000002"/>
    <n v="-10.161255000000002"/>
    <n v="0.28622500000000001"/>
    <n v="360.73404900000008"/>
    <x v="23"/>
    <n v="18.993000000000002"/>
    <n v="20.655999999999999"/>
    <n v="392.31940800000001"/>
    <n v="360.73404900000008"/>
    <n v="426.67033599999996"/>
    <x v="7"/>
    <x v="0"/>
    <x v="1"/>
    <x v="16"/>
    <x v="16"/>
    <x v="361"/>
    <x v="30"/>
    <x v="1"/>
    <x v="2"/>
    <x v="3"/>
  </r>
  <r>
    <n v="741"/>
    <x v="0"/>
    <n v="1"/>
    <n v="0.46499999999999997"/>
    <x v="0"/>
    <x v="0"/>
    <x v="2"/>
    <x v="25"/>
    <n v="13.993000000000002"/>
    <n v="6.5067450000000004"/>
    <n v="0.21622499999999997"/>
    <n v="195.80404900000005"/>
    <x v="5"/>
    <n v="13.993000000000002"/>
    <n v="23.655999999999999"/>
    <n v="331.01840800000002"/>
    <n v="195.80404900000005"/>
    <n v="559.60633599999994"/>
    <x v="20"/>
    <x v="0"/>
    <x v="0"/>
    <x v="33"/>
    <x v="33"/>
    <x v="362"/>
    <x v="25"/>
    <x v="0"/>
    <x v="7"/>
    <x v="0"/>
  </r>
  <r>
    <n v="742"/>
    <x v="1"/>
    <n v="0"/>
    <n v="-0.53500000000000003"/>
    <x v="1"/>
    <x v="1"/>
    <x v="0"/>
    <x v="8"/>
    <n v="-9.0069999999999979"/>
    <n v="4.8187449999999989"/>
    <n v="0.28622500000000001"/>
    <n v="81.126048999999966"/>
    <x v="40"/>
    <n v="-9.0069999999999979"/>
    <n v="-20.344000000000001"/>
    <n v="183.23840799999996"/>
    <n v="81.126048999999966"/>
    <n v="413.87833600000005"/>
    <x v="14"/>
    <x v="0"/>
    <x v="3"/>
    <x v="74"/>
    <x v="74"/>
    <x v="363"/>
    <x v="6"/>
    <x v="1"/>
    <x v="4"/>
    <x v="2"/>
  </r>
  <r>
    <n v="743"/>
    <x v="0"/>
    <n v="1"/>
    <n v="0.46499999999999997"/>
    <x v="0"/>
    <x v="0"/>
    <x v="2"/>
    <x v="17"/>
    <n v="16.993000000000002"/>
    <n v="7.901745"/>
    <n v="0.21622499999999997"/>
    <n v="288.76204900000005"/>
    <x v="8"/>
    <n v="16.993000000000002"/>
    <n v="10.655999999999999"/>
    <n v="181.07740799999999"/>
    <n v="288.76204900000005"/>
    <n v="113.55033599999997"/>
    <x v="5"/>
    <x v="0"/>
    <x v="1"/>
    <x v="47"/>
    <x v="47"/>
    <x v="56"/>
    <x v="37"/>
    <x v="1"/>
    <x v="4"/>
    <x v="1"/>
  </r>
  <r>
    <n v="744"/>
    <x v="0"/>
    <n v="1"/>
    <n v="0.46499999999999997"/>
    <x v="1"/>
    <x v="0"/>
    <x v="2"/>
    <x v="10"/>
    <n v="-12.006999999999998"/>
    <n v="-5.5832549999999985"/>
    <n v="0.21622499999999997"/>
    <n v="144.16804899999994"/>
    <x v="56"/>
    <n v="-12.006999999999998"/>
    <n v="-30.344000000000001"/>
    <n v="364.34040799999997"/>
    <n v="144.16804899999994"/>
    <n v="920.7583360000001"/>
    <x v="2"/>
    <x v="1"/>
    <x v="3"/>
    <x v="0"/>
    <x v="0"/>
    <x v="202"/>
    <x v="17"/>
    <x v="1"/>
    <x v="3"/>
    <x v="4"/>
  </r>
  <r>
    <n v="745"/>
    <x v="1"/>
    <n v="0"/>
    <n v="-0.53500000000000003"/>
    <x v="0"/>
    <x v="0"/>
    <x v="0"/>
    <x v="1"/>
    <n v="6.9930000000000021"/>
    <n v="-3.7412550000000016"/>
    <n v="0.28622500000000001"/>
    <n v="48.902049000000027"/>
    <x v="30"/>
    <n v="6.9930000000000021"/>
    <n v="-8.3440000000000012"/>
    <n v="-58.349592000000023"/>
    <n v="48.902049000000027"/>
    <n v="69.622336000000018"/>
    <x v="6"/>
    <x v="0"/>
    <x v="0"/>
    <x v="33"/>
    <x v="33"/>
    <x v="105"/>
    <x v="4"/>
    <x v="0"/>
    <x v="3"/>
    <x v="0"/>
  </r>
  <r>
    <n v="746"/>
    <x v="0"/>
    <n v="1"/>
    <n v="0.46499999999999997"/>
    <x v="0"/>
    <x v="0"/>
    <x v="1"/>
    <x v="4"/>
    <n v="-8.0069999999999979"/>
    <n v="-3.7232549999999986"/>
    <n v="0.21622499999999997"/>
    <n v="64.112048999999971"/>
    <x v="58"/>
    <n v="-8.0069999999999979"/>
    <n v="-27.344000000000001"/>
    <n v="218.94340799999995"/>
    <n v="64.112048999999971"/>
    <n v="747.69433600000002"/>
    <x v="43"/>
    <x v="1"/>
    <x v="3"/>
    <x v="2"/>
    <x v="2"/>
    <x v="313"/>
    <x v="21"/>
    <x v="1"/>
    <x v="0"/>
    <x v="4"/>
  </r>
  <r>
    <n v="747"/>
    <x v="0"/>
    <n v="1"/>
    <n v="0.46499999999999997"/>
    <x v="0"/>
    <x v="0"/>
    <x v="0"/>
    <x v="25"/>
    <n v="13.993000000000002"/>
    <n v="6.5067450000000004"/>
    <n v="0.21622499999999997"/>
    <n v="195.80404900000005"/>
    <x v="19"/>
    <n v="13.993000000000002"/>
    <n v="-15.344000000000001"/>
    <n v="-214.70859200000004"/>
    <n v="195.80404900000005"/>
    <n v="235.43833600000005"/>
    <x v="31"/>
    <x v="0"/>
    <x v="0"/>
    <x v="60"/>
    <x v="60"/>
    <x v="364"/>
    <x v="26"/>
    <x v="0"/>
    <x v="10"/>
    <x v="0"/>
  </r>
  <r>
    <n v="748"/>
    <x v="0"/>
    <n v="1"/>
    <n v="0.46499999999999997"/>
    <x v="0"/>
    <x v="0"/>
    <x v="2"/>
    <x v="28"/>
    <n v="7.9930000000000021"/>
    <n v="3.7167450000000009"/>
    <n v="0.21622499999999997"/>
    <n v="63.888049000000031"/>
    <x v="32"/>
    <n v="7.9930000000000021"/>
    <n v="-26.344000000000001"/>
    <n v="-210.56759200000008"/>
    <n v="63.888049000000031"/>
    <n v="694.00633600000003"/>
    <x v="2"/>
    <x v="0"/>
    <x v="1"/>
    <x v="17"/>
    <x v="17"/>
    <x v="365"/>
    <x v="9"/>
    <x v="1"/>
    <x v="0"/>
    <x v="1"/>
  </r>
  <r>
    <n v="749"/>
    <x v="1"/>
    <n v="0"/>
    <n v="-0.53500000000000003"/>
    <x v="0"/>
    <x v="0"/>
    <x v="0"/>
    <x v="13"/>
    <n v="8.9930000000000021"/>
    <n v="-4.8112550000000018"/>
    <n v="0.28622500000000001"/>
    <n v="80.874049000000042"/>
    <x v="22"/>
    <n v="8.9930000000000021"/>
    <n v="18.655999999999999"/>
    <n v="167.77340800000002"/>
    <n v="80.874049000000042"/>
    <n v="348.04633599999994"/>
    <x v="15"/>
    <x v="0"/>
    <x v="0"/>
    <x v="49"/>
    <x v="49"/>
    <x v="55"/>
    <x v="31"/>
    <x v="0"/>
    <x v="10"/>
    <x v="0"/>
  </r>
  <r>
    <n v="750"/>
    <x v="0"/>
    <n v="1"/>
    <n v="0.46499999999999997"/>
    <x v="0"/>
    <x v="1"/>
    <x v="1"/>
    <x v="15"/>
    <n v="-4.0069999999999979"/>
    <n v="-1.863254999999999"/>
    <n v="0.21622499999999997"/>
    <n v="16.056048999999984"/>
    <x v="35"/>
    <n v="-4.0069999999999979"/>
    <n v="-3.3440000000000012"/>
    <n v="13.399407999999998"/>
    <n v="16.056048999999984"/>
    <n v="11.182336000000008"/>
    <x v="21"/>
    <x v="1"/>
    <x v="3"/>
    <x v="5"/>
    <x v="5"/>
    <x v="242"/>
    <x v="8"/>
    <x v="1"/>
    <x v="2"/>
    <x v="2"/>
  </r>
  <r>
    <n v="751"/>
    <x v="1"/>
    <n v="0"/>
    <n v="-0.53500000000000003"/>
    <x v="0"/>
    <x v="0"/>
    <x v="1"/>
    <x v="42"/>
    <n v="-17.006999999999998"/>
    <n v="9.0987449999999992"/>
    <n v="0.28622500000000001"/>
    <n v="289.23804899999993"/>
    <x v="37"/>
    <n v="-17.006999999999998"/>
    <n v="2.6559999999999988"/>
    <n v="-45.170591999999971"/>
    <n v="289.23804899999993"/>
    <n v="7.0543359999999939"/>
    <x v="7"/>
    <x v="0"/>
    <x v="2"/>
    <x v="26"/>
    <x v="26"/>
    <x v="65"/>
    <x v="13"/>
    <x v="1"/>
    <x v="4"/>
    <x v="2"/>
  </r>
  <r>
    <n v="752"/>
    <x v="0"/>
    <n v="1"/>
    <n v="0.46499999999999997"/>
    <x v="0"/>
    <x v="0"/>
    <x v="2"/>
    <x v="3"/>
    <n v="11.993000000000002"/>
    <n v="5.5767450000000007"/>
    <n v="0.21622499999999997"/>
    <n v="143.83204900000004"/>
    <x v="6"/>
    <n v="11.993000000000002"/>
    <n v="13.655999999999999"/>
    <n v="163.776408"/>
    <n v="143.83204900000004"/>
    <n v="186.48633599999997"/>
    <x v="15"/>
    <x v="0"/>
    <x v="0"/>
    <x v="0"/>
    <x v="0"/>
    <x v="115"/>
    <x v="20"/>
    <x v="0"/>
    <x v="6"/>
    <x v="0"/>
  </r>
  <r>
    <n v="753"/>
    <x v="1"/>
    <n v="0"/>
    <n v="-0.53500000000000003"/>
    <x v="0"/>
    <x v="0"/>
    <x v="0"/>
    <x v="8"/>
    <n v="-9.0069999999999979"/>
    <n v="4.8187449999999989"/>
    <n v="0.28622500000000001"/>
    <n v="81.126048999999966"/>
    <x v="9"/>
    <n v="-9.0069999999999979"/>
    <n v="-23.344000000000001"/>
    <n v="210.25940799999995"/>
    <n v="81.126048999999966"/>
    <n v="544.94233600000007"/>
    <x v="10"/>
    <x v="0"/>
    <x v="2"/>
    <x v="21"/>
    <x v="21"/>
    <x v="25"/>
    <x v="23"/>
    <x v="1"/>
    <x v="0"/>
    <x v="1"/>
  </r>
  <r>
    <n v="754"/>
    <x v="1"/>
    <n v="0"/>
    <n v="-0.53500000000000003"/>
    <x v="0"/>
    <x v="0"/>
    <x v="0"/>
    <x v="14"/>
    <n v="-13.006999999999998"/>
    <n v="6.9587449999999995"/>
    <n v="0.28622500000000001"/>
    <n v="169.18204899999995"/>
    <x v="33"/>
    <n v="-13.006999999999998"/>
    <n v="-19.344000000000001"/>
    <n v="251.60740799999996"/>
    <n v="169.18204899999995"/>
    <n v="374.19033600000006"/>
    <x v="9"/>
    <x v="1"/>
    <x v="2"/>
    <x v="13"/>
    <x v="13"/>
    <x v="170"/>
    <x v="2"/>
    <x v="1"/>
    <x v="4"/>
    <x v="2"/>
  </r>
  <r>
    <n v="755"/>
    <x v="0"/>
    <n v="1"/>
    <n v="0.46499999999999997"/>
    <x v="0"/>
    <x v="0"/>
    <x v="1"/>
    <x v="3"/>
    <n v="11.993000000000002"/>
    <n v="5.5767450000000007"/>
    <n v="0.21622499999999997"/>
    <n v="143.83204900000004"/>
    <x v="36"/>
    <n v="11.993000000000002"/>
    <n v="7.6559999999999988"/>
    <n v="91.818408000000005"/>
    <n v="143.83204900000004"/>
    <n v="58.61433599999998"/>
    <x v="6"/>
    <x v="0"/>
    <x v="0"/>
    <x v="23"/>
    <x v="23"/>
    <x v="312"/>
    <x v="32"/>
    <x v="0"/>
    <x v="3"/>
    <x v="0"/>
  </r>
  <r>
    <n v="756"/>
    <x v="1"/>
    <n v="0"/>
    <n v="-0.53500000000000003"/>
    <x v="0"/>
    <x v="0"/>
    <x v="2"/>
    <x v="30"/>
    <n v="4.9930000000000021"/>
    <n v="-2.6712550000000013"/>
    <n v="0.28622500000000001"/>
    <n v="24.930049000000022"/>
    <x v="7"/>
    <n v="4.9930000000000021"/>
    <n v="11.655999999999999"/>
    <n v="58.198408000000022"/>
    <n v="24.930049000000022"/>
    <n v="135.86233599999997"/>
    <x v="15"/>
    <x v="0"/>
    <x v="0"/>
    <x v="27"/>
    <x v="27"/>
    <x v="223"/>
    <x v="5"/>
    <x v="0"/>
    <x v="5"/>
    <x v="0"/>
  </r>
  <r>
    <n v="757"/>
    <x v="1"/>
    <n v="0"/>
    <n v="-0.53500000000000003"/>
    <x v="0"/>
    <x v="0"/>
    <x v="0"/>
    <x v="4"/>
    <n v="-8.0069999999999979"/>
    <n v="4.2837449999999988"/>
    <n v="0.28622500000000001"/>
    <n v="64.112048999999971"/>
    <x v="39"/>
    <n v="-8.0069999999999979"/>
    <n v="-25.344000000000001"/>
    <n v="202.92940799999997"/>
    <n v="64.112048999999971"/>
    <n v="642.31833600000004"/>
    <x v="16"/>
    <x v="0"/>
    <x v="3"/>
    <x v="8"/>
    <x v="8"/>
    <x v="16"/>
    <x v="27"/>
    <x v="1"/>
    <x v="2"/>
    <x v="2"/>
  </r>
  <r>
    <n v="758"/>
    <x v="1"/>
    <n v="0"/>
    <n v="-0.53500000000000003"/>
    <x v="0"/>
    <x v="1"/>
    <x v="2"/>
    <x v="4"/>
    <n v="-8.0069999999999979"/>
    <n v="4.2837449999999988"/>
    <n v="0.28622500000000001"/>
    <n v="64.112048999999971"/>
    <x v="1"/>
    <n v="-8.0069999999999979"/>
    <n v="-12.344000000000001"/>
    <n v="98.838407999999987"/>
    <n v="64.112048999999971"/>
    <n v="152.37433600000003"/>
    <x v="45"/>
    <x v="0"/>
    <x v="3"/>
    <x v="18"/>
    <x v="18"/>
    <x v="150"/>
    <x v="32"/>
    <x v="1"/>
    <x v="0"/>
    <x v="2"/>
  </r>
  <r>
    <n v="759"/>
    <x v="0"/>
    <n v="1"/>
    <n v="0.46499999999999997"/>
    <x v="0"/>
    <x v="1"/>
    <x v="2"/>
    <x v="12"/>
    <n v="10.993000000000002"/>
    <n v="5.1117450000000009"/>
    <n v="0.21622499999999997"/>
    <n v="120.84604900000005"/>
    <x v="52"/>
    <n v="10.993000000000002"/>
    <n v="0.65599999999999881"/>
    <n v="7.211407999999988"/>
    <n v="120.84604900000005"/>
    <n v="0.43033599999999844"/>
    <x v="11"/>
    <x v="0"/>
    <x v="0"/>
    <x v="46"/>
    <x v="46"/>
    <x v="257"/>
    <x v="43"/>
    <x v="0"/>
    <x v="4"/>
    <x v="0"/>
  </r>
  <r>
    <n v="760"/>
    <x v="0"/>
    <n v="1"/>
    <n v="0.46499999999999997"/>
    <x v="0"/>
    <x v="0"/>
    <x v="1"/>
    <x v="11"/>
    <n v="-11.006999999999998"/>
    <n v="-5.1182549999999987"/>
    <n v="0.21622499999999997"/>
    <n v="121.15404899999996"/>
    <x v="59"/>
    <n v="-11.006999999999998"/>
    <n v="-21.344000000000001"/>
    <n v="234.93340799999996"/>
    <n v="121.15404899999996"/>
    <n v="455.56633600000004"/>
    <x v="15"/>
    <x v="0"/>
    <x v="3"/>
    <x v="20"/>
    <x v="20"/>
    <x v="43"/>
    <x v="11"/>
    <x v="1"/>
    <x v="4"/>
    <x v="1"/>
  </r>
  <r>
    <n v="761"/>
    <x v="0"/>
    <n v="1"/>
    <n v="0.46499999999999997"/>
    <x v="1"/>
    <x v="0"/>
    <x v="1"/>
    <x v="8"/>
    <n v="-9.0069999999999979"/>
    <n v="-4.188254999999999"/>
    <n v="0.21622499999999997"/>
    <n v="81.126048999999966"/>
    <x v="0"/>
    <n v="-9.0069999999999979"/>
    <n v="-18.344000000000001"/>
    <n v="165.22440799999998"/>
    <n v="81.126048999999966"/>
    <n v="336.50233600000007"/>
    <x v="20"/>
    <x v="1"/>
    <x v="2"/>
    <x v="16"/>
    <x v="16"/>
    <x v="366"/>
    <x v="22"/>
    <x v="1"/>
    <x v="7"/>
    <x v="4"/>
  </r>
  <r>
    <n v="762"/>
    <x v="0"/>
    <n v="1"/>
    <n v="0.46499999999999997"/>
    <x v="1"/>
    <x v="0"/>
    <x v="2"/>
    <x v="11"/>
    <n v="-11.006999999999998"/>
    <n v="-5.1182549999999987"/>
    <n v="0.21622499999999997"/>
    <n v="121.15404899999996"/>
    <x v="27"/>
    <n v="-11.006999999999998"/>
    <n v="-28.344000000000001"/>
    <n v="311.98240799999996"/>
    <n v="121.15404899999996"/>
    <n v="803.38233600000012"/>
    <x v="26"/>
    <x v="1"/>
    <x v="2"/>
    <x v="0"/>
    <x v="0"/>
    <x v="42"/>
    <x v="20"/>
    <x v="1"/>
    <x v="2"/>
    <x v="4"/>
  </r>
  <r>
    <n v="763"/>
    <x v="1"/>
    <n v="0"/>
    <n v="-0.53500000000000003"/>
    <x v="0"/>
    <x v="1"/>
    <x v="2"/>
    <x v="24"/>
    <n v="5.9930000000000021"/>
    <n v="-3.2062550000000014"/>
    <n v="0.28622500000000001"/>
    <n v="35.916049000000022"/>
    <x v="37"/>
    <n v="5.9930000000000021"/>
    <n v="2.6559999999999988"/>
    <n v="15.917407999999998"/>
    <n v="35.916049000000022"/>
    <n v="7.0543359999999939"/>
    <x v="16"/>
    <x v="0"/>
    <x v="0"/>
    <x v="45"/>
    <x v="45"/>
    <x v="225"/>
    <x v="19"/>
    <x v="0"/>
    <x v="5"/>
    <x v="0"/>
  </r>
  <r>
    <n v="764"/>
    <x v="1"/>
    <n v="0"/>
    <n v="-0.53500000000000003"/>
    <x v="0"/>
    <x v="1"/>
    <x v="1"/>
    <x v="13"/>
    <n v="8.9930000000000021"/>
    <n v="-4.8112550000000018"/>
    <n v="0.28622500000000001"/>
    <n v="80.874049000000042"/>
    <x v="48"/>
    <n v="8.9930000000000021"/>
    <n v="6.6559999999999988"/>
    <n v="59.857408000000007"/>
    <n v="80.874049000000042"/>
    <n v="44.302335999999983"/>
    <x v="31"/>
    <x v="0"/>
    <x v="0"/>
    <x v="0"/>
    <x v="0"/>
    <x v="367"/>
    <x v="0"/>
    <x v="0"/>
    <x v="7"/>
    <x v="0"/>
  </r>
  <r>
    <n v="765"/>
    <x v="0"/>
    <n v="1"/>
    <n v="0.46499999999999997"/>
    <x v="0"/>
    <x v="1"/>
    <x v="1"/>
    <x v="11"/>
    <n v="-11.006999999999998"/>
    <n v="-5.1182549999999987"/>
    <n v="0.21622499999999997"/>
    <n v="121.15404899999996"/>
    <x v="42"/>
    <n v="-11.006999999999998"/>
    <n v="16.655999999999999"/>
    <n v="-183.33259199999995"/>
    <n v="121.15404899999996"/>
    <n v="277.42233599999997"/>
    <x v="15"/>
    <x v="1"/>
    <x v="3"/>
    <x v="13"/>
    <x v="13"/>
    <x v="19"/>
    <x v="42"/>
    <x v="1"/>
    <x v="4"/>
    <x v="3"/>
  </r>
  <r>
    <n v="766"/>
    <x v="0"/>
    <n v="1"/>
    <n v="0.46499999999999997"/>
    <x v="0"/>
    <x v="1"/>
    <x v="0"/>
    <x v="16"/>
    <n v="-14.006999999999998"/>
    <n v="-6.5132549999999982"/>
    <n v="0.21622499999999997"/>
    <n v="196.19604899999993"/>
    <x v="15"/>
    <n v="-14.006999999999998"/>
    <n v="26.655999999999999"/>
    <n v="-373.37059199999993"/>
    <n v="196.19604899999993"/>
    <n v="710.54233599999998"/>
    <x v="20"/>
    <x v="1"/>
    <x v="2"/>
    <x v="4"/>
    <x v="4"/>
    <x v="349"/>
    <x v="10"/>
    <x v="1"/>
    <x v="0"/>
    <x v="3"/>
  </r>
  <r>
    <n v="767"/>
    <x v="1"/>
    <n v="0"/>
    <n v="-0.53500000000000003"/>
    <x v="0"/>
    <x v="0"/>
    <x v="0"/>
    <x v="18"/>
    <n v="-7.0069999999999979"/>
    <n v="3.7487449999999991"/>
    <n v="0.28622500000000001"/>
    <n v="49.098048999999968"/>
    <x v="40"/>
    <n v="-7.0069999999999979"/>
    <n v="-20.344000000000001"/>
    <n v="142.55040799999998"/>
    <n v="49.098048999999968"/>
    <n v="413.87833600000005"/>
    <x v="16"/>
    <x v="1"/>
    <x v="3"/>
    <x v="8"/>
    <x v="8"/>
    <x v="17"/>
    <x v="5"/>
    <x v="1"/>
    <x v="4"/>
    <x v="2"/>
  </r>
  <r>
    <n v="768"/>
    <x v="0"/>
    <n v="1"/>
    <n v="0.46499999999999997"/>
    <x v="0"/>
    <x v="1"/>
    <x v="0"/>
    <x v="16"/>
    <n v="-14.006999999999998"/>
    <n v="-6.5132549999999982"/>
    <n v="0.21622499999999997"/>
    <n v="196.19604899999993"/>
    <x v="30"/>
    <n v="-14.006999999999998"/>
    <n v="-8.3440000000000012"/>
    <n v="116.874408"/>
    <n v="196.19604899999993"/>
    <n v="69.622336000000018"/>
    <x v="29"/>
    <x v="1"/>
    <x v="2"/>
    <x v="12"/>
    <x v="12"/>
    <x v="129"/>
    <x v="12"/>
    <x v="1"/>
    <x v="0"/>
    <x v="2"/>
  </r>
  <r>
    <n v="769"/>
    <x v="1"/>
    <n v="0"/>
    <n v="-0.53500000000000003"/>
    <x v="0"/>
    <x v="1"/>
    <x v="3"/>
    <x v="24"/>
    <n v="5.9930000000000021"/>
    <n v="-3.2062550000000014"/>
    <n v="0.28622500000000001"/>
    <n v="35.916049000000022"/>
    <x v="1"/>
    <n v="5.9930000000000021"/>
    <n v="-12.344000000000001"/>
    <n v="-73.97759200000003"/>
    <n v="35.916049000000022"/>
    <n v="152.37433600000003"/>
    <x v="2"/>
    <x v="0"/>
    <x v="0"/>
    <x v="44"/>
    <x v="44"/>
    <x v="368"/>
    <x v="45"/>
    <x v="0"/>
    <x v="14"/>
    <x v="0"/>
  </r>
  <r>
    <n v="770"/>
    <x v="1"/>
    <n v="0"/>
    <n v="-0.53500000000000003"/>
    <x v="0"/>
    <x v="0"/>
    <x v="1"/>
    <x v="13"/>
    <n v="8.9930000000000021"/>
    <n v="-4.8112550000000018"/>
    <n v="0.28622500000000001"/>
    <n v="80.874049000000042"/>
    <x v="53"/>
    <n v="8.9930000000000021"/>
    <n v="-9.3440000000000012"/>
    <n v="-84.030592000000027"/>
    <n v="80.874049000000042"/>
    <n v="87.310336000000021"/>
    <x v="9"/>
    <x v="0"/>
    <x v="0"/>
    <x v="33"/>
    <x v="33"/>
    <x v="59"/>
    <x v="5"/>
    <x v="0"/>
    <x v="2"/>
    <x v="0"/>
  </r>
  <r>
    <n v="771"/>
    <x v="0"/>
    <n v="1"/>
    <n v="0.46499999999999997"/>
    <x v="1"/>
    <x v="0"/>
    <x v="0"/>
    <x v="5"/>
    <n v="-6.0069999999999979"/>
    <n v="-2.7932549999999989"/>
    <n v="0.21622499999999997"/>
    <n v="36.084048999999972"/>
    <x v="7"/>
    <n v="-6.0069999999999979"/>
    <n v="11.655999999999999"/>
    <n v="-70.017591999999965"/>
    <n v="36.084048999999972"/>
    <n v="135.86233599999997"/>
    <x v="20"/>
    <x v="0"/>
    <x v="3"/>
    <x v="34"/>
    <x v="34"/>
    <x v="369"/>
    <x v="23"/>
    <x v="1"/>
    <x v="2"/>
    <x v="3"/>
  </r>
  <r>
    <n v="772"/>
    <x v="1"/>
    <n v="0"/>
    <n v="-0.53500000000000003"/>
    <x v="0"/>
    <x v="0"/>
    <x v="0"/>
    <x v="6"/>
    <n v="-10.006999999999998"/>
    <n v="5.3537449999999991"/>
    <n v="0.28622500000000001"/>
    <n v="100.14004899999996"/>
    <x v="49"/>
    <n v="-10.006999999999998"/>
    <n v="-22.344000000000001"/>
    <n v="223.59640799999997"/>
    <n v="100.14004899999996"/>
    <n v="499.25433600000008"/>
    <x v="6"/>
    <x v="0"/>
    <x v="2"/>
    <x v="5"/>
    <x v="5"/>
    <x v="60"/>
    <x v="43"/>
    <x v="1"/>
    <x v="4"/>
    <x v="3"/>
  </r>
  <r>
    <n v="773"/>
    <x v="1"/>
    <n v="0"/>
    <n v="-0.53500000000000003"/>
    <x v="1"/>
    <x v="0"/>
    <x v="1"/>
    <x v="21"/>
    <n v="14.993000000000002"/>
    <n v="-8.0212550000000018"/>
    <n v="0.28622500000000001"/>
    <n v="224.79004900000007"/>
    <x v="37"/>
    <n v="14.993000000000002"/>
    <n v="2.6559999999999988"/>
    <n v="39.821407999999991"/>
    <n v="224.79004900000007"/>
    <n v="7.0543359999999939"/>
    <x v="22"/>
    <x v="1"/>
    <x v="1"/>
    <x v="46"/>
    <x v="46"/>
    <x v="55"/>
    <x v="18"/>
    <x v="1"/>
    <x v="2"/>
    <x v="1"/>
  </r>
  <r>
    <n v="774"/>
    <x v="1"/>
    <n v="0"/>
    <n v="-0.53500000000000003"/>
    <x v="0"/>
    <x v="1"/>
    <x v="0"/>
    <x v="26"/>
    <n v="-5.0069999999999979"/>
    <n v="2.6787449999999988"/>
    <n v="0.28622500000000001"/>
    <n v="25.07004899999998"/>
    <x v="19"/>
    <n v="-5.0069999999999979"/>
    <n v="-15.344000000000001"/>
    <n v="76.827407999999977"/>
    <n v="25.07004899999998"/>
    <n v="235.43833600000005"/>
    <x v="11"/>
    <x v="0"/>
    <x v="2"/>
    <x v="20"/>
    <x v="20"/>
    <x v="189"/>
    <x v="22"/>
    <x v="1"/>
    <x v="2"/>
    <x v="1"/>
  </r>
  <r>
    <n v="775"/>
    <x v="0"/>
    <n v="1"/>
    <n v="0.46499999999999997"/>
    <x v="0"/>
    <x v="0"/>
    <x v="1"/>
    <x v="28"/>
    <n v="7.9930000000000021"/>
    <n v="3.7167450000000009"/>
    <n v="0.21622499999999997"/>
    <n v="63.888049000000031"/>
    <x v="32"/>
    <n v="7.9930000000000021"/>
    <n v="-26.344000000000001"/>
    <n v="-210.56759200000008"/>
    <n v="63.888049000000031"/>
    <n v="694.00633600000003"/>
    <x v="8"/>
    <x v="0"/>
    <x v="1"/>
    <x v="75"/>
    <x v="75"/>
    <x v="370"/>
    <x v="6"/>
    <x v="1"/>
    <x v="4"/>
    <x v="2"/>
  </r>
  <r>
    <n v="776"/>
    <x v="0"/>
    <n v="1"/>
    <n v="0.46499999999999997"/>
    <x v="0"/>
    <x v="0"/>
    <x v="1"/>
    <x v="17"/>
    <n v="16.993000000000002"/>
    <n v="7.901745"/>
    <n v="0.21622499999999997"/>
    <n v="288.76204900000005"/>
    <x v="13"/>
    <n v="16.993000000000002"/>
    <n v="5.6559999999999988"/>
    <n v="96.112407999999988"/>
    <n v="288.76204900000005"/>
    <n v="31.990335999999985"/>
    <x v="23"/>
    <x v="0"/>
    <x v="1"/>
    <x v="30"/>
    <x v="30"/>
    <x v="371"/>
    <x v="6"/>
    <x v="1"/>
    <x v="2"/>
    <x v="1"/>
  </r>
  <r>
    <n v="777"/>
    <x v="1"/>
    <n v="0"/>
    <n v="-0.53500000000000003"/>
    <x v="1"/>
    <x v="1"/>
    <x v="0"/>
    <x v="26"/>
    <n v="-5.0069999999999979"/>
    <n v="2.6787449999999988"/>
    <n v="0.28622500000000001"/>
    <n v="25.07004899999998"/>
    <x v="42"/>
    <n v="-5.0069999999999979"/>
    <n v="16.655999999999999"/>
    <n v="-83.396591999999956"/>
    <n v="25.07004899999998"/>
    <n v="277.42233599999997"/>
    <x v="25"/>
    <x v="0"/>
    <x v="2"/>
    <x v="24"/>
    <x v="24"/>
    <x v="143"/>
    <x v="17"/>
    <x v="1"/>
    <x v="2"/>
    <x v="1"/>
  </r>
  <r>
    <n v="778"/>
    <x v="0"/>
    <n v="1"/>
    <n v="0.46499999999999997"/>
    <x v="1"/>
    <x v="0"/>
    <x v="0"/>
    <x v="0"/>
    <n v="9.9930000000000021"/>
    <n v="4.646745000000001"/>
    <n v="0.21622499999999997"/>
    <n v="99.860049000000046"/>
    <x v="54"/>
    <n v="9.9930000000000021"/>
    <n v="-11.344000000000001"/>
    <n v="-113.36059200000004"/>
    <n v="99.860049000000046"/>
    <n v="128.68633600000004"/>
    <x v="41"/>
    <x v="1"/>
    <x v="0"/>
    <x v="39"/>
    <x v="39"/>
    <x v="74"/>
    <x v="10"/>
    <x v="0"/>
    <x v="0"/>
    <x v="0"/>
  </r>
  <r>
    <n v="779"/>
    <x v="0"/>
    <n v="1"/>
    <n v="0.46499999999999997"/>
    <x v="0"/>
    <x v="1"/>
    <x v="3"/>
    <x v="8"/>
    <n v="-9.0069999999999979"/>
    <n v="-4.188254999999999"/>
    <n v="0.21622499999999997"/>
    <n v="81.126048999999966"/>
    <x v="8"/>
    <n v="-9.0069999999999979"/>
    <n v="10.655999999999999"/>
    <n v="-95.978591999999963"/>
    <n v="81.126048999999966"/>
    <n v="113.55033599999997"/>
    <x v="29"/>
    <x v="0"/>
    <x v="2"/>
    <x v="20"/>
    <x v="20"/>
    <x v="179"/>
    <x v="8"/>
    <x v="1"/>
    <x v="4"/>
    <x v="3"/>
  </r>
  <r>
    <n v="780"/>
    <x v="0"/>
    <n v="1"/>
    <n v="0.46499999999999997"/>
    <x v="0"/>
    <x v="1"/>
    <x v="2"/>
    <x v="13"/>
    <n v="8.9930000000000021"/>
    <n v="4.1817450000000003"/>
    <n v="0.21622499999999997"/>
    <n v="80.874049000000042"/>
    <x v="42"/>
    <n v="8.9930000000000021"/>
    <n v="16.655999999999999"/>
    <n v="149.78740800000003"/>
    <n v="80.874049000000042"/>
    <n v="277.42233599999997"/>
    <x v="31"/>
    <x v="0"/>
    <x v="0"/>
    <x v="44"/>
    <x v="44"/>
    <x v="249"/>
    <x v="2"/>
    <x v="0"/>
    <x v="10"/>
    <x v="0"/>
  </r>
  <r>
    <n v="781"/>
    <x v="0"/>
    <n v="1"/>
    <n v="0.46499999999999997"/>
    <x v="1"/>
    <x v="0"/>
    <x v="0"/>
    <x v="15"/>
    <n v="-4.0069999999999979"/>
    <n v="-1.863254999999999"/>
    <n v="0.21622499999999997"/>
    <n v="16.056048999999984"/>
    <x v="30"/>
    <n v="-4.0069999999999979"/>
    <n v="-8.3440000000000012"/>
    <n v="33.434407999999991"/>
    <n v="16.056048999999984"/>
    <n v="69.622336000000018"/>
    <x v="0"/>
    <x v="0"/>
    <x v="2"/>
    <x v="35"/>
    <x v="35"/>
    <x v="27"/>
    <x v="28"/>
    <x v="1"/>
    <x v="4"/>
    <x v="3"/>
  </r>
  <r>
    <n v="782"/>
    <x v="0"/>
    <n v="1"/>
    <n v="0.46499999999999997"/>
    <x v="0"/>
    <x v="1"/>
    <x v="2"/>
    <x v="30"/>
    <n v="4.9930000000000021"/>
    <n v="2.3217450000000008"/>
    <n v="0.21622499999999997"/>
    <n v="24.930049000000022"/>
    <x v="57"/>
    <n v="4.9930000000000021"/>
    <n v="22.655999999999999"/>
    <n v="113.12140800000005"/>
    <n v="24.930049000000022"/>
    <n v="513.29433599999993"/>
    <x v="9"/>
    <x v="0"/>
    <x v="0"/>
    <x v="33"/>
    <x v="33"/>
    <x v="283"/>
    <x v="20"/>
    <x v="0"/>
    <x v="3"/>
    <x v="0"/>
  </r>
  <r>
    <n v="783"/>
    <x v="1"/>
    <n v="0"/>
    <n v="-0.53500000000000003"/>
    <x v="0"/>
    <x v="0"/>
    <x v="0"/>
    <x v="8"/>
    <n v="-9.0069999999999979"/>
    <n v="4.8187449999999989"/>
    <n v="0.28622500000000001"/>
    <n v="81.126048999999966"/>
    <x v="11"/>
    <n v="-9.0069999999999979"/>
    <n v="31.655999999999999"/>
    <n v="-285.12559199999993"/>
    <n v="81.126048999999966"/>
    <n v="1002.1023359999999"/>
    <x v="21"/>
    <x v="1"/>
    <x v="2"/>
    <x v="26"/>
    <x v="26"/>
    <x v="73"/>
    <x v="46"/>
    <x v="1"/>
    <x v="0"/>
    <x v="3"/>
  </r>
  <r>
    <n v="784"/>
    <x v="0"/>
    <n v="1"/>
    <n v="0.46499999999999997"/>
    <x v="0"/>
    <x v="0"/>
    <x v="1"/>
    <x v="7"/>
    <n v="17.993000000000002"/>
    <n v="8.3667449999999999"/>
    <n v="0.21622499999999997"/>
    <n v="323.74804900000009"/>
    <x v="12"/>
    <n v="17.993000000000002"/>
    <n v="12.655999999999999"/>
    <n v="227.71940800000002"/>
    <n v="323.74804900000009"/>
    <n v="160.17433599999998"/>
    <x v="17"/>
    <x v="0"/>
    <x v="1"/>
    <x v="30"/>
    <x v="30"/>
    <x v="243"/>
    <x v="0"/>
    <x v="1"/>
    <x v="0"/>
    <x v="3"/>
  </r>
  <r>
    <n v="785"/>
    <x v="1"/>
    <n v="0"/>
    <n v="-0.53500000000000003"/>
    <x v="1"/>
    <x v="0"/>
    <x v="2"/>
    <x v="20"/>
    <n v="-15.006999999999998"/>
    <n v="8.0287449999999989"/>
    <n v="0.28622500000000001"/>
    <n v="225.21004899999994"/>
    <x v="27"/>
    <n v="-15.006999999999998"/>
    <n v="-28.344000000000001"/>
    <n v="425.35840799999994"/>
    <n v="225.21004899999994"/>
    <n v="803.38233600000012"/>
    <x v="12"/>
    <x v="1"/>
    <x v="3"/>
    <x v="16"/>
    <x v="16"/>
    <x v="343"/>
    <x v="37"/>
    <x v="1"/>
    <x v="7"/>
    <x v="4"/>
  </r>
  <r>
    <n v="786"/>
    <x v="0"/>
    <n v="1"/>
    <n v="0.46499999999999997"/>
    <x v="0"/>
    <x v="0"/>
    <x v="3"/>
    <x v="12"/>
    <n v="10.993000000000002"/>
    <n v="5.1117450000000009"/>
    <n v="0.21622499999999997"/>
    <n v="120.84604900000005"/>
    <x v="49"/>
    <n v="10.993000000000002"/>
    <n v="-22.344000000000001"/>
    <n v="-245.62759200000005"/>
    <n v="120.84604900000005"/>
    <n v="499.25433600000008"/>
    <x v="29"/>
    <x v="0"/>
    <x v="1"/>
    <x v="60"/>
    <x v="60"/>
    <x v="372"/>
    <x v="18"/>
    <x v="1"/>
    <x v="2"/>
    <x v="2"/>
  </r>
  <r>
    <n v="787"/>
    <x v="1"/>
    <n v="0"/>
    <n v="-0.53500000000000003"/>
    <x v="0"/>
    <x v="0"/>
    <x v="0"/>
    <x v="17"/>
    <n v="16.993000000000002"/>
    <n v="-9.0912550000000021"/>
    <n v="0.28622500000000001"/>
    <n v="288.76204900000005"/>
    <x v="29"/>
    <n v="16.993000000000002"/>
    <n v="-10.344000000000001"/>
    <n v="-175.77559200000005"/>
    <n v="288.76204900000005"/>
    <n v="106.99833600000002"/>
    <x v="2"/>
    <x v="0"/>
    <x v="1"/>
    <x v="10"/>
    <x v="10"/>
    <x v="216"/>
    <x v="6"/>
    <x v="1"/>
    <x v="4"/>
    <x v="1"/>
  </r>
  <r>
    <n v="788"/>
    <x v="1"/>
    <n v="0"/>
    <n v="-0.53500000000000003"/>
    <x v="0"/>
    <x v="0"/>
    <x v="3"/>
    <x v="8"/>
    <n v="-9.0069999999999979"/>
    <n v="4.8187449999999989"/>
    <n v="0.28622500000000001"/>
    <n v="81.126048999999966"/>
    <x v="4"/>
    <n v="-9.0069999999999979"/>
    <n v="3.6559999999999988"/>
    <n v="-32.929591999999978"/>
    <n v="81.126048999999966"/>
    <n v="13.366335999999992"/>
    <x v="20"/>
    <x v="1"/>
    <x v="2"/>
    <x v="8"/>
    <x v="8"/>
    <x v="9"/>
    <x v="30"/>
    <x v="1"/>
    <x v="0"/>
    <x v="1"/>
  </r>
  <r>
    <n v="789"/>
    <x v="0"/>
    <n v="1"/>
    <n v="0.46499999999999997"/>
    <x v="0"/>
    <x v="1"/>
    <x v="0"/>
    <x v="10"/>
    <n v="-12.006999999999998"/>
    <n v="-5.5832549999999985"/>
    <n v="0.21622499999999997"/>
    <n v="144.16804899999994"/>
    <x v="54"/>
    <n v="-12.006999999999998"/>
    <n v="-11.344000000000001"/>
    <n v="136.20740799999999"/>
    <n v="144.16804899999994"/>
    <n v="128.68633600000004"/>
    <x v="19"/>
    <x v="1"/>
    <x v="3"/>
    <x v="35"/>
    <x v="35"/>
    <x v="373"/>
    <x v="7"/>
    <x v="1"/>
    <x v="4"/>
    <x v="1"/>
  </r>
  <r>
    <n v="790"/>
    <x v="0"/>
    <n v="1"/>
    <n v="0.46499999999999997"/>
    <x v="1"/>
    <x v="0"/>
    <x v="3"/>
    <x v="14"/>
    <n v="-13.006999999999998"/>
    <n v="-6.0482549999999984"/>
    <n v="0.21622499999999997"/>
    <n v="169.18204899999995"/>
    <x v="49"/>
    <n v="-13.006999999999998"/>
    <n v="-22.344000000000001"/>
    <n v="290.62840799999998"/>
    <n v="169.18204899999995"/>
    <n v="499.25433600000008"/>
    <x v="45"/>
    <x v="1"/>
    <x v="4"/>
    <x v="39"/>
    <x v="39"/>
    <x v="301"/>
    <x v="23"/>
    <x v="1"/>
    <x v="7"/>
    <x v="4"/>
  </r>
  <r>
    <n v="791"/>
    <x v="1"/>
    <n v="0"/>
    <n v="-0.53500000000000003"/>
    <x v="1"/>
    <x v="0"/>
    <x v="3"/>
    <x v="17"/>
    <n v="16.993000000000002"/>
    <n v="-9.0912550000000021"/>
    <n v="0.28622500000000001"/>
    <n v="288.76204900000005"/>
    <x v="10"/>
    <n v="16.993000000000002"/>
    <n v="8.6559999999999988"/>
    <n v="147.091408"/>
    <n v="288.76204900000005"/>
    <n v="74.926335999999978"/>
    <x v="24"/>
    <x v="1"/>
    <x v="1"/>
    <x v="31"/>
    <x v="31"/>
    <x v="374"/>
    <x v="7"/>
    <x v="1"/>
    <x v="0"/>
    <x v="3"/>
  </r>
  <r>
    <n v="792"/>
    <x v="0"/>
    <n v="1"/>
    <n v="0.46499999999999997"/>
    <x v="0"/>
    <x v="0"/>
    <x v="0"/>
    <x v="8"/>
    <n v="-9.0069999999999979"/>
    <n v="-4.188254999999999"/>
    <n v="0.21622499999999997"/>
    <n v="81.126048999999966"/>
    <x v="34"/>
    <n v="-9.0069999999999979"/>
    <n v="21.655999999999999"/>
    <n v="-195.05559199999993"/>
    <n v="81.126048999999966"/>
    <n v="468.98233599999998"/>
    <x v="11"/>
    <x v="1"/>
    <x v="2"/>
    <x v="5"/>
    <x v="5"/>
    <x v="27"/>
    <x v="5"/>
    <x v="1"/>
    <x v="0"/>
    <x v="2"/>
  </r>
  <r>
    <n v="793"/>
    <x v="1"/>
    <n v="0"/>
    <n v="-0.53500000000000003"/>
    <x v="0"/>
    <x v="0"/>
    <x v="1"/>
    <x v="25"/>
    <n v="13.993000000000002"/>
    <n v="-7.4862550000000017"/>
    <n v="0.28622500000000001"/>
    <n v="195.80404900000005"/>
    <x v="30"/>
    <n v="13.993000000000002"/>
    <n v="-8.3440000000000012"/>
    <n v="-116.75759200000003"/>
    <n v="195.80404900000005"/>
    <n v="69.622336000000018"/>
    <x v="3"/>
    <x v="0"/>
    <x v="0"/>
    <x v="10"/>
    <x v="10"/>
    <x v="375"/>
    <x v="0"/>
    <x v="0"/>
    <x v="9"/>
    <x v="0"/>
  </r>
  <r>
    <n v="794"/>
    <x v="0"/>
    <n v="1"/>
    <n v="0.46499999999999997"/>
    <x v="0"/>
    <x v="0"/>
    <x v="2"/>
    <x v="35"/>
    <n v="20.993000000000002"/>
    <n v="9.7617449999999995"/>
    <n v="0.21622499999999997"/>
    <n v="440.70604900000006"/>
    <x v="15"/>
    <n v="20.993000000000002"/>
    <n v="26.655999999999999"/>
    <n v="559.58940800000005"/>
    <n v="440.70604900000006"/>
    <n v="710.54233599999998"/>
    <x v="21"/>
    <x v="0"/>
    <x v="1"/>
    <x v="3"/>
    <x v="3"/>
    <x v="59"/>
    <x v="6"/>
    <x v="1"/>
    <x v="4"/>
    <x v="3"/>
  </r>
  <r>
    <n v="795"/>
    <x v="1"/>
    <n v="0"/>
    <n v="-0.53500000000000003"/>
    <x v="1"/>
    <x v="0"/>
    <x v="2"/>
    <x v="18"/>
    <n v="-7.0069999999999979"/>
    <n v="3.7487449999999991"/>
    <n v="0.28622500000000001"/>
    <n v="49.098048999999968"/>
    <x v="27"/>
    <n v="-7.0069999999999979"/>
    <n v="-28.344000000000001"/>
    <n v="198.60640799999996"/>
    <n v="49.098048999999968"/>
    <n v="803.38233600000012"/>
    <x v="46"/>
    <x v="1"/>
    <x v="2"/>
    <x v="16"/>
    <x v="16"/>
    <x v="215"/>
    <x v="29"/>
    <x v="1"/>
    <x v="0"/>
    <x v="4"/>
  </r>
  <r>
    <n v="796"/>
    <x v="1"/>
    <n v="0"/>
    <n v="-0.53500000000000003"/>
    <x v="0"/>
    <x v="1"/>
    <x v="0"/>
    <x v="4"/>
    <n v="-8.0069999999999979"/>
    <n v="4.2837449999999988"/>
    <n v="0.28622500000000001"/>
    <n v="64.112048999999971"/>
    <x v="37"/>
    <n v="-8.0069999999999979"/>
    <n v="2.6559999999999988"/>
    <n v="-21.266591999999985"/>
    <n v="64.112048999999971"/>
    <n v="7.0543359999999939"/>
    <x v="0"/>
    <x v="0"/>
    <x v="2"/>
    <x v="64"/>
    <x v="64"/>
    <x v="376"/>
    <x v="11"/>
    <x v="1"/>
    <x v="0"/>
    <x v="2"/>
  </r>
  <r>
    <n v="797"/>
    <x v="1"/>
    <n v="0"/>
    <n v="-0.53500000000000003"/>
    <x v="1"/>
    <x v="0"/>
    <x v="0"/>
    <x v="14"/>
    <n v="-13.006999999999998"/>
    <n v="6.9587449999999995"/>
    <n v="0.28622500000000001"/>
    <n v="169.18204899999995"/>
    <x v="53"/>
    <n v="-13.006999999999998"/>
    <n v="-9.3440000000000012"/>
    <n v="121.537408"/>
    <n v="169.18204899999995"/>
    <n v="87.310336000000021"/>
    <x v="36"/>
    <x v="1"/>
    <x v="3"/>
    <x v="5"/>
    <x v="5"/>
    <x v="172"/>
    <x v="8"/>
    <x v="1"/>
    <x v="4"/>
    <x v="1"/>
  </r>
  <r>
    <n v="798"/>
    <x v="0"/>
    <n v="1"/>
    <n v="0.46499999999999997"/>
    <x v="1"/>
    <x v="0"/>
    <x v="1"/>
    <x v="27"/>
    <n v="15.993000000000002"/>
    <n v="7.4367450000000002"/>
    <n v="0.21622499999999997"/>
    <n v="255.77604900000006"/>
    <x v="5"/>
    <n v="15.993000000000002"/>
    <n v="23.655999999999999"/>
    <n v="378.33040800000003"/>
    <n v="255.77604900000006"/>
    <n v="559.60633599999994"/>
    <x v="6"/>
    <x v="1"/>
    <x v="1"/>
    <x v="70"/>
    <x v="70"/>
    <x v="377"/>
    <x v="18"/>
    <x v="1"/>
    <x v="0"/>
    <x v="3"/>
  </r>
  <r>
    <n v="799"/>
    <x v="0"/>
    <n v="1"/>
    <n v="0.46499999999999997"/>
    <x v="0"/>
    <x v="1"/>
    <x v="0"/>
    <x v="6"/>
    <n v="-10.006999999999998"/>
    <n v="-4.6532549999999988"/>
    <n v="0.21622499999999997"/>
    <n v="100.14004899999996"/>
    <x v="48"/>
    <n v="-10.006999999999998"/>
    <n v="6.6559999999999988"/>
    <n v="-66.606591999999978"/>
    <n v="100.14004899999996"/>
    <n v="44.302335999999983"/>
    <x v="25"/>
    <x v="1"/>
    <x v="3"/>
    <x v="26"/>
    <x v="26"/>
    <x v="117"/>
    <x v="18"/>
    <x v="1"/>
    <x v="4"/>
    <x v="3"/>
  </r>
  <r>
    <n v="800"/>
    <x v="0"/>
    <n v="1"/>
    <n v="0.46499999999999997"/>
    <x v="1"/>
    <x v="0"/>
    <x v="2"/>
    <x v="15"/>
    <n v="-4.0069999999999979"/>
    <n v="-1.863254999999999"/>
    <n v="0.21622499999999997"/>
    <n v="16.056048999999984"/>
    <x v="9"/>
    <n v="-4.0069999999999979"/>
    <n v="-23.344000000000001"/>
    <n v="93.539407999999952"/>
    <n v="16.056048999999984"/>
    <n v="544.94233600000007"/>
    <x v="16"/>
    <x v="1"/>
    <x v="4"/>
    <x v="0"/>
    <x v="0"/>
    <x v="55"/>
    <x v="5"/>
    <x v="1"/>
    <x v="5"/>
    <x v="4"/>
  </r>
  <r>
    <n v="801"/>
    <x v="0"/>
    <n v="1"/>
    <n v="0.46499999999999997"/>
    <x v="0"/>
    <x v="0"/>
    <x v="0"/>
    <x v="29"/>
    <n v="12.993000000000002"/>
    <n v="6.0417450000000006"/>
    <n v="0.21622499999999997"/>
    <n v="168.81804900000006"/>
    <x v="0"/>
    <n v="12.993000000000002"/>
    <n v="-18.344000000000001"/>
    <n v="-238.34359200000006"/>
    <n v="168.81804900000006"/>
    <n v="336.50233600000007"/>
    <x v="6"/>
    <x v="0"/>
    <x v="1"/>
    <x v="22"/>
    <x v="22"/>
    <x v="335"/>
    <x v="9"/>
    <x v="1"/>
    <x v="4"/>
    <x v="2"/>
  </r>
  <r>
    <n v="802"/>
    <x v="0"/>
    <n v="1"/>
    <n v="0.46499999999999997"/>
    <x v="1"/>
    <x v="0"/>
    <x v="2"/>
    <x v="4"/>
    <n v="-8.0069999999999979"/>
    <n v="-3.7232549999999986"/>
    <n v="0.21622499999999997"/>
    <n v="64.112048999999971"/>
    <x v="32"/>
    <n v="-8.0069999999999979"/>
    <n v="-26.344000000000001"/>
    <n v="210.93640799999994"/>
    <n v="64.112048999999971"/>
    <n v="694.00633600000003"/>
    <x v="22"/>
    <x v="1"/>
    <x v="2"/>
    <x v="32"/>
    <x v="32"/>
    <x v="211"/>
    <x v="6"/>
    <x v="1"/>
    <x v="7"/>
    <x v="4"/>
  </r>
  <r>
    <n v="803"/>
    <x v="0"/>
    <n v="1"/>
    <n v="0.46499999999999997"/>
    <x v="0"/>
    <x v="0"/>
    <x v="2"/>
    <x v="0"/>
    <n v="9.9930000000000021"/>
    <n v="4.646745000000001"/>
    <n v="0.21622499999999997"/>
    <n v="99.860049000000046"/>
    <x v="14"/>
    <n v="9.9930000000000021"/>
    <n v="9.6559999999999988"/>
    <n v="96.492408000000012"/>
    <n v="99.860049000000046"/>
    <n v="93.238335999999975"/>
    <x v="19"/>
    <x v="0"/>
    <x v="0"/>
    <x v="41"/>
    <x v="41"/>
    <x v="378"/>
    <x v="4"/>
    <x v="0"/>
    <x v="0"/>
    <x v="0"/>
  </r>
  <r>
    <n v="804"/>
    <x v="0"/>
    <n v="1"/>
    <n v="0.46499999999999997"/>
    <x v="0"/>
    <x v="1"/>
    <x v="0"/>
    <x v="11"/>
    <n v="-11.006999999999998"/>
    <n v="-5.1182549999999987"/>
    <n v="0.21622499999999997"/>
    <n v="121.15404899999996"/>
    <x v="25"/>
    <n v="-11.006999999999998"/>
    <n v="15.655999999999999"/>
    <n v="-172.32559199999994"/>
    <n v="121.15404899999996"/>
    <n v="245.11033599999996"/>
    <x v="6"/>
    <x v="1"/>
    <x v="2"/>
    <x v="8"/>
    <x v="8"/>
    <x v="34"/>
    <x v="41"/>
    <x v="1"/>
    <x v="4"/>
    <x v="3"/>
  </r>
  <r>
    <n v="805"/>
    <x v="1"/>
    <n v="0"/>
    <n v="-0.53500000000000003"/>
    <x v="0"/>
    <x v="0"/>
    <x v="1"/>
    <x v="18"/>
    <n v="-7.0069999999999979"/>
    <n v="3.7487449999999991"/>
    <n v="0.28622500000000001"/>
    <n v="49.098048999999968"/>
    <x v="21"/>
    <n v="-7.0069999999999979"/>
    <n v="-2.3440000000000012"/>
    <n v="16.424408000000003"/>
    <n v="49.098048999999968"/>
    <n v="5.4943360000000059"/>
    <x v="11"/>
    <x v="0"/>
    <x v="2"/>
    <x v="20"/>
    <x v="20"/>
    <x v="29"/>
    <x v="36"/>
    <x v="1"/>
    <x v="4"/>
    <x v="2"/>
  </r>
  <r>
    <n v="806"/>
    <x v="0"/>
    <n v="1"/>
    <n v="0.46499999999999997"/>
    <x v="1"/>
    <x v="0"/>
    <x v="3"/>
    <x v="8"/>
    <n v="-9.0069999999999979"/>
    <n v="-4.188254999999999"/>
    <n v="0.21622499999999997"/>
    <n v="81.126048999999966"/>
    <x v="58"/>
    <n v="-9.0069999999999979"/>
    <n v="-27.344000000000001"/>
    <n v="246.28740799999994"/>
    <n v="81.126048999999966"/>
    <n v="747.69433600000002"/>
    <x v="45"/>
    <x v="1"/>
    <x v="2"/>
    <x v="32"/>
    <x v="32"/>
    <x v="239"/>
    <x v="23"/>
    <x v="1"/>
    <x v="7"/>
    <x v="4"/>
  </r>
  <r>
    <n v="807"/>
    <x v="1"/>
    <n v="0"/>
    <n v="-0.53500000000000003"/>
    <x v="1"/>
    <x v="0"/>
    <x v="0"/>
    <x v="10"/>
    <n v="-12.006999999999998"/>
    <n v="6.4237449999999994"/>
    <n v="0.28622500000000001"/>
    <n v="144.16804899999994"/>
    <x v="39"/>
    <n v="-12.006999999999998"/>
    <n v="-25.344000000000001"/>
    <n v="304.30540799999994"/>
    <n v="144.16804899999994"/>
    <n v="642.31833600000004"/>
    <x v="17"/>
    <x v="1"/>
    <x v="2"/>
    <x v="16"/>
    <x v="16"/>
    <x v="248"/>
    <x v="5"/>
    <x v="1"/>
    <x v="2"/>
    <x v="4"/>
  </r>
  <r>
    <n v="808"/>
    <x v="0"/>
    <n v="1"/>
    <n v="0.46499999999999997"/>
    <x v="1"/>
    <x v="0"/>
    <x v="1"/>
    <x v="29"/>
    <n v="12.993000000000002"/>
    <n v="6.0417450000000006"/>
    <n v="0.21622499999999997"/>
    <n v="168.81804900000006"/>
    <x v="38"/>
    <n v="12.993000000000002"/>
    <n v="1.6559999999999988"/>
    <n v="21.516407999999988"/>
    <n v="168.81804900000006"/>
    <n v="2.7423359999999959"/>
    <x v="20"/>
    <x v="1"/>
    <x v="1"/>
    <x v="1"/>
    <x v="1"/>
    <x v="158"/>
    <x v="35"/>
    <x v="1"/>
    <x v="4"/>
    <x v="2"/>
  </r>
  <r>
    <n v="809"/>
    <x v="0"/>
    <n v="1"/>
    <n v="0.46499999999999997"/>
    <x v="0"/>
    <x v="1"/>
    <x v="1"/>
    <x v="8"/>
    <n v="-9.0069999999999979"/>
    <n v="-4.188254999999999"/>
    <n v="0.21622499999999997"/>
    <n v="81.126048999999966"/>
    <x v="2"/>
    <n v="-9.0069999999999979"/>
    <n v="17.655999999999999"/>
    <n v="-159.02759199999994"/>
    <n v="81.126048999999966"/>
    <n v="311.73433599999998"/>
    <x v="27"/>
    <x v="0"/>
    <x v="3"/>
    <x v="24"/>
    <x v="24"/>
    <x v="310"/>
    <x v="47"/>
    <x v="1"/>
    <x v="4"/>
    <x v="2"/>
  </r>
  <r>
    <n v="810"/>
    <x v="1"/>
    <n v="0"/>
    <n v="-0.53500000000000003"/>
    <x v="1"/>
    <x v="0"/>
    <x v="2"/>
    <x v="11"/>
    <n v="-11.006999999999998"/>
    <n v="5.8887449999999992"/>
    <n v="0.28622500000000001"/>
    <n v="121.15404899999996"/>
    <x v="27"/>
    <n v="-11.006999999999998"/>
    <n v="-28.344000000000001"/>
    <n v="311.98240799999996"/>
    <n v="121.15404899999996"/>
    <n v="803.38233600000012"/>
    <x v="11"/>
    <x v="1"/>
    <x v="4"/>
    <x v="2"/>
    <x v="2"/>
    <x v="258"/>
    <x v="11"/>
    <x v="1"/>
    <x v="2"/>
    <x v="4"/>
  </r>
  <r>
    <n v="811"/>
    <x v="0"/>
    <n v="1"/>
    <n v="0.46499999999999997"/>
    <x v="0"/>
    <x v="0"/>
    <x v="0"/>
    <x v="11"/>
    <n v="-11.006999999999998"/>
    <n v="-5.1182549999999987"/>
    <n v="0.21622499999999997"/>
    <n v="121.15404899999996"/>
    <x v="11"/>
    <n v="-11.006999999999998"/>
    <n v="31.655999999999999"/>
    <n v="-348.43759199999994"/>
    <n v="121.15404899999996"/>
    <n v="1002.1023359999999"/>
    <x v="16"/>
    <x v="0"/>
    <x v="2"/>
    <x v="18"/>
    <x v="18"/>
    <x v="287"/>
    <x v="6"/>
    <x v="1"/>
    <x v="2"/>
    <x v="1"/>
  </r>
  <r>
    <n v="812"/>
    <x v="0"/>
    <n v="1"/>
    <n v="0.46499999999999997"/>
    <x v="0"/>
    <x v="0"/>
    <x v="2"/>
    <x v="1"/>
    <n v="6.9930000000000021"/>
    <n v="3.2517450000000006"/>
    <n v="0.21622499999999997"/>
    <n v="48.902049000000027"/>
    <x v="36"/>
    <n v="6.9930000000000021"/>
    <n v="7.6559999999999988"/>
    <n v="53.538408000000011"/>
    <n v="48.902049000000027"/>
    <n v="58.61433599999998"/>
    <x v="29"/>
    <x v="0"/>
    <x v="0"/>
    <x v="28"/>
    <x v="28"/>
    <x v="53"/>
    <x v="34"/>
    <x v="0"/>
    <x v="7"/>
    <x v="0"/>
  </r>
  <r>
    <n v="813"/>
    <x v="0"/>
    <n v="1"/>
    <n v="0.46499999999999997"/>
    <x v="0"/>
    <x v="1"/>
    <x v="2"/>
    <x v="24"/>
    <n v="5.9930000000000021"/>
    <n v="2.7867450000000007"/>
    <n v="0.21622499999999997"/>
    <n v="35.916049000000022"/>
    <x v="47"/>
    <n v="5.9930000000000021"/>
    <n v="-16.344000000000001"/>
    <n v="-97.949592000000038"/>
    <n v="35.916049000000022"/>
    <n v="267.12633600000004"/>
    <x v="8"/>
    <x v="0"/>
    <x v="0"/>
    <x v="51"/>
    <x v="51"/>
    <x v="379"/>
    <x v="40"/>
    <x v="0"/>
    <x v="12"/>
    <x v="0"/>
  </r>
  <r>
    <n v="814"/>
    <x v="0"/>
    <n v="1"/>
    <n v="0.46499999999999997"/>
    <x v="0"/>
    <x v="0"/>
    <x v="2"/>
    <x v="10"/>
    <n v="-12.006999999999998"/>
    <n v="-5.5832549999999985"/>
    <n v="0.21622499999999997"/>
    <n v="144.16804899999994"/>
    <x v="39"/>
    <n v="-12.006999999999998"/>
    <n v="-25.344000000000001"/>
    <n v="304.30540799999994"/>
    <n v="144.16804899999994"/>
    <n v="642.31833600000004"/>
    <x v="13"/>
    <x v="1"/>
    <x v="2"/>
    <x v="32"/>
    <x v="32"/>
    <x v="380"/>
    <x v="45"/>
    <x v="1"/>
    <x v="7"/>
    <x v="4"/>
  </r>
  <r>
    <n v="815"/>
    <x v="0"/>
    <n v="1"/>
    <n v="0.46499999999999997"/>
    <x v="0"/>
    <x v="0"/>
    <x v="1"/>
    <x v="17"/>
    <n v="16.993000000000002"/>
    <n v="7.901745"/>
    <n v="0.21622499999999997"/>
    <n v="288.76204900000005"/>
    <x v="61"/>
    <n v="16.993000000000002"/>
    <n v="4.6559999999999988"/>
    <n v="79.119407999999993"/>
    <n v="288.76204900000005"/>
    <n v="21.678335999999987"/>
    <x v="16"/>
    <x v="0"/>
    <x v="1"/>
    <x v="49"/>
    <x v="49"/>
    <x v="284"/>
    <x v="30"/>
    <x v="1"/>
    <x v="4"/>
    <x v="1"/>
  </r>
  <r>
    <n v="816"/>
    <x v="1"/>
    <n v="0"/>
    <n v="-0.53500000000000003"/>
    <x v="0"/>
    <x v="1"/>
    <x v="0"/>
    <x v="10"/>
    <n v="-12.006999999999998"/>
    <n v="6.4237449999999994"/>
    <n v="0.28622500000000001"/>
    <n v="144.16804899999994"/>
    <x v="60"/>
    <n v="-12.006999999999998"/>
    <n v="27.655999999999999"/>
    <n v="-332.06559199999992"/>
    <n v="144.16804899999994"/>
    <n v="764.85433599999999"/>
    <x v="31"/>
    <x v="1"/>
    <x v="3"/>
    <x v="62"/>
    <x v="62"/>
    <x v="381"/>
    <x v="30"/>
    <x v="1"/>
    <x v="0"/>
    <x v="1"/>
  </r>
  <r>
    <n v="817"/>
    <x v="0"/>
    <n v="1"/>
    <n v="0.46499999999999997"/>
    <x v="0"/>
    <x v="0"/>
    <x v="2"/>
    <x v="14"/>
    <n v="-13.006999999999998"/>
    <n v="-6.0482549999999984"/>
    <n v="0.21622499999999997"/>
    <n v="169.18204899999995"/>
    <x v="7"/>
    <n v="-13.006999999999998"/>
    <n v="11.655999999999999"/>
    <n v="-151.60959199999996"/>
    <n v="169.18204899999995"/>
    <n v="135.86233599999997"/>
    <x v="14"/>
    <x v="1"/>
    <x v="2"/>
    <x v="31"/>
    <x v="31"/>
    <x v="356"/>
    <x v="13"/>
    <x v="1"/>
    <x v="4"/>
    <x v="1"/>
  </r>
  <r>
    <n v="818"/>
    <x v="0"/>
    <n v="1"/>
    <n v="0.46499999999999997"/>
    <x v="0"/>
    <x v="1"/>
    <x v="0"/>
    <x v="4"/>
    <n v="-8.0069999999999979"/>
    <n v="-3.7232549999999986"/>
    <n v="0.21622499999999997"/>
    <n v="64.112048999999971"/>
    <x v="25"/>
    <n v="-8.0069999999999979"/>
    <n v="15.655999999999999"/>
    <n v="-125.35759199999995"/>
    <n v="64.112048999999971"/>
    <n v="245.11033599999996"/>
    <x v="9"/>
    <x v="0"/>
    <x v="2"/>
    <x v="18"/>
    <x v="18"/>
    <x v="150"/>
    <x v="42"/>
    <x v="1"/>
    <x v="0"/>
    <x v="1"/>
  </r>
  <r>
    <n v="819"/>
    <x v="0"/>
    <n v="1"/>
    <n v="0.46499999999999997"/>
    <x v="0"/>
    <x v="1"/>
    <x v="0"/>
    <x v="8"/>
    <n v="-9.0069999999999979"/>
    <n v="-4.188254999999999"/>
    <n v="0.21622499999999997"/>
    <n v="81.126048999999966"/>
    <x v="14"/>
    <n v="-9.0069999999999979"/>
    <n v="9.6559999999999988"/>
    <n v="-86.971591999999973"/>
    <n v="81.126048999999966"/>
    <n v="93.238335999999975"/>
    <x v="17"/>
    <x v="0"/>
    <x v="2"/>
    <x v="35"/>
    <x v="35"/>
    <x v="72"/>
    <x v="33"/>
    <x v="1"/>
    <x v="0"/>
    <x v="2"/>
  </r>
  <r>
    <n v="820"/>
    <x v="0"/>
    <n v="1"/>
    <n v="0.46499999999999997"/>
    <x v="0"/>
    <x v="0"/>
    <x v="0"/>
    <x v="18"/>
    <n v="-7.0069999999999979"/>
    <n v="-3.2582549999999988"/>
    <n v="0.21622499999999997"/>
    <n v="49.098048999999968"/>
    <x v="25"/>
    <n v="-7.0069999999999979"/>
    <n v="15.655999999999999"/>
    <n v="-109.70159199999996"/>
    <n v="49.098048999999968"/>
    <n v="245.11033599999996"/>
    <x v="12"/>
    <x v="0"/>
    <x v="2"/>
    <x v="8"/>
    <x v="8"/>
    <x v="17"/>
    <x v="47"/>
    <x v="1"/>
    <x v="4"/>
    <x v="2"/>
  </r>
  <r>
    <n v="821"/>
    <x v="0"/>
    <n v="1"/>
    <n v="0.46499999999999997"/>
    <x v="0"/>
    <x v="1"/>
    <x v="0"/>
    <x v="4"/>
    <n v="-8.0069999999999979"/>
    <n v="-3.7232549999999986"/>
    <n v="0.21622499999999997"/>
    <n v="64.112048999999971"/>
    <x v="55"/>
    <n v="-8.0069999999999979"/>
    <n v="28.655999999999999"/>
    <n v="-229.44859199999993"/>
    <n v="64.112048999999971"/>
    <n v="821.16633599999989"/>
    <x v="23"/>
    <x v="0"/>
    <x v="2"/>
    <x v="35"/>
    <x v="35"/>
    <x v="333"/>
    <x v="42"/>
    <x v="1"/>
    <x v="0"/>
    <x v="1"/>
  </r>
  <r>
    <n v="822"/>
    <x v="0"/>
    <n v="1"/>
    <n v="0.46499999999999997"/>
    <x v="1"/>
    <x v="1"/>
    <x v="3"/>
    <x v="26"/>
    <n v="-5.0069999999999979"/>
    <n v="-2.3282549999999991"/>
    <n v="0.21622499999999997"/>
    <n v="25.07004899999998"/>
    <x v="6"/>
    <n v="-5.0069999999999979"/>
    <n v="13.655999999999999"/>
    <n v="-68.375591999999969"/>
    <n v="25.07004899999998"/>
    <n v="186.48633599999997"/>
    <x v="11"/>
    <x v="0"/>
    <x v="3"/>
    <x v="13"/>
    <x v="13"/>
    <x v="17"/>
    <x v="9"/>
    <x v="1"/>
    <x v="4"/>
    <x v="2"/>
  </r>
  <r>
    <n v="823"/>
    <x v="0"/>
    <n v="1"/>
    <n v="0.46499999999999997"/>
    <x v="1"/>
    <x v="1"/>
    <x v="0"/>
    <x v="8"/>
    <n v="-9.0069999999999979"/>
    <n v="-4.188254999999999"/>
    <n v="0.21622499999999997"/>
    <n v="81.126048999999966"/>
    <x v="15"/>
    <n v="-9.0069999999999979"/>
    <n v="26.655999999999999"/>
    <n v="-240.09059199999993"/>
    <n v="81.126048999999966"/>
    <n v="710.54233599999998"/>
    <x v="16"/>
    <x v="0"/>
    <x v="2"/>
    <x v="21"/>
    <x v="21"/>
    <x v="25"/>
    <x v="30"/>
    <x v="1"/>
    <x v="0"/>
    <x v="1"/>
  </r>
  <r>
    <n v="824"/>
    <x v="0"/>
    <n v="1"/>
    <n v="0.46499999999999997"/>
    <x v="1"/>
    <x v="0"/>
    <x v="0"/>
    <x v="14"/>
    <n v="-13.006999999999998"/>
    <n v="-6.0482549999999984"/>
    <n v="0.21622499999999997"/>
    <n v="169.18204899999995"/>
    <x v="45"/>
    <n v="-13.006999999999998"/>
    <n v="-7.3440000000000012"/>
    <n v="95.523408000000003"/>
    <n v="169.18204899999995"/>
    <n v="53.934336000000016"/>
    <x v="25"/>
    <x v="0"/>
    <x v="3"/>
    <x v="26"/>
    <x v="26"/>
    <x v="132"/>
    <x v="34"/>
    <x v="1"/>
    <x v="0"/>
    <x v="3"/>
  </r>
  <r>
    <n v="825"/>
    <x v="0"/>
    <n v="1"/>
    <n v="0.46499999999999997"/>
    <x v="0"/>
    <x v="0"/>
    <x v="2"/>
    <x v="13"/>
    <n v="8.9930000000000021"/>
    <n v="4.1817450000000003"/>
    <n v="0.21622499999999997"/>
    <n v="80.874049000000042"/>
    <x v="20"/>
    <n v="8.9930000000000021"/>
    <n v="-17.344000000000001"/>
    <n v="-155.97459200000006"/>
    <n v="80.874049000000042"/>
    <n v="300.81433600000003"/>
    <x v="0"/>
    <x v="0"/>
    <x v="0"/>
    <x v="41"/>
    <x v="41"/>
    <x v="273"/>
    <x v="38"/>
    <x v="0"/>
    <x v="0"/>
    <x v="0"/>
  </r>
  <r>
    <n v="826"/>
    <x v="1"/>
    <n v="0"/>
    <n v="-0.53500000000000003"/>
    <x v="0"/>
    <x v="0"/>
    <x v="0"/>
    <x v="8"/>
    <n v="-9.0069999999999979"/>
    <n v="4.8187449999999989"/>
    <n v="0.28622500000000001"/>
    <n v="81.126048999999966"/>
    <x v="33"/>
    <n v="-9.0069999999999979"/>
    <n v="-19.344000000000001"/>
    <n v="174.23140799999996"/>
    <n v="81.126048999999966"/>
    <n v="374.19033600000006"/>
    <x v="25"/>
    <x v="0"/>
    <x v="3"/>
    <x v="20"/>
    <x v="20"/>
    <x v="179"/>
    <x v="34"/>
    <x v="1"/>
    <x v="2"/>
    <x v="2"/>
  </r>
  <r>
    <n v="827"/>
    <x v="0"/>
    <n v="1"/>
    <n v="0.46499999999999997"/>
    <x v="0"/>
    <x v="0"/>
    <x v="3"/>
    <x v="41"/>
    <n v="23.993000000000002"/>
    <n v="11.156745000000001"/>
    <n v="0.21622499999999997"/>
    <n v="575.66404900000009"/>
    <x v="11"/>
    <n v="23.993000000000002"/>
    <n v="31.655999999999999"/>
    <n v="759.52240800000004"/>
    <n v="575.66404900000009"/>
    <n v="1002.1023359999999"/>
    <x v="25"/>
    <x v="0"/>
    <x v="1"/>
    <x v="42"/>
    <x v="42"/>
    <x v="382"/>
    <x v="7"/>
    <x v="1"/>
    <x v="4"/>
    <x v="2"/>
  </r>
  <r>
    <n v="828"/>
    <x v="0"/>
    <n v="1"/>
    <n v="0.46499999999999997"/>
    <x v="0"/>
    <x v="0"/>
    <x v="3"/>
    <x v="28"/>
    <n v="7.9930000000000021"/>
    <n v="3.7167450000000009"/>
    <n v="0.21622499999999997"/>
    <n v="63.888049000000031"/>
    <x v="53"/>
    <n v="7.9930000000000021"/>
    <n v="-9.3440000000000012"/>
    <n v="-74.686592000000033"/>
    <n v="63.888049000000031"/>
    <n v="87.310336000000021"/>
    <x v="11"/>
    <x v="0"/>
    <x v="0"/>
    <x v="33"/>
    <x v="33"/>
    <x v="383"/>
    <x v="3"/>
    <x v="0"/>
    <x v="13"/>
    <x v="0"/>
  </r>
  <r>
    <n v="829"/>
    <x v="0"/>
    <n v="1"/>
    <n v="0.46499999999999997"/>
    <x v="0"/>
    <x v="1"/>
    <x v="3"/>
    <x v="29"/>
    <n v="12.993000000000002"/>
    <n v="6.0417450000000006"/>
    <n v="0.21622499999999997"/>
    <n v="168.81804900000006"/>
    <x v="28"/>
    <n v="12.993000000000002"/>
    <n v="-5.3440000000000012"/>
    <n v="-69.434592000000023"/>
    <n v="168.81804900000006"/>
    <n v="28.558336000000011"/>
    <x v="6"/>
    <x v="0"/>
    <x v="0"/>
    <x v="49"/>
    <x v="49"/>
    <x v="384"/>
    <x v="39"/>
    <x v="0"/>
    <x v="1"/>
    <x v="0"/>
  </r>
  <r>
    <n v="830"/>
    <x v="1"/>
    <n v="0"/>
    <n v="-0.53500000000000003"/>
    <x v="0"/>
    <x v="0"/>
    <x v="2"/>
    <x v="1"/>
    <n v="6.9930000000000021"/>
    <n v="-3.7412550000000016"/>
    <n v="0.28622500000000001"/>
    <n v="48.902049000000027"/>
    <x v="20"/>
    <n v="6.9930000000000021"/>
    <n v="-17.344000000000001"/>
    <n v="-121.28659200000004"/>
    <n v="48.902049000000027"/>
    <n v="300.81433600000003"/>
    <x v="0"/>
    <x v="0"/>
    <x v="0"/>
    <x v="49"/>
    <x v="49"/>
    <x v="385"/>
    <x v="28"/>
    <x v="0"/>
    <x v="10"/>
    <x v="0"/>
  </r>
  <r>
    <n v="831"/>
    <x v="0"/>
    <n v="1"/>
    <n v="0.46499999999999997"/>
    <x v="0"/>
    <x v="0"/>
    <x v="2"/>
    <x v="3"/>
    <n v="11.993000000000002"/>
    <n v="5.5767450000000007"/>
    <n v="0.21622499999999997"/>
    <n v="143.83204900000004"/>
    <x v="55"/>
    <n v="11.993000000000002"/>
    <n v="28.655999999999999"/>
    <n v="343.67140800000004"/>
    <n v="143.83204900000004"/>
    <n v="821.16633599999989"/>
    <x v="11"/>
    <x v="0"/>
    <x v="0"/>
    <x v="41"/>
    <x v="41"/>
    <x v="204"/>
    <x v="29"/>
    <x v="0"/>
    <x v="4"/>
    <x v="0"/>
  </r>
  <r>
    <n v="832"/>
    <x v="0"/>
    <n v="1"/>
    <n v="0.46499999999999997"/>
    <x v="0"/>
    <x v="0"/>
    <x v="1"/>
    <x v="27"/>
    <n v="15.993000000000002"/>
    <n v="7.4367450000000002"/>
    <n v="0.21622499999999997"/>
    <n v="255.77604900000006"/>
    <x v="37"/>
    <n v="15.993000000000002"/>
    <n v="2.6559999999999988"/>
    <n v="42.47740799999999"/>
    <n v="255.77604900000006"/>
    <n v="7.0543359999999939"/>
    <x v="16"/>
    <x v="0"/>
    <x v="1"/>
    <x v="76"/>
    <x v="76"/>
    <x v="386"/>
    <x v="0"/>
    <x v="1"/>
    <x v="2"/>
    <x v="2"/>
  </r>
  <r>
    <n v="833"/>
    <x v="0"/>
    <n v="1"/>
    <n v="0.46499999999999997"/>
    <x v="1"/>
    <x v="0"/>
    <x v="1"/>
    <x v="10"/>
    <n v="-12.006999999999998"/>
    <n v="-5.5832549999999985"/>
    <n v="0.21622499999999997"/>
    <n v="144.16804899999994"/>
    <x v="26"/>
    <n v="-12.006999999999998"/>
    <n v="-24.344000000000001"/>
    <n v="292.29840799999994"/>
    <n v="144.16804899999994"/>
    <n v="592.63033600000006"/>
    <x v="41"/>
    <x v="1"/>
    <x v="2"/>
    <x v="33"/>
    <x v="33"/>
    <x v="51"/>
    <x v="30"/>
    <x v="1"/>
    <x v="0"/>
    <x v="4"/>
  </r>
  <r>
    <n v="834"/>
    <x v="1"/>
    <n v="0"/>
    <n v="-0.53500000000000003"/>
    <x v="1"/>
    <x v="0"/>
    <x v="1"/>
    <x v="6"/>
    <n v="-10.006999999999998"/>
    <n v="5.3537449999999991"/>
    <n v="0.28622500000000001"/>
    <n v="100.14004899999996"/>
    <x v="59"/>
    <n v="-10.006999999999998"/>
    <n v="-21.344000000000001"/>
    <n v="213.58940799999996"/>
    <n v="100.14004899999996"/>
    <n v="455.56633600000004"/>
    <x v="29"/>
    <x v="1"/>
    <x v="4"/>
    <x v="0"/>
    <x v="0"/>
    <x v="271"/>
    <x v="1"/>
    <x v="1"/>
    <x v="3"/>
    <x v="4"/>
  </r>
  <r>
    <n v="835"/>
    <x v="0"/>
    <n v="1"/>
    <n v="0.46499999999999997"/>
    <x v="1"/>
    <x v="0"/>
    <x v="2"/>
    <x v="21"/>
    <n v="14.993000000000002"/>
    <n v="6.9717450000000003"/>
    <n v="0.21622499999999997"/>
    <n v="224.79004900000007"/>
    <x v="16"/>
    <n v="14.993000000000002"/>
    <n v="-1.3440000000000012"/>
    <n v="-20.150592000000021"/>
    <n v="224.79004900000007"/>
    <n v="1.8063360000000033"/>
    <x v="29"/>
    <x v="1"/>
    <x v="1"/>
    <x v="10"/>
    <x v="10"/>
    <x v="177"/>
    <x v="18"/>
    <x v="1"/>
    <x v="4"/>
    <x v="2"/>
  </r>
  <r>
    <n v="836"/>
    <x v="1"/>
    <n v="0"/>
    <n v="-0.53500000000000003"/>
    <x v="1"/>
    <x v="0"/>
    <x v="1"/>
    <x v="11"/>
    <n v="-11.006999999999998"/>
    <n v="5.8887449999999992"/>
    <n v="0.28622500000000001"/>
    <n v="121.15404899999996"/>
    <x v="23"/>
    <n v="-11.006999999999998"/>
    <n v="20.655999999999999"/>
    <n v="-227.36059199999994"/>
    <n v="121.15404899999996"/>
    <n v="426.67033599999996"/>
    <x v="25"/>
    <x v="0"/>
    <x v="2"/>
    <x v="20"/>
    <x v="20"/>
    <x v="43"/>
    <x v="46"/>
    <x v="1"/>
    <x v="4"/>
    <x v="3"/>
  </r>
  <r>
    <n v="837"/>
    <x v="0"/>
    <n v="1"/>
    <n v="0.46499999999999997"/>
    <x v="1"/>
    <x v="0"/>
    <x v="1"/>
    <x v="12"/>
    <n v="10.993000000000002"/>
    <n v="5.1117450000000009"/>
    <n v="0.21622499999999997"/>
    <n v="120.84604900000005"/>
    <x v="60"/>
    <n v="10.993000000000002"/>
    <n v="27.655999999999999"/>
    <n v="304.02240800000004"/>
    <n v="120.84604900000005"/>
    <n v="764.85433599999999"/>
    <x v="27"/>
    <x v="1"/>
    <x v="1"/>
    <x v="43"/>
    <x v="43"/>
    <x v="387"/>
    <x v="28"/>
    <x v="1"/>
    <x v="4"/>
    <x v="2"/>
  </r>
  <r>
    <n v="838"/>
    <x v="0"/>
    <n v="1"/>
    <n v="0.46499999999999997"/>
    <x v="0"/>
    <x v="0"/>
    <x v="0"/>
    <x v="6"/>
    <n v="-10.006999999999998"/>
    <n v="-4.6532549999999988"/>
    <n v="0.21622499999999997"/>
    <n v="100.14004899999996"/>
    <x v="1"/>
    <n v="-10.006999999999998"/>
    <n v="-12.344000000000001"/>
    <n v="123.52640799999999"/>
    <n v="100.14004899999996"/>
    <n v="152.37433600000003"/>
    <x v="8"/>
    <x v="0"/>
    <x v="3"/>
    <x v="35"/>
    <x v="35"/>
    <x v="161"/>
    <x v="28"/>
    <x v="1"/>
    <x v="0"/>
    <x v="1"/>
  </r>
  <r>
    <n v="839"/>
    <x v="0"/>
    <n v="1"/>
    <n v="0.46499999999999997"/>
    <x v="0"/>
    <x v="0"/>
    <x v="1"/>
    <x v="2"/>
    <n v="18.993000000000002"/>
    <n v="8.8317449999999997"/>
    <n v="0.21622499999999997"/>
    <n v="360.73404900000008"/>
    <x v="31"/>
    <n v="18.993000000000002"/>
    <n v="14.655999999999999"/>
    <n v="278.36140799999998"/>
    <n v="360.73404900000008"/>
    <n v="214.79833599999998"/>
    <x v="3"/>
    <x v="0"/>
    <x v="1"/>
    <x v="75"/>
    <x v="75"/>
    <x v="268"/>
    <x v="6"/>
    <x v="1"/>
    <x v="4"/>
    <x v="1"/>
  </r>
  <r>
    <n v="840"/>
    <x v="1"/>
    <n v="0"/>
    <n v="-0.53500000000000003"/>
    <x v="0"/>
    <x v="0"/>
    <x v="0"/>
    <x v="8"/>
    <n v="-9.0069999999999979"/>
    <n v="4.8187449999999989"/>
    <n v="0.28622500000000001"/>
    <n v="81.126048999999966"/>
    <x v="14"/>
    <n v="-9.0069999999999979"/>
    <n v="9.6559999999999988"/>
    <n v="-86.971591999999973"/>
    <n v="81.126048999999966"/>
    <n v="93.238335999999975"/>
    <x v="5"/>
    <x v="1"/>
    <x v="3"/>
    <x v="13"/>
    <x v="13"/>
    <x v="250"/>
    <x v="27"/>
    <x v="1"/>
    <x v="0"/>
    <x v="3"/>
  </r>
  <r>
    <n v="841"/>
    <x v="0"/>
    <n v="1"/>
    <n v="0.46499999999999997"/>
    <x v="1"/>
    <x v="0"/>
    <x v="0"/>
    <x v="8"/>
    <n v="-9.0069999999999979"/>
    <n v="-4.188254999999999"/>
    <n v="0.21622499999999997"/>
    <n v="81.126048999999966"/>
    <x v="4"/>
    <n v="-9.0069999999999979"/>
    <n v="3.6559999999999988"/>
    <n v="-32.929591999999978"/>
    <n v="81.126048999999966"/>
    <n v="13.366335999999992"/>
    <x v="3"/>
    <x v="1"/>
    <x v="2"/>
    <x v="5"/>
    <x v="5"/>
    <x v="27"/>
    <x v="41"/>
    <x v="1"/>
    <x v="4"/>
    <x v="1"/>
  </r>
  <r>
    <n v="842"/>
    <x v="1"/>
    <n v="0"/>
    <n v="-0.53500000000000003"/>
    <x v="1"/>
    <x v="1"/>
    <x v="0"/>
    <x v="18"/>
    <n v="-7.0069999999999979"/>
    <n v="3.7487449999999991"/>
    <n v="0.28622500000000001"/>
    <n v="49.098048999999968"/>
    <x v="37"/>
    <n v="-7.0069999999999979"/>
    <n v="2.6559999999999988"/>
    <n v="-18.610591999999986"/>
    <n v="49.098048999999968"/>
    <n v="7.0543359999999939"/>
    <x v="3"/>
    <x v="1"/>
    <x v="2"/>
    <x v="8"/>
    <x v="8"/>
    <x v="17"/>
    <x v="8"/>
    <x v="1"/>
    <x v="4"/>
    <x v="1"/>
  </r>
  <r>
    <n v="843"/>
    <x v="1"/>
    <n v="0"/>
    <n v="-0.53500000000000003"/>
    <x v="0"/>
    <x v="1"/>
    <x v="1"/>
    <x v="10"/>
    <n v="-12.006999999999998"/>
    <n v="6.4237449999999994"/>
    <n v="0.28622500000000001"/>
    <n v="144.16804899999994"/>
    <x v="5"/>
    <n v="-12.006999999999998"/>
    <n v="23.655999999999999"/>
    <n v="-284.03759199999996"/>
    <n v="144.16804899999994"/>
    <n v="559.60633599999994"/>
    <x v="20"/>
    <x v="1"/>
    <x v="2"/>
    <x v="21"/>
    <x v="21"/>
    <x v="181"/>
    <x v="7"/>
    <x v="1"/>
    <x v="0"/>
    <x v="3"/>
  </r>
  <r>
    <n v="844"/>
    <x v="0"/>
    <n v="1"/>
    <n v="0.46499999999999997"/>
    <x v="0"/>
    <x v="0"/>
    <x v="0"/>
    <x v="8"/>
    <n v="-9.0069999999999979"/>
    <n v="-4.188254999999999"/>
    <n v="0.21622499999999997"/>
    <n v="81.126048999999966"/>
    <x v="15"/>
    <n v="-9.0069999999999979"/>
    <n v="26.655999999999999"/>
    <n v="-240.09059199999993"/>
    <n v="81.126048999999966"/>
    <n v="710.54233599999998"/>
    <x v="8"/>
    <x v="0"/>
    <x v="2"/>
    <x v="24"/>
    <x v="24"/>
    <x v="310"/>
    <x v="31"/>
    <x v="1"/>
    <x v="0"/>
    <x v="2"/>
  </r>
  <r>
    <n v="845"/>
    <x v="1"/>
    <n v="0"/>
    <n v="-0.53500000000000003"/>
    <x v="1"/>
    <x v="0"/>
    <x v="2"/>
    <x v="24"/>
    <n v="5.9930000000000021"/>
    <n v="-3.2062550000000014"/>
    <n v="0.28622500000000001"/>
    <n v="35.916049000000022"/>
    <x v="28"/>
    <n v="5.9930000000000021"/>
    <n v="-5.3440000000000012"/>
    <n v="-32.026592000000015"/>
    <n v="35.916049000000022"/>
    <n v="28.558336000000011"/>
    <x v="41"/>
    <x v="1"/>
    <x v="0"/>
    <x v="9"/>
    <x v="9"/>
    <x v="348"/>
    <x v="36"/>
    <x v="0"/>
    <x v="11"/>
    <x v="0"/>
  </r>
  <r>
    <n v="846"/>
    <x v="0"/>
    <n v="1"/>
    <n v="0.46499999999999997"/>
    <x v="0"/>
    <x v="0"/>
    <x v="3"/>
    <x v="4"/>
    <n v="-8.0069999999999979"/>
    <n v="-3.7232549999999986"/>
    <n v="0.21622499999999997"/>
    <n v="64.112048999999971"/>
    <x v="56"/>
    <n v="-8.0069999999999979"/>
    <n v="-30.344000000000001"/>
    <n v="242.96440799999993"/>
    <n v="64.112048999999971"/>
    <n v="920.7583360000001"/>
    <x v="42"/>
    <x v="1"/>
    <x v="4"/>
    <x v="39"/>
    <x v="39"/>
    <x v="388"/>
    <x v="42"/>
    <x v="1"/>
    <x v="2"/>
    <x v="4"/>
  </r>
  <r>
    <n v="847"/>
    <x v="0"/>
    <n v="1"/>
    <n v="0.46499999999999997"/>
    <x v="0"/>
    <x v="1"/>
    <x v="3"/>
    <x v="0"/>
    <n v="9.9930000000000021"/>
    <n v="4.646745000000001"/>
    <n v="0.21622499999999997"/>
    <n v="99.860049000000046"/>
    <x v="52"/>
    <n v="9.9930000000000021"/>
    <n v="0.65599999999999881"/>
    <n v="6.5554079999999892"/>
    <n v="99.860049000000046"/>
    <n v="0.43033599999999844"/>
    <x v="21"/>
    <x v="0"/>
    <x v="0"/>
    <x v="14"/>
    <x v="14"/>
    <x v="80"/>
    <x v="39"/>
    <x v="0"/>
    <x v="9"/>
    <x v="0"/>
  </r>
  <r>
    <n v="848"/>
    <x v="0"/>
    <n v="1"/>
    <n v="0.46499999999999997"/>
    <x v="0"/>
    <x v="1"/>
    <x v="0"/>
    <x v="4"/>
    <n v="-8.0069999999999979"/>
    <n v="-3.7232549999999986"/>
    <n v="0.21622499999999997"/>
    <n v="64.112048999999971"/>
    <x v="53"/>
    <n v="-8.0069999999999979"/>
    <n v="-9.3440000000000012"/>
    <n v="74.817407999999986"/>
    <n v="64.112048999999971"/>
    <n v="87.310336000000021"/>
    <x v="3"/>
    <x v="1"/>
    <x v="3"/>
    <x v="20"/>
    <x v="20"/>
    <x v="46"/>
    <x v="34"/>
    <x v="1"/>
    <x v="2"/>
    <x v="2"/>
  </r>
  <r>
    <n v="849"/>
    <x v="0"/>
    <n v="1"/>
    <n v="0.46499999999999997"/>
    <x v="0"/>
    <x v="0"/>
    <x v="1"/>
    <x v="21"/>
    <n v="14.993000000000002"/>
    <n v="6.9717450000000003"/>
    <n v="0.21622499999999997"/>
    <n v="224.79004900000007"/>
    <x v="24"/>
    <n v="14.993000000000002"/>
    <n v="-4.3440000000000012"/>
    <n v="-65.129592000000031"/>
    <n v="224.79004900000007"/>
    <n v="18.870336000000009"/>
    <x v="5"/>
    <x v="0"/>
    <x v="1"/>
    <x v="75"/>
    <x v="75"/>
    <x v="248"/>
    <x v="16"/>
    <x v="1"/>
    <x v="4"/>
    <x v="2"/>
  </r>
  <r>
    <n v="850"/>
    <x v="1"/>
    <n v="0"/>
    <n v="-0.53500000000000003"/>
    <x v="0"/>
    <x v="0"/>
    <x v="0"/>
    <x v="18"/>
    <n v="-7.0069999999999979"/>
    <n v="3.7487449999999991"/>
    <n v="0.28622500000000001"/>
    <n v="49.098048999999968"/>
    <x v="40"/>
    <n v="-7.0069999999999979"/>
    <n v="-20.344000000000001"/>
    <n v="142.55040799999998"/>
    <n v="49.098048999999968"/>
    <n v="413.87833600000005"/>
    <x v="24"/>
    <x v="0"/>
    <x v="2"/>
    <x v="5"/>
    <x v="5"/>
    <x v="88"/>
    <x v="17"/>
    <x v="1"/>
    <x v="4"/>
    <x v="3"/>
  </r>
  <r>
    <n v="851"/>
    <x v="0"/>
    <n v="1"/>
    <n v="0.46499999999999997"/>
    <x v="0"/>
    <x v="0"/>
    <x v="3"/>
    <x v="19"/>
    <n v="2.9930000000000021"/>
    <n v="1.3917450000000009"/>
    <n v="0.21622499999999997"/>
    <n v="8.9580490000000133"/>
    <x v="61"/>
    <n v="2.9930000000000021"/>
    <n v="4.6559999999999988"/>
    <n v="13.935408000000006"/>
    <n v="8.9580490000000133"/>
    <n v="21.678335999999987"/>
    <x v="19"/>
    <x v="0"/>
    <x v="0"/>
    <x v="22"/>
    <x v="22"/>
    <x v="30"/>
    <x v="44"/>
    <x v="0"/>
    <x v="10"/>
    <x v="0"/>
  </r>
  <r>
    <n v="852"/>
    <x v="0"/>
    <n v="1"/>
    <n v="0.46499999999999997"/>
    <x v="0"/>
    <x v="1"/>
    <x v="2"/>
    <x v="28"/>
    <n v="7.9930000000000021"/>
    <n v="3.7167450000000009"/>
    <n v="0.21622499999999997"/>
    <n v="63.888049000000031"/>
    <x v="22"/>
    <n v="7.9930000000000021"/>
    <n v="18.655999999999999"/>
    <n v="149.11740800000004"/>
    <n v="63.888049000000031"/>
    <n v="348.04633599999994"/>
    <x v="10"/>
    <x v="0"/>
    <x v="0"/>
    <x v="51"/>
    <x v="51"/>
    <x v="389"/>
    <x v="40"/>
    <x v="0"/>
    <x v="14"/>
    <x v="0"/>
  </r>
  <r>
    <n v="853"/>
    <x v="0"/>
    <n v="1"/>
    <n v="0.46499999999999997"/>
    <x v="0"/>
    <x v="1"/>
    <x v="0"/>
    <x v="20"/>
    <n v="-15.006999999999998"/>
    <n v="-6.978254999999999"/>
    <n v="0.21622499999999997"/>
    <n v="225.21004899999994"/>
    <x v="5"/>
    <n v="-15.006999999999998"/>
    <n v="23.655999999999999"/>
    <n v="-355.00559199999992"/>
    <n v="225.21004899999994"/>
    <n v="559.60633599999994"/>
    <x v="43"/>
    <x v="1"/>
    <x v="2"/>
    <x v="4"/>
    <x v="4"/>
    <x v="100"/>
    <x v="5"/>
    <x v="1"/>
    <x v="2"/>
    <x v="1"/>
  </r>
  <r>
    <n v="854"/>
    <x v="0"/>
    <n v="1"/>
    <n v="0.46499999999999997"/>
    <x v="0"/>
    <x v="1"/>
    <x v="0"/>
    <x v="15"/>
    <n v="-4.0069999999999979"/>
    <n v="-1.863254999999999"/>
    <n v="0.21622499999999997"/>
    <n v="16.056048999999984"/>
    <x v="13"/>
    <n v="-4.0069999999999979"/>
    <n v="5.6559999999999988"/>
    <n v="-22.663591999999984"/>
    <n v="16.056048999999984"/>
    <n v="31.990335999999985"/>
    <x v="11"/>
    <x v="1"/>
    <x v="3"/>
    <x v="18"/>
    <x v="18"/>
    <x v="219"/>
    <x v="29"/>
    <x v="1"/>
    <x v="0"/>
    <x v="3"/>
  </r>
  <r>
    <n v="855"/>
    <x v="0"/>
    <n v="1"/>
    <n v="0.46499999999999997"/>
    <x v="0"/>
    <x v="0"/>
    <x v="1"/>
    <x v="18"/>
    <n v="-7.0069999999999979"/>
    <n v="-3.2582549999999988"/>
    <n v="0.21622499999999997"/>
    <n v="49.098048999999968"/>
    <x v="29"/>
    <n v="-7.0069999999999979"/>
    <n v="-10.344000000000001"/>
    <n v="72.480407999999983"/>
    <n v="49.098048999999968"/>
    <n v="106.99833600000002"/>
    <x v="27"/>
    <x v="1"/>
    <x v="3"/>
    <x v="8"/>
    <x v="8"/>
    <x v="17"/>
    <x v="4"/>
    <x v="1"/>
    <x v="4"/>
    <x v="3"/>
  </r>
  <r>
    <n v="856"/>
    <x v="1"/>
    <n v="0"/>
    <n v="-0.53500000000000003"/>
    <x v="0"/>
    <x v="0"/>
    <x v="0"/>
    <x v="11"/>
    <n v="-11.006999999999998"/>
    <n v="5.8887449999999992"/>
    <n v="0.28622500000000001"/>
    <n v="121.15404899999996"/>
    <x v="60"/>
    <n v="-11.006999999999998"/>
    <n v="27.655999999999999"/>
    <n v="-304.40959199999992"/>
    <n v="121.15404899999996"/>
    <n v="764.85433599999999"/>
    <x v="7"/>
    <x v="1"/>
    <x v="2"/>
    <x v="4"/>
    <x v="4"/>
    <x v="17"/>
    <x v="5"/>
    <x v="1"/>
    <x v="2"/>
    <x v="3"/>
  </r>
  <r>
    <n v="857"/>
    <x v="0"/>
    <n v="1"/>
    <n v="0.46499999999999997"/>
    <x v="0"/>
    <x v="1"/>
    <x v="0"/>
    <x v="4"/>
    <n v="-8.0069999999999979"/>
    <n v="-3.7232549999999986"/>
    <n v="0.21622499999999997"/>
    <n v="64.112048999999971"/>
    <x v="62"/>
    <n v="-8.0069999999999979"/>
    <n v="-14.344000000000001"/>
    <n v="114.85240799999998"/>
    <n v="64.112048999999971"/>
    <n v="205.75033600000003"/>
    <x v="20"/>
    <x v="1"/>
    <x v="3"/>
    <x v="5"/>
    <x v="5"/>
    <x v="254"/>
    <x v="27"/>
    <x v="1"/>
    <x v="0"/>
    <x v="3"/>
  </r>
  <r>
    <n v="858"/>
    <x v="1"/>
    <n v="0"/>
    <n v="-0.53500000000000003"/>
    <x v="1"/>
    <x v="0"/>
    <x v="3"/>
    <x v="18"/>
    <n v="-7.0069999999999979"/>
    <n v="3.7487449999999991"/>
    <n v="0.28622500000000001"/>
    <n v="49.098048999999968"/>
    <x v="39"/>
    <n v="-7.0069999999999979"/>
    <n v="-25.344000000000001"/>
    <n v="177.58540799999994"/>
    <n v="49.098048999999968"/>
    <n v="642.31833600000004"/>
    <x v="33"/>
    <x v="1"/>
    <x v="2"/>
    <x v="2"/>
    <x v="2"/>
    <x v="390"/>
    <x v="47"/>
    <x v="1"/>
    <x v="2"/>
    <x v="4"/>
  </r>
  <r>
    <n v="859"/>
    <x v="0"/>
    <n v="1"/>
    <n v="0.46499999999999997"/>
    <x v="0"/>
    <x v="0"/>
    <x v="3"/>
    <x v="28"/>
    <n v="7.9930000000000021"/>
    <n v="3.7167450000000009"/>
    <n v="0.21622499999999997"/>
    <n v="63.888049000000031"/>
    <x v="32"/>
    <n v="7.9930000000000021"/>
    <n v="-26.344000000000001"/>
    <n v="-210.56759200000008"/>
    <n v="63.888049000000031"/>
    <n v="694.00633600000003"/>
    <x v="16"/>
    <x v="0"/>
    <x v="1"/>
    <x v="0"/>
    <x v="0"/>
    <x v="160"/>
    <x v="28"/>
    <x v="1"/>
    <x v="0"/>
    <x v="2"/>
  </r>
  <r>
    <n v="860"/>
    <x v="0"/>
    <n v="1"/>
    <n v="0.46499999999999997"/>
    <x v="0"/>
    <x v="1"/>
    <x v="0"/>
    <x v="6"/>
    <n v="-10.006999999999998"/>
    <n v="-4.6532549999999988"/>
    <n v="0.21622499999999997"/>
    <n v="100.14004899999996"/>
    <x v="13"/>
    <n v="-10.006999999999998"/>
    <n v="5.6559999999999988"/>
    <n v="-56.599591999999973"/>
    <n v="100.14004899999996"/>
    <n v="31.990335999999985"/>
    <x v="27"/>
    <x v="1"/>
    <x v="3"/>
    <x v="18"/>
    <x v="18"/>
    <x v="123"/>
    <x v="40"/>
    <x v="1"/>
    <x v="4"/>
    <x v="3"/>
  </r>
  <r>
    <n v="861"/>
    <x v="0"/>
    <n v="1"/>
    <n v="0.46499999999999997"/>
    <x v="0"/>
    <x v="0"/>
    <x v="1"/>
    <x v="14"/>
    <n v="-13.006999999999998"/>
    <n v="-6.0482549999999984"/>
    <n v="0.21622499999999997"/>
    <n v="169.18204899999995"/>
    <x v="13"/>
    <n v="-13.006999999999998"/>
    <n v="5.6559999999999988"/>
    <n v="-73.567591999999976"/>
    <n v="169.18204899999995"/>
    <n v="31.990335999999985"/>
    <x v="11"/>
    <x v="0"/>
    <x v="2"/>
    <x v="24"/>
    <x v="24"/>
    <x v="17"/>
    <x v="11"/>
    <x v="1"/>
    <x v="4"/>
    <x v="1"/>
  </r>
  <r>
    <n v="862"/>
    <x v="1"/>
    <n v="0"/>
    <n v="-0.53500000000000003"/>
    <x v="0"/>
    <x v="1"/>
    <x v="1"/>
    <x v="19"/>
    <n v="2.9930000000000021"/>
    <n v="-1.6012550000000012"/>
    <n v="0.28622500000000001"/>
    <n v="8.9580490000000133"/>
    <x v="41"/>
    <n v="2.9930000000000021"/>
    <n v="-0.34400000000000119"/>
    <n v="-1.0295920000000043"/>
    <n v="8.9580490000000133"/>
    <n v="0.11833600000000082"/>
    <x v="31"/>
    <x v="0"/>
    <x v="0"/>
    <x v="3"/>
    <x v="3"/>
    <x v="371"/>
    <x v="5"/>
    <x v="0"/>
    <x v="8"/>
    <x v="0"/>
  </r>
  <r>
    <n v="863"/>
    <x v="1"/>
    <n v="0"/>
    <n v="-0.53500000000000003"/>
    <x v="0"/>
    <x v="0"/>
    <x v="1"/>
    <x v="28"/>
    <n v="7.9930000000000021"/>
    <n v="-4.2762550000000017"/>
    <n v="0.28622500000000001"/>
    <n v="63.888049000000031"/>
    <x v="18"/>
    <n v="7.9930000000000021"/>
    <n v="25.655999999999999"/>
    <n v="205.06840800000003"/>
    <n v="63.888049000000031"/>
    <n v="658.23033599999997"/>
    <x v="31"/>
    <x v="0"/>
    <x v="0"/>
    <x v="41"/>
    <x v="41"/>
    <x v="125"/>
    <x v="33"/>
    <x v="0"/>
    <x v="1"/>
    <x v="0"/>
  </r>
  <r>
    <n v="864"/>
    <x v="1"/>
    <n v="0"/>
    <n v="-0.53500000000000003"/>
    <x v="0"/>
    <x v="1"/>
    <x v="0"/>
    <x v="14"/>
    <n v="-13.006999999999998"/>
    <n v="6.9587449999999995"/>
    <n v="0.28622500000000001"/>
    <n v="169.18204899999995"/>
    <x v="26"/>
    <n v="-13.006999999999998"/>
    <n v="-24.344000000000001"/>
    <n v="316.64240799999999"/>
    <n v="169.18204899999995"/>
    <n v="592.63033600000006"/>
    <x v="2"/>
    <x v="1"/>
    <x v="3"/>
    <x v="18"/>
    <x v="18"/>
    <x v="235"/>
    <x v="8"/>
    <x v="1"/>
    <x v="4"/>
    <x v="3"/>
  </r>
  <r>
    <n v="865"/>
    <x v="1"/>
    <n v="0"/>
    <n v="-0.53500000000000003"/>
    <x v="0"/>
    <x v="0"/>
    <x v="0"/>
    <x v="4"/>
    <n v="-8.0069999999999979"/>
    <n v="4.2837449999999988"/>
    <n v="0.28622500000000001"/>
    <n v="64.112048999999971"/>
    <x v="16"/>
    <n v="-8.0069999999999979"/>
    <n v="-1.3440000000000012"/>
    <n v="10.761408000000007"/>
    <n v="64.112048999999971"/>
    <n v="1.8063360000000033"/>
    <x v="2"/>
    <x v="1"/>
    <x v="3"/>
    <x v="8"/>
    <x v="8"/>
    <x v="16"/>
    <x v="1"/>
    <x v="1"/>
    <x v="4"/>
    <x v="2"/>
  </r>
  <r>
    <n v="866"/>
    <x v="0"/>
    <n v="1"/>
    <n v="0.46499999999999997"/>
    <x v="1"/>
    <x v="0"/>
    <x v="0"/>
    <x v="6"/>
    <n v="-10.006999999999998"/>
    <n v="-4.6532549999999988"/>
    <n v="0.21622499999999997"/>
    <n v="100.14004899999996"/>
    <x v="39"/>
    <n v="-10.006999999999998"/>
    <n v="-25.344000000000001"/>
    <n v="253.61740799999995"/>
    <n v="100.14004899999996"/>
    <n v="642.31833600000004"/>
    <x v="23"/>
    <x v="1"/>
    <x v="3"/>
    <x v="27"/>
    <x v="27"/>
    <x v="2"/>
    <x v="3"/>
    <x v="1"/>
    <x v="0"/>
    <x v="4"/>
  </r>
  <r>
    <n v="867"/>
    <x v="0"/>
    <n v="1"/>
    <n v="0.46499999999999997"/>
    <x v="1"/>
    <x v="0"/>
    <x v="1"/>
    <x v="29"/>
    <n v="12.993000000000002"/>
    <n v="6.0417450000000006"/>
    <n v="0.21622499999999997"/>
    <n v="168.81804900000006"/>
    <x v="44"/>
    <n v="12.993000000000002"/>
    <n v="19.655999999999999"/>
    <n v="255.39040800000004"/>
    <n v="168.81804900000006"/>
    <n v="386.35833599999995"/>
    <x v="7"/>
    <x v="1"/>
    <x v="1"/>
    <x v="58"/>
    <x v="58"/>
    <x v="391"/>
    <x v="7"/>
    <x v="1"/>
    <x v="0"/>
    <x v="1"/>
  </r>
  <r>
    <n v="868"/>
    <x v="0"/>
    <n v="1"/>
    <n v="0.46499999999999997"/>
    <x v="0"/>
    <x v="0"/>
    <x v="1"/>
    <x v="3"/>
    <n v="11.993000000000002"/>
    <n v="5.5767450000000007"/>
    <n v="0.21622499999999997"/>
    <n v="143.83204900000004"/>
    <x v="0"/>
    <n v="11.993000000000002"/>
    <n v="-18.344000000000001"/>
    <n v="-219.99959200000006"/>
    <n v="143.83204900000004"/>
    <n v="336.50233600000007"/>
    <x v="5"/>
    <x v="0"/>
    <x v="1"/>
    <x v="46"/>
    <x v="46"/>
    <x v="392"/>
    <x v="35"/>
    <x v="1"/>
    <x v="4"/>
    <x v="3"/>
  </r>
  <r>
    <n v="869"/>
    <x v="0"/>
    <n v="1"/>
    <n v="0.46499999999999997"/>
    <x v="1"/>
    <x v="1"/>
    <x v="0"/>
    <x v="5"/>
    <n v="-6.0069999999999979"/>
    <n v="-2.7932549999999989"/>
    <n v="0.21622499999999997"/>
    <n v="36.084048999999972"/>
    <x v="33"/>
    <n v="-6.0069999999999979"/>
    <n v="-19.344000000000001"/>
    <n v="116.19940799999996"/>
    <n v="36.084048999999972"/>
    <n v="374.19033600000006"/>
    <x v="6"/>
    <x v="0"/>
    <x v="3"/>
    <x v="26"/>
    <x v="26"/>
    <x v="40"/>
    <x v="33"/>
    <x v="1"/>
    <x v="4"/>
    <x v="1"/>
  </r>
  <r>
    <n v="870"/>
    <x v="1"/>
    <n v="0"/>
    <n v="-0.53500000000000003"/>
    <x v="0"/>
    <x v="0"/>
    <x v="0"/>
    <x v="11"/>
    <n v="-11.006999999999998"/>
    <n v="5.8887449999999992"/>
    <n v="0.28622500000000001"/>
    <n v="121.15404899999996"/>
    <x v="53"/>
    <n v="-11.006999999999998"/>
    <n v="-9.3440000000000012"/>
    <n v="102.849408"/>
    <n v="121.15404899999996"/>
    <n v="87.310336000000021"/>
    <x v="0"/>
    <x v="0"/>
    <x v="2"/>
    <x v="13"/>
    <x v="13"/>
    <x v="19"/>
    <x v="23"/>
    <x v="1"/>
    <x v="4"/>
    <x v="3"/>
  </r>
  <r>
    <n v="871"/>
    <x v="1"/>
    <n v="0"/>
    <n v="-0.53500000000000003"/>
    <x v="0"/>
    <x v="1"/>
    <x v="1"/>
    <x v="24"/>
    <n v="5.9930000000000021"/>
    <n v="-3.2062550000000014"/>
    <n v="0.28622500000000001"/>
    <n v="35.916049000000022"/>
    <x v="47"/>
    <n v="5.9930000000000021"/>
    <n v="-16.344000000000001"/>
    <n v="-97.949592000000038"/>
    <n v="35.916049000000022"/>
    <n v="267.12633600000004"/>
    <x v="25"/>
    <x v="0"/>
    <x v="0"/>
    <x v="22"/>
    <x v="22"/>
    <x v="393"/>
    <x v="46"/>
    <x v="0"/>
    <x v="12"/>
    <x v="0"/>
  </r>
  <r>
    <n v="872"/>
    <x v="1"/>
    <n v="0"/>
    <n v="-0.53500000000000003"/>
    <x v="0"/>
    <x v="0"/>
    <x v="1"/>
    <x v="0"/>
    <n v="9.9930000000000021"/>
    <n v="-5.3462550000000011"/>
    <n v="0.28622500000000001"/>
    <n v="99.860049000000046"/>
    <x v="47"/>
    <n v="9.9930000000000021"/>
    <n v="-16.344000000000001"/>
    <n v="-163.32559200000006"/>
    <n v="99.860049000000046"/>
    <n v="267.12633600000004"/>
    <x v="27"/>
    <x v="0"/>
    <x v="0"/>
    <x v="59"/>
    <x v="59"/>
    <x v="34"/>
    <x v="36"/>
    <x v="0"/>
    <x v="6"/>
    <x v="0"/>
  </r>
  <r>
    <n v="873"/>
    <x v="0"/>
    <n v="1"/>
    <n v="0.46499999999999997"/>
    <x v="0"/>
    <x v="0"/>
    <x v="1"/>
    <x v="28"/>
    <n v="7.9930000000000021"/>
    <n v="3.7167450000000009"/>
    <n v="0.21622499999999997"/>
    <n v="63.888049000000031"/>
    <x v="19"/>
    <n v="7.9930000000000021"/>
    <n v="-15.344000000000001"/>
    <n v="-122.64459200000005"/>
    <n v="63.888049000000031"/>
    <n v="235.43833600000005"/>
    <x v="23"/>
    <x v="0"/>
    <x v="0"/>
    <x v="14"/>
    <x v="14"/>
    <x v="55"/>
    <x v="21"/>
    <x v="0"/>
    <x v="11"/>
    <x v="0"/>
  </r>
  <r>
    <n v="874"/>
    <x v="0"/>
    <n v="1"/>
    <n v="0.46499999999999997"/>
    <x v="1"/>
    <x v="0"/>
    <x v="2"/>
    <x v="14"/>
    <n v="-13.006999999999998"/>
    <n v="-6.0482549999999984"/>
    <n v="0.21622499999999997"/>
    <n v="169.18204899999995"/>
    <x v="39"/>
    <n v="-13.006999999999998"/>
    <n v="-25.344000000000001"/>
    <n v="329.64940799999994"/>
    <n v="169.18204899999995"/>
    <n v="642.31833600000004"/>
    <x v="0"/>
    <x v="1"/>
    <x v="2"/>
    <x v="0"/>
    <x v="0"/>
    <x v="394"/>
    <x v="31"/>
    <x v="1"/>
    <x v="4"/>
    <x v="4"/>
  </r>
  <r>
    <n v="875"/>
    <x v="0"/>
    <n v="1"/>
    <n v="0.46499999999999997"/>
    <x v="1"/>
    <x v="0"/>
    <x v="0"/>
    <x v="8"/>
    <n v="-9.0069999999999979"/>
    <n v="-4.188254999999999"/>
    <n v="0.21622499999999997"/>
    <n v="81.126048999999966"/>
    <x v="59"/>
    <n v="-9.0069999999999979"/>
    <n v="-21.344000000000001"/>
    <n v="192.24540799999997"/>
    <n v="81.126048999999966"/>
    <n v="455.56633600000004"/>
    <x v="23"/>
    <x v="1"/>
    <x v="3"/>
    <x v="0"/>
    <x v="0"/>
    <x v="130"/>
    <x v="6"/>
    <x v="1"/>
    <x v="4"/>
    <x v="4"/>
  </r>
  <r>
    <n v="876"/>
    <x v="1"/>
    <n v="0"/>
    <n v="-0.53500000000000003"/>
    <x v="0"/>
    <x v="1"/>
    <x v="0"/>
    <x v="8"/>
    <n v="-9.0069999999999979"/>
    <n v="4.8187449999999989"/>
    <n v="0.28622500000000001"/>
    <n v="81.126048999999966"/>
    <x v="20"/>
    <n v="-9.0069999999999979"/>
    <n v="-17.344000000000001"/>
    <n v="156.21740799999998"/>
    <n v="81.126048999999966"/>
    <n v="300.81433600000003"/>
    <x v="5"/>
    <x v="0"/>
    <x v="2"/>
    <x v="13"/>
    <x v="13"/>
    <x v="250"/>
    <x v="26"/>
    <x v="1"/>
    <x v="4"/>
    <x v="2"/>
  </r>
  <r>
    <n v="877"/>
    <x v="1"/>
    <n v="0"/>
    <n v="-0.53500000000000003"/>
    <x v="1"/>
    <x v="1"/>
    <x v="1"/>
    <x v="24"/>
    <n v="5.9930000000000021"/>
    <n v="-3.2062550000000014"/>
    <n v="0.28622500000000001"/>
    <n v="35.916049000000022"/>
    <x v="37"/>
    <n v="5.9930000000000021"/>
    <n v="2.6559999999999988"/>
    <n v="15.917407999999998"/>
    <n v="35.916049000000022"/>
    <n v="7.0543359999999939"/>
    <x v="43"/>
    <x v="1"/>
    <x v="0"/>
    <x v="23"/>
    <x v="23"/>
    <x v="142"/>
    <x v="19"/>
    <x v="0"/>
    <x v="7"/>
    <x v="0"/>
  </r>
  <r>
    <n v="878"/>
    <x v="1"/>
    <n v="0"/>
    <n v="-0.53500000000000003"/>
    <x v="0"/>
    <x v="1"/>
    <x v="0"/>
    <x v="5"/>
    <n v="-6.0069999999999979"/>
    <n v="3.213744999999999"/>
    <n v="0.28622500000000001"/>
    <n v="36.084048999999972"/>
    <x v="19"/>
    <n v="-6.0069999999999979"/>
    <n v="-15.344000000000001"/>
    <n v="92.171407999999971"/>
    <n v="36.084048999999972"/>
    <n v="235.43833600000005"/>
    <x v="36"/>
    <x v="1"/>
    <x v="2"/>
    <x v="4"/>
    <x v="4"/>
    <x v="15"/>
    <x v="18"/>
    <x v="1"/>
    <x v="2"/>
    <x v="1"/>
  </r>
  <r>
    <n v="879"/>
    <x v="1"/>
    <n v="0"/>
    <n v="-0.53500000000000003"/>
    <x v="0"/>
    <x v="0"/>
    <x v="3"/>
    <x v="3"/>
    <n v="11.993000000000002"/>
    <n v="-6.4162550000000014"/>
    <n v="0.28622500000000001"/>
    <n v="143.83204900000004"/>
    <x v="44"/>
    <n v="11.993000000000002"/>
    <n v="19.655999999999999"/>
    <n v="235.73440800000003"/>
    <n v="143.83204900000004"/>
    <n v="386.35833599999995"/>
    <x v="27"/>
    <x v="0"/>
    <x v="0"/>
    <x v="0"/>
    <x v="0"/>
    <x v="115"/>
    <x v="32"/>
    <x v="0"/>
    <x v="10"/>
    <x v="0"/>
  </r>
  <r>
    <n v="880"/>
    <x v="1"/>
    <n v="0"/>
    <n v="-0.53500000000000003"/>
    <x v="0"/>
    <x v="0"/>
    <x v="1"/>
    <x v="12"/>
    <n v="10.993000000000002"/>
    <n v="-5.8812550000000012"/>
    <n v="0.28622500000000001"/>
    <n v="120.84604900000005"/>
    <x v="20"/>
    <n v="10.993000000000002"/>
    <n v="-17.344000000000001"/>
    <n v="-190.66259200000005"/>
    <n v="120.84604900000005"/>
    <n v="300.81433600000003"/>
    <x v="15"/>
    <x v="0"/>
    <x v="1"/>
    <x v="44"/>
    <x v="44"/>
    <x v="395"/>
    <x v="35"/>
    <x v="1"/>
    <x v="2"/>
    <x v="3"/>
  </r>
  <r>
    <n v="881"/>
    <x v="0"/>
    <n v="1"/>
    <n v="0.46499999999999997"/>
    <x v="0"/>
    <x v="1"/>
    <x v="3"/>
    <x v="0"/>
    <n v="9.9930000000000021"/>
    <n v="4.646745000000001"/>
    <n v="0.21622499999999997"/>
    <n v="99.860049000000046"/>
    <x v="48"/>
    <n v="9.9930000000000021"/>
    <n v="6.6559999999999988"/>
    <n v="66.513407999999998"/>
    <n v="99.860049000000046"/>
    <n v="44.302335999999983"/>
    <x v="11"/>
    <x v="0"/>
    <x v="0"/>
    <x v="28"/>
    <x v="28"/>
    <x v="336"/>
    <x v="33"/>
    <x v="0"/>
    <x v="13"/>
    <x v="0"/>
  </r>
  <r>
    <n v="882"/>
    <x v="0"/>
    <n v="1"/>
    <n v="0.46499999999999997"/>
    <x v="1"/>
    <x v="0"/>
    <x v="3"/>
    <x v="14"/>
    <n v="-13.006999999999998"/>
    <n v="-6.0482549999999984"/>
    <n v="0.21622499999999997"/>
    <n v="169.18204899999995"/>
    <x v="0"/>
    <n v="-13.006999999999998"/>
    <n v="-18.344000000000001"/>
    <n v="238.60040799999999"/>
    <n v="169.18204899999995"/>
    <n v="336.50233600000007"/>
    <x v="42"/>
    <x v="1"/>
    <x v="4"/>
    <x v="33"/>
    <x v="33"/>
    <x v="396"/>
    <x v="44"/>
    <x v="1"/>
    <x v="7"/>
    <x v="4"/>
  </r>
  <r>
    <n v="883"/>
    <x v="0"/>
    <n v="1"/>
    <n v="0.46499999999999997"/>
    <x v="0"/>
    <x v="1"/>
    <x v="0"/>
    <x v="26"/>
    <n v="-5.0069999999999979"/>
    <n v="-2.3282549999999991"/>
    <n v="0.21622499999999997"/>
    <n v="25.07004899999998"/>
    <x v="43"/>
    <n v="-5.0069999999999979"/>
    <n v="24.655999999999999"/>
    <n v="-123.45259199999994"/>
    <n v="25.07004899999998"/>
    <n v="607.91833599999995"/>
    <x v="31"/>
    <x v="1"/>
    <x v="3"/>
    <x v="18"/>
    <x v="18"/>
    <x v="213"/>
    <x v="46"/>
    <x v="1"/>
    <x v="0"/>
    <x v="3"/>
  </r>
  <r>
    <n v="884"/>
    <x v="0"/>
    <n v="1"/>
    <n v="0.46499999999999997"/>
    <x v="0"/>
    <x v="0"/>
    <x v="1"/>
    <x v="37"/>
    <n v="21.993000000000002"/>
    <n v="10.226745000000001"/>
    <n v="0.21622499999999997"/>
    <n v="483.69204900000011"/>
    <x v="11"/>
    <n v="21.993000000000002"/>
    <n v="31.655999999999999"/>
    <n v="696.21040800000003"/>
    <n v="483.69204900000011"/>
    <n v="1002.1023359999999"/>
    <x v="23"/>
    <x v="0"/>
    <x v="1"/>
    <x v="50"/>
    <x v="50"/>
    <x v="397"/>
    <x v="35"/>
    <x v="1"/>
    <x v="4"/>
    <x v="1"/>
  </r>
  <r>
    <n v="885"/>
    <x v="0"/>
    <n v="1"/>
    <n v="0.46499999999999997"/>
    <x v="1"/>
    <x v="0"/>
    <x v="1"/>
    <x v="29"/>
    <n v="12.993000000000002"/>
    <n v="6.0417450000000006"/>
    <n v="0.21622499999999997"/>
    <n v="168.81804900000006"/>
    <x v="35"/>
    <n v="12.993000000000002"/>
    <n v="-3.3440000000000012"/>
    <n v="-43.448592000000019"/>
    <n v="168.81804900000006"/>
    <n v="11.182336000000008"/>
    <x v="20"/>
    <x v="1"/>
    <x v="1"/>
    <x v="75"/>
    <x v="75"/>
    <x v="23"/>
    <x v="18"/>
    <x v="1"/>
    <x v="0"/>
    <x v="1"/>
  </r>
  <r>
    <n v="886"/>
    <x v="1"/>
    <n v="0"/>
    <n v="-0.53500000000000003"/>
    <x v="0"/>
    <x v="0"/>
    <x v="2"/>
    <x v="28"/>
    <n v="7.9930000000000021"/>
    <n v="-4.2762550000000017"/>
    <n v="0.28622500000000001"/>
    <n v="63.888049000000031"/>
    <x v="22"/>
    <n v="7.9930000000000021"/>
    <n v="18.655999999999999"/>
    <n v="149.11740800000004"/>
    <n v="63.888049000000031"/>
    <n v="348.04633599999994"/>
    <x v="29"/>
    <x v="0"/>
    <x v="0"/>
    <x v="22"/>
    <x v="22"/>
    <x v="246"/>
    <x v="15"/>
    <x v="0"/>
    <x v="0"/>
    <x v="0"/>
  </r>
  <r>
    <n v="887"/>
    <x v="0"/>
    <n v="1"/>
    <n v="0.46499999999999997"/>
    <x v="1"/>
    <x v="1"/>
    <x v="0"/>
    <x v="32"/>
    <n v="-2.0069999999999979"/>
    <n v="-0.93325499999999895"/>
    <n v="0.21622499999999997"/>
    <n v="4.0280489999999913"/>
    <x v="17"/>
    <n v="-2.0069999999999979"/>
    <n v="-13.344000000000001"/>
    <n v="26.781407999999974"/>
    <n v="4.0280489999999913"/>
    <n v="178.06233600000004"/>
    <x v="22"/>
    <x v="1"/>
    <x v="2"/>
    <x v="5"/>
    <x v="5"/>
    <x v="398"/>
    <x v="24"/>
    <x v="1"/>
    <x v="4"/>
    <x v="3"/>
  </r>
  <r>
    <n v="888"/>
    <x v="0"/>
    <n v="1"/>
    <n v="0.46499999999999997"/>
    <x v="1"/>
    <x v="0"/>
    <x v="0"/>
    <x v="14"/>
    <n v="-13.006999999999998"/>
    <n v="-6.0482549999999984"/>
    <n v="0.21622499999999997"/>
    <n v="169.18204899999995"/>
    <x v="46"/>
    <n v="-13.006999999999998"/>
    <n v="-29.344000000000001"/>
    <n v="381.67740799999996"/>
    <n v="169.18204899999995"/>
    <n v="861.07033600000011"/>
    <x v="34"/>
    <x v="1"/>
    <x v="4"/>
    <x v="2"/>
    <x v="2"/>
    <x v="399"/>
    <x v="34"/>
    <x v="1"/>
    <x v="7"/>
    <x v="4"/>
  </r>
  <r>
    <n v="889"/>
    <x v="0"/>
    <n v="1"/>
    <n v="0.46499999999999997"/>
    <x v="0"/>
    <x v="0"/>
    <x v="1"/>
    <x v="2"/>
    <n v="18.993000000000002"/>
    <n v="8.8317449999999997"/>
    <n v="0.21622499999999997"/>
    <n v="360.73404900000008"/>
    <x v="22"/>
    <n v="18.993000000000002"/>
    <n v="18.655999999999999"/>
    <n v="354.33340800000002"/>
    <n v="360.73404900000008"/>
    <n v="348.04633599999994"/>
    <x v="23"/>
    <x v="0"/>
    <x v="1"/>
    <x v="68"/>
    <x v="68"/>
    <x v="255"/>
    <x v="35"/>
    <x v="1"/>
    <x v="4"/>
    <x v="1"/>
  </r>
  <r>
    <n v="890"/>
    <x v="1"/>
    <n v="0"/>
    <n v="-0.53500000000000003"/>
    <x v="1"/>
    <x v="0"/>
    <x v="1"/>
    <x v="5"/>
    <n v="-6.0069999999999979"/>
    <n v="3.213744999999999"/>
    <n v="0.28622500000000001"/>
    <n v="36.084048999999972"/>
    <x v="39"/>
    <n v="-6.0069999999999979"/>
    <n v="-25.344000000000001"/>
    <n v="152.24140799999995"/>
    <n v="36.084048999999972"/>
    <n v="642.31833600000004"/>
    <x v="27"/>
    <x v="1"/>
    <x v="2"/>
    <x v="33"/>
    <x v="33"/>
    <x v="355"/>
    <x v="15"/>
    <x v="1"/>
    <x v="3"/>
    <x v="4"/>
  </r>
  <r>
    <n v="891"/>
    <x v="1"/>
    <n v="0"/>
    <n v="-0.53500000000000003"/>
    <x v="0"/>
    <x v="1"/>
    <x v="0"/>
    <x v="18"/>
    <n v="-7.0069999999999979"/>
    <n v="3.7487449999999991"/>
    <n v="0.28622500000000001"/>
    <n v="49.098048999999968"/>
    <x v="60"/>
    <n v="-7.0069999999999979"/>
    <n v="27.655999999999999"/>
    <n v="-193.78559199999992"/>
    <n v="49.098048999999968"/>
    <n v="764.85433599999999"/>
    <x v="9"/>
    <x v="0"/>
    <x v="3"/>
    <x v="18"/>
    <x v="18"/>
    <x v="140"/>
    <x v="27"/>
    <x v="1"/>
    <x v="0"/>
    <x v="1"/>
  </r>
  <r>
    <n v="892"/>
    <x v="1"/>
    <n v="0"/>
    <n v="-0.53500000000000003"/>
    <x v="0"/>
    <x v="1"/>
    <x v="2"/>
    <x v="24"/>
    <n v="5.9930000000000021"/>
    <n v="-3.2062550000000014"/>
    <n v="0.28622500000000001"/>
    <n v="35.916049000000022"/>
    <x v="19"/>
    <n v="5.9930000000000021"/>
    <n v="-15.344000000000001"/>
    <n v="-91.956592000000043"/>
    <n v="35.916049000000022"/>
    <n v="235.43833600000005"/>
    <x v="27"/>
    <x v="0"/>
    <x v="0"/>
    <x v="38"/>
    <x v="38"/>
    <x v="218"/>
    <x v="8"/>
    <x v="0"/>
    <x v="0"/>
    <x v="0"/>
  </r>
  <r>
    <n v="893"/>
    <x v="0"/>
    <n v="1"/>
    <n v="0.46499999999999997"/>
    <x v="1"/>
    <x v="0"/>
    <x v="1"/>
    <x v="10"/>
    <n v="-12.006999999999998"/>
    <n v="-5.5832549999999985"/>
    <n v="0.21622499999999997"/>
    <n v="144.16804899999994"/>
    <x v="9"/>
    <n v="-12.006999999999998"/>
    <n v="-23.344000000000001"/>
    <n v="280.29140799999999"/>
    <n v="144.16804899999994"/>
    <n v="544.94233600000007"/>
    <x v="16"/>
    <x v="1"/>
    <x v="4"/>
    <x v="33"/>
    <x v="33"/>
    <x v="51"/>
    <x v="16"/>
    <x v="1"/>
    <x v="5"/>
    <x v="4"/>
  </r>
  <r>
    <n v="894"/>
    <x v="0"/>
    <n v="1"/>
    <n v="0.46499999999999997"/>
    <x v="0"/>
    <x v="0"/>
    <x v="0"/>
    <x v="5"/>
    <n v="-6.0069999999999979"/>
    <n v="-2.7932549999999989"/>
    <n v="0.21622499999999997"/>
    <n v="36.084048999999972"/>
    <x v="24"/>
    <n v="-6.0069999999999979"/>
    <n v="-4.3440000000000012"/>
    <n v="26.094407999999998"/>
    <n v="36.084048999999972"/>
    <n v="18.870336000000009"/>
    <x v="9"/>
    <x v="0"/>
    <x v="2"/>
    <x v="4"/>
    <x v="4"/>
    <x v="15"/>
    <x v="36"/>
    <x v="1"/>
    <x v="0"/>
    <x v="3"/>
  </r>
  <r>
    <n v="895"/>
    <x v="0"/>
    <n v="1"/>
    <n v="0.46499999999999997"/>
    <x v="0"/>
    <x v="1"/>
    <x v="0"/>
    <x v="1"/>
    <n v="6.9930000000000021"/>
    <n v="3.2517450000000006"/>
    <n v="0.21622499999999997"/>
    <n v="48.902049000000027"/>
    <x v="4"/>
    <n v="6.9930000000000021"/>
    <n v="3.6559999999999988"/>
    <n v="25.566407999999999"/>
    <n v="48.902049000000027"/>
    <n v="13.366335999999992"/>
    <x v="9"/>
    <x v="0"/>
    <x v="0"/>
    <x v="17"/>
    <x v="17"/>
    <x v="26"/>
    <x v="10"/>
    <x v="0"/>
    <x v="8"/>
    <x v="0"/>
  </r>
  <r>
    <n v="896"/>
    <x v="0"/>
    <n v="1"/>
    <n v="0.46499999999999997"/>
    <x v="0"/>
    <x v="1"/>
    <x v="0"/>
    <x v="13"/>
    <n v="8.9930000000000021"/>
    <n v="4.1817450000000003"/>
    <n v="0.21622499999999997"/>
    <n v="80.874049000000042"/>
    <x v="41"/>
    <n v="8.9930000000000021"/>
    <n v="-0.34400000000000119"/>
    <n v="-3.0935920000000117"/>
    <n v="80.874049000000042"/>
    <n v="0.11833600000000082"/>
    <x v="0"/>
    <x v="0"/>
    <x v="0"/>
    <x v="33"/>
    <x v="33"/>
    <x v="59"/>
    <x v="18"/>
    <x v="0"/>
    <x v="4"/>
    <x v="0"/>
  </r>
  <r>
    <n v="897"/>
    <x v="1"/>
    <n v="0"/>
    <n v="-0.53500000000000003"/>
    <x v="1"/>
    <x v="0"/>
    <x v="0"/>
    <x v="4"/>
    <n v="-8.0069999999999979"/>
    <n v="4.2837449999999988"/>
    <n v="0.28622500000000001"/>
    <n v="64.112048999999971"/>
    <x v="10"/>
    <n v="-8.0069999999999979"/>
    <n v="8.6559999999999988"/>
    <n v="-69.308591999999976"/>
    <n v="64.112048999999971"/>
    <n v="74.926335999999978"/>
    <x v="25"/>
    <x v="1"/>
    <x v="2"/>
    <x v="13"/>
    <x v="13"/>
    <x v="85"/>
    <x v="3"/>
    <x v="1"/>
    <x v="4"/>
    <x v="1"/>
  </r>
  <r>
    <n v="898"/>
    <x v="1"/>
    <n v="0"/>
    <n v="-0.53500000000000003"/>
    <x v="0"/>
    <x v="1"/>
    <x v="1"/>
    <x v="4"/>
    <n v="-8.0069999999999979"/>
    <n v="4.2837449999999988"/>
    <n v="0.28622500000000001"/>
    <n v="64.112048999999971"/>
    <x v="48"/>
    <n v="-8.0069999999999979"/>
    <n v="6.6559999999999988"/>
    <n v="-53.294591999999973"/>
    <n v="64.112048999999971"/>
    <n v="44.302335999999983"/>
    <x v="27"/>
    <x v="1"/>
    <x v="2"/>
    <x v="20"/>
    <x v="20"/>
    <x v="46"/>
    <x v="26"/>
    <x v="1"/>
    <x v="2"/>
    <x v="3"/>
  </r>
  <r>
    <n v="899"/>
    <x v="1"/>
    <n v="0"/>
    <n v="-0.53500000000000003"/>
    <x v="0"/>
    <x v="0"/>
    <x v="3"/>
    <x v="21"/>
    <n v="14.993000000000002"/>
    <n v="-8.0212550000000018"/>
    <n v="0.28622500000000001"/>
    <n v="224.79004900000007"/>
    <x v="12"/>
    <n v="14.993000000000002"/>
    <n v="12.655999999999999"/>
    <n v="189.751408"/>
    <n v="224.79004900000007"/>
    <n v="160.17433599999998"/>
    <x v="17"/>
    <x v="0"/>
    <x v="1"/>
    <x v="43"/>
    <x v="43"/>
    <x v="84"/>
    <x v="12"/>
    <x v="1"/>
    <x v="4"/>
    <x v="3"/>
  </r>
  <r>
    <n v="900"/>
    <x v="0"/>
    <n v="1"/>
    <n v="0.46499999999999997"/>
    <x v="1"/>
    <x v="0"/>
    <x v="1"/>
    <x v="29"/>
    <n v="12.993000000000002"/>
    <n v="6.0417450000000006"/>
    <n v="0.21622499999999997"/>
    <n v="168.81804900000006"/>
    <x v="48"/>
    <n v="12.993000000000002"/>
    <n v="6.6559999999999988"/>
    <n v="86.481408000000002"/>
    <n v="168.81804900000006"/>
    <n v="44.302335999999983"/>
    <x v="2"/>
    <x v="1"/>
    <x v="1"/>
    <x v="14"/>
    <x v="14"/>
    <x v="400"/>
    <x v="18"/>
    <x v="1"/>
    <x v="4"/>
    <x v="3"/>
  </r>
  <r>
    <n v="901"/>
    <x v="0"/>
    <n v="1"/>
    <n v="0.46499999999999997"/>
    <x v="0"/>
    <x v="0"/>
    <x v="0"/>
    <x v="18"/>
    <n v="-7.0069999999999979"/>
    <n v="-3.2582549999999988"/>
    <n v="0.21622499999999997"/>
    <n v="49.098048999999968"/>
    <x v="0"/>
    <n v="-7.0069999999999979"/>
    <n v="-18.344000000000001"/>
    <n v="128.53640799999997"/>
    <n v="49.098048999999968"/>
    <n v="336.50233600000007"/>
    <x v="8"/>
    <x v="1"/>
    <x v="3"/>
    <x v="37"/>
    <x v="37"/>
    <x v="401"/>
    <x v="8"/>
    <x v="1"/>
    <x v="0"/>
    <x v="3"/>
  </r>
  <r>
    <n v="902"/>
    <x v="1"/>
    <n v="0"/>
    <n v="-0.53500000000000003"/>
    <x v="1"/>
    <x v="0"/>
    <x v="0"/>
    <x v="10"/>
    <n v="-12.006999999999998"/>
    <n v="6.4237449999999994"/>
    <n v="0.28622500000000001"/>
    <n v="144.16804899999994"/>
    <x v="3"/>
    <n v="-12.006999999999998"/>
    <n v="29.655999999999999"/>
    <n v="-356.07959199999993"/>
    <n v="144.16804899999994"/>
    <n v="879.4783359999999"/>
    <x v="41"/>
    <x v="1"/>
    <x v="3"/>
    <x v="5"/>
    <x v="5"/>
    <x v="73"/>
    <x v="26"/>
    <x v="1"/>
    <x v="0"/>
    <x v="2"/>
  </r>
  <r>
    <n v="903"/>
    <x v="1"/>
    <n v="0"/>
    <n v="-0.53500000000000003"/>
    <x v="1"/>
    <x v="0"/>
    <x v="1"/>
    <x v="22"/>
    <n v="19.993000000000002"/>
    <n v="-10.696255000000003"/>
    <n v="0.28622500000000001"/>
    <n v="399.72004900000007"/>
    <x v="38"/>
    <n v="19.993000000000002"/>
    <n v="1.6559999999999988"/>
    <n v="33.108407999999983"/>
    <n v="399.72004900000007"/>
    <n v="2.7423359999999959"/>
    <x v="1"/>
    <x v="1"/>
    <x v="1"/>
    <x v="72"/>
    <x v="72"/>
    <x v="402"/>
    <x v="0"/>
    <x v="1"/>
    <x v="0"/>
    <x v="2"/>
  </r>
  <r>
    <n v="904"/>
    <x v="0"/>
    <n v="1"/>
    <n v="0.46499999999999997"/>
    <x v="0"/>
    <x v="0"/>
    <x v="0"/>
    <x v="10"/>
    <n v="-12.006999999999998"/>
    <n v="-5.5832549999999985"/>
    <n v="0.21622499999999997"/>
    <n v="144.16804899999994"/>
    <x v="31"/>
    <n v="-12.006999999999998"/>
    <n v="14.655999999999999"/>
    <n v="-175.97459199999994"/>
    <n v="144.16804899999994"/>
    <n v="214.79833599999998"/>
    <x v="3"/>
    <x v="1"/>
    <x v="2"/>
    <x v="64"/>
    <x v="64"/>
    <x v="338"/>
    <x v="40"/>
    <x v="1"/>
    <x v="4"/>
    <x v="1"/>
  </r>
  <r>
    <n v="905"/>
    <x v="0"/>
    <n v="1"/>
    <n v="0.46499999999999997"/>
    <x v="0"/>
    <x v="0"/>
    <x v="1"/>
    <x v="29"/>
    <n v="12.993000000000002"/>
    <n v="6.0417450000000006"/>
    <n v="0.21622499999999997"/>
    <n v="168.81804900000006"/>
    <x v="1"/>
    <n v="12.993000000000002"/>
    <n v="-12.344000000000001"/>
    <n v="-160.38559200000003"/>
    <n v="168.81804900000006"/>
    <n v="152.37433600000003"/>
    <x v="31"/>
    <x v="0"/>
    <x v="1"/>
    <x v="66"/>
    <x v="66"/>
    <x v="237"/>
    <x v="11"/>
    <x v="1"/>
    <x v="4"/>
    <x v="1"/>
  </r>
  <r>
    <n v="906"/>
    <x v="0"/>
    <n v="1"/>
    <n v="0.46499999999999997"/>
    <x v="1"/>
    <x v="0"/>
    <x v="0"/>
    <x v="18"/>
    <n v="-7.0069999999999979"/>
    <n v="-3.2582549999999988"/>
    <n v="0.21622499999999997"/>
    <n v="49.098048999999968"/>
    <x v="49"/>
    <n v="-7.0069999999999979"/>
    <n v="-22.344000000000001"/>
    <n v="156.56440799999996"/>
    <n v="49.098048999999968"/>
    <n v="499.25433600000008"/>
    <x v="49"/>
    <x v="1"/>
    <x v="2"/>
    <x v="52"/>
    <x v="52"/>
    <x v="293"/>
    <x v="2"/>
    <x v="1"/>
    <x v="7"/>
    <x v="4"/>
  </r>
  <r>
    <n v="907"/>
    <x v="0"/>
    <n v="1"/>
    <n v="0.46499999999999997"/>
    <x v="1"/>
    <x v="1"/>
    <x v="0"/>
    <x v="10"/>
    <n v="-12.006999999999998"/>
    <n v="-5.5832549999999985"/>
    <n v="0.21622499999999997"/>
    <n v="144.16804899999994"/>
    <x v="21"/>
    <n v="-12.006999999999998"/>
    <n v="-2.3440000000000012"/>
    <n v="28.144408000000009"/>
    <n v="144.16804899999994"/>
    <n v="5.4943360000000059"/>
    <x v="19"/>
    <x v="0"/>
    <x v="2"/>
    <x v="4"/>
    <x v="4"/>
    <x v="14"/>
    <x v="9"/>
    <x v="1"/>
    <x v="2"/>
    <x v="2"/>
  </r>
  <r>
    <n v="908"/>
    <x v="1"/>
    <n v="0"/>
    <n v="-0.53500000000000003"/>
    <x v="1"/>
    <x v="0"/>
    <x v="0"/>
    <x v="26"/>
    <n v="-5.0069999999999979"/>
    <n v="2.6787449999999988"/>
    <n v="0.28622500000000001"/>
    <n v="25.07004899999998"/>
    <x v="14"/>
    <n v="-5.0069999999999979"/>
    <n v="9.6559999999999988"/>
    <n v="-48.34759199999997"/>
    <n v="25.07004899999998"/>
    <n v="93.238335999999975"/>
    <x v="5"/>
    <x v="0"/>
    <x v="2"/>
    <x v="20"/>
    <x v="20"/>
    <x v="189"/>
    <x v="39"/>
    <x v="1"/>
    <x v="2"/>
    <x v="3"/>
  </r>
  <r>
    <n v="909"/>
    <x v="0"/>
    <n v="1"/>
    <n v="0.46499999999999997"/>
    <x v="1"/>
    <x v="0"/>
    <x v="2"/>
    <x v="11"/>
    <n v="-11.006999999999998"/>
    <n v="-5.1182549999999987"/>
    <n v="0.21622499999999997"/>
    <n v="121.15404899999996"/>
    <x v="9"/>
    <n v="-11.006999999999998"/>
    <n v="-23.344000000000001"/>
    <n v="256.94740799999994"/>
    <n v="121.15404899999996"/>
    <n v="544.94233600000007"/>
    <x v="18"/>
    <x v="1"/>
    <x v="3"/>
    <x v="27"/>
    <x v="27"/>
    <x v="247"/>
    <x v="43"/>
    <x v="1"/>
    <x v="0"/>
    <x v="4"/>
  </r>
  <r>
    <n v="910"/>
    <x v="1"/>
    <n v="0"/>
    <n v="-0.53500000000000003"/>
    <x v="0"/>
    <x v="1"/>
    <x v="0"/>
    <x v="14"/>
    <n v="-13.006999999999998"/>
    <n v="6.9587449999999995"/>
    <n v="0.28622500000000001"/>
    <n v="169.18204899999995"/>
    <x v="41"/>
    <n v="-13.006999999999998"/>
    <n v="-0.34400000000000119"/>
    <n v="4.4744080000000146"/>
    <n v="169.18204899999995"/>
    <n v="0.11833600000000082"/>
    <x v="29"/>
    <x v="0"/>
    <x v="2"/>
    <x v="13"/>
    <x v="13"/>
    <x v="170"/>
    <x v="16"/>
    <x v="1"/>
    <x v="2"/>
    <x v="2"/>
  </r>
  <r>
    <n v="911"/>
    <x v="0"/>
    <n v="1"/>
    <n v="0.46499999999999997"/>
    <x v="0"/>
    <x v="1"/>
    <x v="0"/>
    <x v="11"/>
    <n v="-11.006999999999998"/>
    <n v="-5.1182549999999987"/>
    <n v="0.21622499999999997"/>
    <n v="121.15404899999996"/>
    <x v="12"/>
    <n v="-11.006999999999998"/>
    <n v="12.655999999999999"/>
    <n v="-139.30459199999996"/>
    <n v="121.15404899999996"/>
    <n v="160.17433599999998"/>
    <x v="10"/>
    <x v="1"/>
    <x v="2"/>
    <x v="13"/>
    <x v="13"/>
    <x v="19"/>
    <x v="27"/>
    <x v="1"/>
    <x v="2"/>
    <x v="1"/>
  </r>
  <r>
    <n v="912"/>
    <x v="1"/>
    <n v="0"/>
    <n v="-0.53500000000000003"/>
    <x v="1"/>
    <x v="0"/>
    <x v="3"/>
    <x v="6"/>
    <n v="-10.006999999999998"/>
    <n v="5.3537449999999991"/>
    <n v="0.28622500000000001"/>
    <n v="100.14004899999996"/>
    <x v="40"/>
    <n v="-10.006999999999998"/>
    <n v="-20.344000000000001"/>
    <n v="203.58240799999996"/>
    <n v="100.14004899999996"/>
    <n v="413.87833600000005"/>
    <x v="43"/>
    <x v="1"/>
    <x v="4"/>
    <x v="32"/>
    <x v="32"/>
    <x v="113"/>
    <x v="33"/>
    <x v="1"/>
    <x v="5"/>
    <x v="4"/>
  </r>
  <r>
    <n v="913"/>
    <x v="0"/>
    <n v="1"/>
    <n v="0.46499999999999997"/>
    <x v="0"/>
    <x v="1"/>
    <x v="1"/>
    <x v="1"/>
    <n v="6.9930000000000021"/>
    <n v="3.2517450000000006"/>
    <n v="0.21622499999999997"/>
    <n v="48.902049000000027"/>
    <x v="30"/>
    <n v="6.9930000000000021"/>
    <n v="-8.3440000000000012"/>
    <n v="-58.349592000000023"/>
    <n v="48.902049000000027"/>
    <n v="69.622336000000018"/>
    <x v="19"/>
    <x v="0"/>
    <x v="0"/>
    <x v="28"/>
    <x v="28"/>
    <x v="53"/>
    <x v="39"/>
    <x v="0"/>
    <x v="1"/>
    <x v="0"/>
  </r>
  <r>
    <n v="914"/>
    <x v="1"/>
    <n v="0"/>
    <n v="-0.53500000000000003"/>
    <x v="0"/>
    <x v="1"/>
    <x v="2"/>
    <x v="28"/>
    <n v="7.9930000000000021"/>
    <n v="-4.2762550000000017"/>
    <n v="0.28622500000000001"/>
    <n v="63.888049000000031"/>
    <x v="61"/>
    <n v="7.9930000000000021"/>
    <n v="4.6559999999999988"/>
    <n v="37.215408000000004"/>
    <n v="63.888049000000031"/>
    <n v="21.678335999999987"/>
    <x v="31"/>
    <x v="0"/>
    <x v="0"/>
    <x v="17"/>
    <x v="17"/>
    <x v="365"/>
    <x v="8"/>
    <x v="0"/>
    <x v="3"/>
    <x v="0"/>
  </r>
  <r>
    <n v="915"/>
    <x v="1"/>
    <n v="0"/>
    <n v="-0.53500000000000003"/>
    <x v="0"/>
    <x v="1"/>
    <x v="0"/>
    <x v="5"/>
    <n v="-6.0069999999999979"/>
    <n v="3.213744999999999"/>
    <n v="0.28622500000000001"/>
    <n v="36.084048999999972"/>
    <x v="25"/>
    <n v="-6.0069999999999979"/>
    <n v="15.655999999999999"/>
    <n v="-94.045591999999957"/>
    <n v="36.084048999999972"/>
    <n v="245.11033599999996"/>
    <x v="3"/>
    <x v="1"/>
    <x v="2"/>
    <x v="20"/>
    <x v="20"/>
    <x v="230"/>
    <x v="11"/>
    <x v="1"/>
    <x v="4"/>
    <x v="3"/>
  </r>
  <r>
    <n v="916"/>
    <x v="1"/>
    <n v="0"/>
    <n v="-0.53500000000000003"/>
    <x v="0"/>
    <x v="0"/>
    <x v="3"/>
    <x v="3"/>
    <n v="11.993000000000002"/>
    <n v="-6.4162550000000014"/>
    <n v="0.28622500000000001"/>
    <n v="143.83204900000004"/>
    <x v="40"/>
    <n v="11.993000000000002"/>
    <n v="-20.344000000000001"/>
    <n v="-243.98559200000005"/>
    <n v="143.83204900000004"/>
    <n v="413.87833600000005"/>
    <x v="14"/>
    <x v="0"/>
    <x v="0"/>
    <x v="15"/>
    <x v="15"/>
    <x v="55"/>
    <x v="33"/>
    <x v="0"/>
    <x v="7"/>
    <x v="0"/>
  </r>
  <r>
    <n v="917"/>
    <x v="1"/>
    <n v="0"/>
    <n v="-0.53500000000000003"/>
    <x v="0"/>
    <x v="0"/>
    <x v="0"/>
    <x v="8"/>
    <n v="-9.0069999999999979"/>
    <n v="4.8187449999999989"/>
    <n v="0.28622500000000001"/>
    <n v="81.126048999999966"/>
    <x v="15"/>
    <n v="-9.0069999999999979"/>
    <n v="26.655999999999999"/>
    <n v="-240.09059199999993"/>
    <n v="81.126048999999966"/>
    <n v="710.54233599999998"/>
    <x v="7"/>
    <x v="0"/>
    <x v="3"/>
    <x v="18"/>
    <x v="18"/>
    <x v="17"/>
    <x v="29"/>
    <x v="1"/>
    <x v="4"/>
    <x v="3"/>
  </r>
  <r>
    <n v="918"/>
    <x v="1"/>
    <n v="0"/>
    <n v="-0.53500000000000003"/>
    <x v="1"/>
    <x v="0"/>
    <x v="3"/>
    <x v="18"/>
    <n v="-7.0069999999999979"/>
    <n v="3.7487449999999991"/>
    <n v="0.28622500000000001"/>
    <n v="49.098048999999968"/>
    <x v="32"/>
    <n v="-7.0069999999999979"/>
    <n v="-26.344000000000001"/>
    <n v="184.59240799999995"/>
    <n v="49.098048999999968"/>
    <n v="694.00633600000003"/>
    <x v="43"/>
    <x v="1"/>
    <x v="3"/>
    <x v="2"/>
    <x v="2"/>
    <x v="390"/>
    <x v="10"/>
    <x v="1"/>
    <x v="3"/>
    <x v="4"/>
  </r>
  <r>
    <n v="919"/>
    <x v="0"/>
    <n v="1"/>
    <n v="0.46499999999999997"/>
    <x v="0"/>
    <x v="0"/>
    <x v="0"/>
    <x v="4"/>
    <n v="-8.0069999999999979"/>
    <n v="-3.7232549999999986"/>
    <n v="0.21622499999999997"/>
    <n v="64.112048999999971"/>
    <x v="19"/>
    <n v="-8.0069999999999979"/>
    <n v="-15.344000000000001"/>
    <n v="122.85940799999997"/>
    <n v="64.112048999999971"/>
    <n v="235.43833600000005"/>
    <x v="23"/>
    <x v="0"/>
    <x v="3"/>
    <x v="26"/>
    <x v="26"/>
    <x v="403"/>
    <x v="4"/>
    <x v="1"/>
    <x v="4"/>
    <x v="1"/>
  </r>
  <r>
    <n v="920"/>
    <x v="1"/>
    <n v="0"/>
    <n v="-0.53500000000000003"/>
    <x v="0"/>
    <x v="1"/>
    <x v="0"/>
    <x v="18"/>
    <n v="-7.0069999999999979"/>
    <n v="3.7487449999999991"/>
    <n v="0.28622500000000001"/>
    <n v="49.098048999999968"/>
    <x v="42"/>
    <n v="-7.0069999999999979"/>
    <n v="16.655999999999999"/>
    <n v="-116.70859199999995"/>
    <n v="49.098048999999968"/>
    <n v="277.42233599999997"/>
    <x v="5"/>
    <x v="1"/>
    <x v="3"/>
    <x v="20"/>
    <x v="20"/>
    <x v="29"/>
    <x v="23"/>
    <x v="1"/>
    <x v="4"/>
    <x v="1"/>
  </r>
  <r>
    <n v="921"/>
    <x v="0"/>
    <n v="1"/>
    <n v="0.46499999999999997"/>
    <x v="0"/>
    <x v="1"/>
    <x v="0"/>
    <x v="11"/>
    <n v="-11.006999999999998"/>
    <n v="-5.1182549999999987"/>
    <n v="0.21622499999999997"/>
    <n v="121.15404899999996"/>
    <x v="60"/>
    <n v="-11.006999999999998"/>
    <n v="27.655999999999999"/>
    <n v="-304.40959199999992"/>
    <n v="121.15404899999996"/>
    <n v="764.85433599999999"/>
    <x v="8"/>
    <x v="1"/>
    <x v="3"/>
    <x v="26"/>
    <x v="26"/>
    <x v="0"/>
    <x v="1"/>
    <x v="1"/>
    <x v="0"/>
    <x v="2"/>
  </r>
  <r>
    <n v="922"/>
    <x v="0"/>
    <n v="1"/>
    <n v="0.46499999999999997"/>
    <x v="1"/>
    <x v="0"/>
    <x v="3"/>
    <x v="10"/>
    <n v="-12.006999999999998"/>
    <n v="-5.5832549999999985"/>
    <n v="0.21622499999999997"/>
    <n v="144.16804899999994"/>
    <x v="27"/>
    <n v="-12.006999999999998"/>
    <n v="-28.344000000000001"/>
    <n v="340.32640799999996"/>
    <n v="144.16804899999994"/>
    <n v="803.38233600000012"/>
    <x v="9"/>
    <x v="1"/>
    <x v="4"/>
    <x v="27"/>
    <x v="27"/>
    <x v="332"/>
    <x v="6"/>
    <x v="1"/>
    <x v="4"/>
    <x v="4"/>
  </r>
  <r>
    <n v="923"/>
    <x v="0"/>
    <n v="1"/>
    <n v="0.46499999999999997"/>
    <x v="0"/>
    <x v="0"/>
    <x v="0"/>
    <x v="44"/>
    <n v="600.99300000000005"/>
    <n v="279.46174500000001"/>
    <n v="0.21622499999999997"/>
    <n v="361192.58604900003"/>
    <x v="11"/>
    <n v="600.99300000000005"/>
    <n v="31.655999999999999"/>
    <n v="19025.034408"/>
    <n v="361192.58604900003"/>
    <n v="1002.1023359999999"/>
    <x v="25"/>
    <x v="0"/>
    <x v="1"/>
    <x v="45"/>
    <x v="45"/>
    <x v="404"/>
    <x v="9"/>
    <x v="1"/>
    <x v="0"/>
    <x v="2"/>
  </r>
  <r>
    <n v="924"/>
    <x v="0"/>
    <n v="1"/>
    <n v="0.46499999999999997"/>
    <x v="0"/>
    <x v="0"/>
    <x v="1"/>
    <x v="30"/>
    <n v="4.9930000000000021"/>
    <n v="2.3217450000000008"/>
    <n v="0.21622499999999997"/>
    <n v="24.930049000000022"/>
    <x v="1"/>
    <n v="4.9930000000000021"/>
    <n v="-12.344000000000001"/>
    <n v="-61.633592000000029"/>
    <n v="24.930049000000022"/>
    <n v="152.37433600000003"/>
    <x v="29"/>
    <x v="0"/>
    <x v="0"/>
    <x v="14"/>
    <x v="14"/>
    <x v="194"/>
    <x v="24"/>
    <x v="0"/>
    <x v="3"/>
    <x v="0"/>
  </r>
  <r>
    <n v="925"/>
    <x v="0"/>
    <n v="1"/>
    <n v="0.46499999999999997"/>
    <x v="0"/>
    <x v="1"/>
    <x v="0"/>
    <x v="10"/>
    <n v="-12.006999999999998"/>
    <n v="-5.5832549999999985"/>
    <n v="0.21622499999999997"/>
    <n v="144.16804899999994"/>
    <x v="9"/>
    <n v="-12.006999999999998"/>
    <n v="-23.344000000000001"/>
    <n v="280.29140799999999"/>
    <n v="144.16804899999994"/>
    <n v="544.94233600000007"/>
    <x v="11"/>
    <x v="1"/>
    <x v="2"/>
    <x v="20"/>
    <x v="20"/>
    <x v="212"/>
    <x v="28"/>
    <x v="1"/>
    <x v="2"/>
    <x v="1"/>
  </r>
  <r>
    <n v="926"/>
    <x v="1"/>
    <n v="0"/>
    <n v="-0.53500000000000003"/>
    <x v="0"/>
    <x v="1"/>
    <x v="0"/>
    <x v="14"/>
    <n v="-13.006999999999998"/>
    <n v="6.9587449999999995"/>
    <n v="0.28622500000000001"/>
    <n v="169.18204899999995"/>
    <x v="17"/>
    <n v="-13.006999999999998"/>
    <n v="-13.344000000000001"/>
    <n v="173.56540799999999"/>
    <n v="169.18204899999995"/>
    <n v="178.06233600000004"/>
    <x v="25"/>
    <x v="1"/>
    <x v="3"/>
    <x v="21"/>
    <x v="21"/>
    <x v="39"/>
    <x v="17"/>
    <x v="1"/>
    <x v="4"/>
    <x v="1"/>
  </r>
  <r>
    <n v="927"/>
    <x v="1"/>
    <n v="0"/>
    <n v="-0.53500000000000003"/>
    <x v="1"/>
    <x v="0"/>
    <x v="1"/>
    <x v="6"/>
    <n v="-10.006999999999998"/>
    <n v="5.3537449999999991"/>
    <n v="0.28622500000000001"/>
    <n v="100.14004899999996"/>
    <x v="49"/>
    <n v="-10.006999999999998"/>
    <n v="-22.344000000000001"/>
    <n v="223.59640799999997"/>
    <n v="100.14004899999996"/>
    <n v="499.25433600000008"/>
    <x v="21"/>
    <x v="1"/>
    <x v="4"/>
    <x v="33"/>
    <x v="33"/>
    <x v="114"/>
    <x v="34"/>
    <x v="1"/>
    <x v="5"/>
    <x v="4"/>
  </r>
  <r>
    <n v="928"/>
    <x v="0"/>
    <n v="1"/>
    <n v="0.46499999999999997"/>
    <x v="0"/>
    <x v="1"/>
    <x v="0"/>
    <x v="11"/>
    <n v="-11.006999999999998"/>
    <n v="-5.1182549999999987"/>
    <n v="0.21622499999999997"/>
    <n v="121.15404899999996"/>
    <x v="0"/>
    <n v="-11.006999999999998"/>
    <n v="-18.344000000000001"/>
    <n v="201.91240799999997"/>
    <n v="121.15404899999996"/>
    <n v="336.50233600000007"/>
    <x v="19"/>
    <x v="0"/>
    <x v="2"/>
    <x v="13"/>
    <x v="13"/>
    <x v="19"/>
    <x v="31"/>
    <x v="1"/>
    <x v="0"/>
    <x v="2"/>
  </r>
  <r>
    <n v="929"/>
    <x v="1"/>
    <n v="0"/>
    <n v="-0.53500000000000003"/>
    <x v="0"/>
    <x v="0"/>
    <x v="2"/>
    <x v="25"/>
    <n v="13.993000000000002"/>
    <n v="-7.4862550000000017"/>
    <n v="0.28622500000000001"/>
    <n v="195.80404900000005"/>
    <x v="20"/>
    <n v="13.993000000000002"/>
    <n v="-17.344000000000001"/>
    <n v="-242.69459200000006"/>
    <n v="195.80404900000005"/>
    <n v="300.81433600000003"/>
    <x v="11"/>
    <x v="0"/>
    <x v="1"/>
    <x v="30"/>
    <x v="30"/>
    <x v="405"/>
    <x v="9"/>
    <x v="1"/>
    <x v="0"/>
    <x v="1"/>
  </r>
  <r>
    <n v="930"/>
    <x v="0"/>
    <n v="1"/>
    <n v="0.46499999999999997"/>
    <x v="0"/>
    <x v="0"/>
    <x v="0"/>
    <x v="5"/>
    <n v="-6.0069999999999979"/>
    <n v="-2.7932549999999989"/>
    <n v="0.21622499999999997"/>
    <n v="36.084048999999972"/>
    <x v="7"/>
    <n v="-6.0069999999999979"/>
    <n v="11.655999999999999"/>
    <n v="-70.017591999999965"/>
    <n v="36.084048999999972"/>
    <n v="135.86233599999997"/>
    <x v="10"/>
    <x v="0"/>
    <x v="3"/>
    <x v="20"/>
    <x v="20"/>
    <x v="230"/>
    <x v="41"/>
    <x v="1"/>
    <x v="4"/>
    <x v="2"/>
  </r>
  <r>
    <n v="931"/>
    <x v="1"/>
    <n v="0"/>
    <n v="-0.53500000000000003"/>
    <x v="0"/>
    <x v="0"/>
    <x v="0"/>
    <x v="15"/>
    <n v="-4.0069999999999979"/>
    <n v="2.1437449999999991"/>
    <n v="0.28622500000000001"/>
    <n v="16.056048999999984"/>
    <x v="3"/>
    <n v="-4.0069999999999979"/>
    <n v="29.655999999999999"/>
    <n v="-118.83159199999993"/>
    <n v="16.056048999999984"/>
    <n v="879.4783359999999"/>
    <x v="31"/>
    <x v="1"/>
    <x v="2"/>
    <x v="5"/>
    <x v="5"/>
    <x v="242"/>
    <x v="46"/>
    <x v="1"/>
    <x v="0"/>
    <x v="1"/>
  </r>
  <r>
    <n v="932"/>
    <x v="1"/>
    <n v="0"/>
    <n v="-0.53500000000000003"/>
    <x v="1"/>
    <x v="0"/>
    <x v="0"/>
    <x v="8"/>
    <n v="-9.0069999999999979"/>
    <n v="4.8187449999999989"/>
    <n v="0.28622500000000001"/>
    <n v="81.126048999999966"/>
    <x v="49"/>
    <n v="-9.0069999999999979"/>
    <n v="-22.344000000000001"/>
    <n v="201.25240799999997"/>
    <n v="81.126048999999966"/>
    <n v="499.25433600000008"/>
    <x v="41"/>
    <x v="1"/>
    <x v="4"/>
    <x v="9"/>
    <x v="9"/>
    <x v="206"/>
    <x v="25"/>
    <x v="1"/>
    <x v="3"/>
    <x v="4"/>
  </r>
  <r>
    <n v="933"/>
    <x v="0"/>
    <n v="1"/>
    <n v="0.46499999999999997"/>
    <x v="0"/>
    <x v="1"/>
    <x v="2"/>
    <x v="3"/>
    <n v="11.993000000000002"/>
    <n v="5.5767450000000007"/>
    <n v="0.21622499999999997"/>
    <n v="143.83204900000004"/>
    <x v="34"/>
    <n v="11.993000000000002"/>
    <n v="21.655999999999999"/>
    <n v="259.72040800000002"/>
    <n v="143.83204900000004"/>
    <n v="468.98233599999998"/>
    <x v="15"/>
    <x v="0"/>
    <x v="0"/>
    <x v="51"/>
    <x v="51"/>
    <x v="128"/>
    <x v="17"/>
    <x v="0"/>
    <x v="4"/>
    <x v="0"/>
  </r>
  <r>
    <n v="934"/>
    <x v="1"/>
    <n v="0"/>
    <n v="-0.53500000000000003"/>
    <x v="0"/>
    <x v="0"/>
    <x v="0"/>
    <x v="6"/>
    <n v="-10.006999999999998"/>
    <n v="5.3537449999999991"/>
    <n v="0.28622500000000001"/>
    <n v="100.14004899999996"/>
    <x v="60"/>
    <n v="-10.006999999999998"/>
    <n v="27.655999999999999"/>
    <n v="-276.75359199999991"/>
    <n v="100.14004899999996"/>
    <n v="764.85433599999999"/>
    <x v="21"/>
    <x v="1"/>
    <x v="3"/>
    <x v="37"/>
    <x v="37"/>
    <x v="406"/>
    <x v="12"/>
    <x v="1"/>
    <x v="4"/>
    <x v="1"/>
  </r>
  <r>
    <n v="935"/>
    <x v="0"/>
    <n v="1"/>
    <n v="0.46499999999999997"/>
    <x v="0"/>
    <x v="0"/>
    <x v="0"/>
    <x v="8"/>
    <n v="-9.0069999999999979"/>
    <n v="-4.188254999999999"/>
    <n v="0.21622499999999997"/>
    <n v="81.126048999999966"/>
    <x v="8"/>
    <n v="-9.0069999999999979"/>
    <n v="10.655999999999999"/>
    <n v="-95.978591999999963"/>
    <n v="81.126048999999966"/>
    <n v="113.55033599999997"/>
    <x v="8"/>
    <x v="1"/>
    <x v="3"/>
    <x v="64"/>
    <x v="64"/>
    <x v="323"/>
    <x v="18"/>
    <x v="1"/>
    <x v="2"/>
    <x v="3"/>
  </r>
  <r>
    <n v="936"/>
    <x v="0"/>
    <n v="1"/>
    <n v="0.46499999999999997"/>
    <x v="0"/>
    <x v="0"/>
    <x v="1"/>
    <x v="12"/>
    <n v="10.993000000000002"/>
    <n v="5.1117450000000009"/>
    <n v="0.21622499999999997"/>
    <n v="120.84604900000005"/>
    <x v="36"/>
    <n v="10.993000000000002"/>
    <n v="7.6559999999999988"/>
    <n v="84.162407999999999"/>
    <n v="120.84604900000005"/>
    <n v="58.61433599999998"/>
    <x v="16"/>
    <x v="0"/>
    <x v="0"/>
    <x v="3"/>
    <x v="3"/>
    <x v="407"/>
    <x v="27"/>
    <x v="0"/>
    <x v="7"/>
    <x v="0"/>
  </r>
  <r>
    <n v="937"/>
    <x v="1"/>
    <n v="0"/>
    <n v="-0.53500000000000003"/>
    <x v="0"/>
    <x v="1"/>
    <x v="0"/>
    <x v="15"/>
    <n v="-4.0069999999999979"/>
    <n v="2.1437449999999991"/>
    <n v="0.28622500000000001"/>
    <n v="16.056048999999984"/>
    <x v="49"/>
    <n v="-4.0069999999999979"/>
    <n v="-22.344000000000001"/>
    <n v="89.532407999999961"/>
    <n v="16.056048999999984"/>
    <n v="499.25433600000008"/>
    <x v="2"/>
    <x v="0"/>
    <x v="3"/>
    <x v="5"/>
    <x v="5"/>
    <x v="242"/>
    <x v="27"/>
    <x v="1"/>
    <x v="2"/>
    <x v="1"/>
  </r>
  <r>
    <n v="938"/>
    <x v="0"/>
    <n v="1"/>
    <n v="0.46499999999999997"/>
    <x v="0"/>
    <x v="1"/>
    <x v="0"/>
    <x v="5"/>
    <n v="-6.0069999999999979"/>
    <n v="-2.7932549999999989"/>
    <n v="0.21622499999999997"/>
    <n v="36.084048999999972"/>
    <x v="9"/>
    <n v="-6.0069999999999979"/>
    <n v="-23.344000000000001"/>
    <n v="140.22740799999997"/>
    <n v="36.084048999999972"/>
    <n v="544.94233600000007"/>
    <x v="20"/>
    <x v="1"/>
    <x v="2"/>
    <x v="35"/>
    <x v="35"/>
    <x v="347"/>
    <x v="3"/>
    <x v="1"/>
    <x v="2"/>
    <x v="1"/>
  </r>
  <r>
    <n v="939"/>
    <x v="1"/>
    <n v="0"/>
    <n v="-0.53500000000000003"/>
    <x v="0"/>
    <x v="0"/>
    <x v="1"/>
    <x v="8"/>
    <n v="-9.0069999999999979"/>
    <n v="4.8187449999999989"/>
    <n v="0.28622500000000001"/>
    <n v="81.126048999999966"/>
    <x v="22"/>
    <n v="-9.0069999999999979"/>
    <n v="18.655999999999999"/>
    <n v="-168.03459199999995"/>
    <n v="81.126048999999966"/>
    <n v="348.04633599999994"/>
    <x v="25"/>
    <x v="0"/>
    <x v="3"/>
    <x v="18"/>
    <x v="18"/>
    <x v="17"/>
    <x v="18"/>
    <x v="1"/>
    <x v="4"/>
    <x v="3"/>
  </r>
  <r>
    <n v="940"/>
    <x v="0"/>
    <n v="1"/>
    <n v="0.46499999999999997"/>
    <x v="0"/>
    <x v="1"/>
    <x v="0"/>
    <x v="23"/>
    <n v="-3.0069999999999979"/>
    <n v="-1.3982549999999989"/>
    <n v="0.21622499999999997"/>
    <n v="9.042048999999988"/>
    <x v="48"/>
    <n v="-3.0069999999999979"/>
    <n v="6.6559999999999988"/>
    <n v="-20.014591999999983"/>
    <n v="9.042048999999988"/>
    <n v="44.302335999999983"/>
    <x v="14"/>
    <x v="0"/>
    <x v="2"/>
    <x v="5"/>
    <x v="5"/>
    <x v="17"/>
    <x v="29"/>
    <x v="1"/>
    <x v="2"/>
    <x v="3"/>
  </r>
  <r>
    <n v="941"/>
    <x v="1"/>
    <n v="0"/>
    <n v="-0.53500000000000003"/>
    <x v="1"/>
    <x v="1"/>
    <x v="1"/>
    <x v="5"/>
    <n v="-6.0069999999999979"/>
    <n v="3.213744999999999"/>
    <n v="0.28622500000000001"/>
    <n v="36.084048999999972"/>
    <x v="29"/>
    <n v="-6.0069999999999979"/>
    <n v="-10.344000000000001"/>
    <n v="62.136407999999989"/>
    <n v="36.084048999999972"/>
    <n v="106.99833600000002"/>
    <x v="32"/>
    <x v="0"/>
    <x v="2"/>
    <x v="26"/>
    <x v="26"/>
    <x v="40"/>
    <x v="46"/>
    <x v="1"/>
    <x v="2"/>
    <x v="1"/>
  </r>
  <r>
    <n v="942"/>
    <x v="1"/>
    <n v="0"/>
    <n v="-0.53500000000000003"/>
    <x v="0"/>
    <x v="0"/>
    <x v="3"/>
    <x v="27"/>
    <n v="15.993000000000002"/>
    <n v="-8.5562550000000019"/>
    <n v="0.28622500000000001"/>
    <n v="255.77604900000006"/>
    <x v="54"/>
    <n v="15.993000000000002"/>
    <n v="-11.344000000000001"/>
    <n v="-181.42459200000005"/>
    <n v="255.77604900000006"/>
    <n v="128.68633600000004"/>
    <x v="10"/>
    <x v="0"/>
    <x v="1"/>
    <x v="71"/>
    <x v="71"/>
    <x v="408"/>
    <x v="15"/>
    <x v="1"/>
    <x v="4"/>
    <x v="3"/>
  </r>
  <r>
    <n v="943"/>
    <x v="0"/>
    <n v="1"/>
    <n v="0.46499999999999997"/>
    <x v="0"/>
    <x v="1"/>
    <x v="2"/>
    <x v="13"/>
    <n v="8.9930000000000021"/>
    <n v="4.1817450000000003"/>
    <n v="0.21622499999999997"/>
    <n v="80.874049000000042"/>
    <x v="5"/>
    <n v="8.9930000000000021"/>
    <n v="23.655999999999999"/>
    <n v="212.73840800000005"/>
    <n v="80.874049000000042"/>
    <n v="559.60633599999994"/>
    <x v="17"/>
    <x v="0"/>
    <x v="0"/>
    <x v="39"/>
    <x v="39"/>
    <x v="208"/>
    <x v="47"/>
    <x v="0"/>
    <x v="9"/>
    <x v="0"/>
  </r>
  <r>
    <n v="944"/>
    <x v="0"/>
    <n v="1"/>
    <n v="0.46499999999999997"/>
    <x v="0"/>
    <x v="1"/>
    <x v="0"/>
    <x v="11"/>
    <n v="-11.006999999999998"/>
    <n v="-5.1182549999999987"/>
    <n v="0.21622499999999997"/>
    <n v="121.15404899999996"/>
    <x v="4"/>
    <n v="-11.006999999999998"/>
    <n v="3.6559999999999988"/>
    <n v="-40.241591999999976"/>
    <n v="121.15404899999996"/>
    <n v="13.366335999999992"/>
    <x v="9"/>
    <x v="0"/>
    <x v="3"/>
    <x v="26"/>
    <x v="26"/>
    <x v="0"/>
    <x v="47"/>
    <x v="1"/>
    <x v="0"/>
    <x v="1"/>
  </r>
  <r>
    <n v="945"/>
    <x v="1"/>
    <n v="0"/>
    <n v="-0.53500000000000003"/>
    <x v="0"/>
    <x v="0"/>
    <x v="0"/>
    <x v="18"/>
    <n v="-7.0069999999999979"/>
    <n v="3.7487449999999991"/>
    <n v="0.28622500000000001"/>
    <n v="49.098048999999968"/>
    <x v="15"/>
    <n v="-7.0069999999999979"/>
    <n v="26.655999999999999"/>
    <n v="-186.77859199999995"/>
    <n v="49.098048999999968"/>
    <n v="710.54233599999998"/>
    <x v="31"/>
    <x v="1"/>
    <x v="3"/>
    <x v="8"/>
    <x v="8"/>
    <x v="17"/>
    <x v="36"/>
    <x v="1"/>
    <x v="2"/>
    <x v="3"/>
  </r>
  <r>
    <n v="946"/>
    <x v="1"/>
    <n v="0"/>
    <n v="-0.53500000000000003"/>
    <x v="1"/>
    <x v="0"/>
    <x v="3"/>
    <x v="15"/>
    <n v="-4.0069999999999979"/>
    <n v="2.1437449999999991"/>
    <n v="0.28622500000000001"/>
    <n v="16.056048999999984"/>
    <x v="33"/>
    <n v="-4.0069999999999979"/>
    <n v="-19.344000000000001"/>
    <n v="77.51140799999996"/>
    <n v="16.056048999999984"/>
    <n v="374.19033600000006"/>
    <x v="0"/>
    <x v="1"/>
    <x v="2"/>
    <x v="52"/>
    <x v="52"/>
    <x v="409"/>
    <x v="46"/>
    <x v="1"/>
    <x v="7"/>
    <x v="4"/>
  </r>
  <r>
    <n v="947"/>
    <x v="0"/>
    <n v="1"/>
    <n v="0.46499999999999997"/>
    <x v="0"/>
    <x v="1"/>
    <x v="1"/>
    <x v="18"/>
    <n v="-7.0069999999999979"/>
    <n v="-3.2582549999999988"/>
    <n v="0.21622499999999997"/>
    <n v="49.098048999999968"/>
    <x v="41"/>
    <n v="-7.0069999999999979"/>
    <n v="-0.34400000000000119"/>
    <n v="2.4104080000000074"/>
    <n v="49.098048999999968"/>
    <n v="0.11833600000000082"/>
    <x v="15"/>
    <x v="1"/>
    <x v="2"/>
    <x v="8"/>
    <x v="8"/>
    <x v="17"/>
    <x v="1"/>
    <x v="1"/>
    <x v="2"/>
    <x v="1"/>
  </r>
  <r>
    <n v="948"/>
    <x v="0"/>
    <n v="1"/>
    <n v="0.46499999999999997"/>
    <x v="0"/>
    <x v="0"/>
    <x v="0"/>
    <x v="18"/>
    <n v="-7.0069999999999979"/>
    <n v="-3.2582549999999988"/>
    <n v="0.21622499999999997"/>
    <n v="49.098048999999968"/>
    <x v="8"/>
    <n v="-7.0069999999999979"/>
    <n v="10.655999999999999"/>
    <n v="-74.666591999999966"/>
    <n v="49.098048999999968"/>
    <n v="113.55033599999997"/>
    <x v="7"/>
    <x v="0"/>
    <x v="3"/>
    <x v="26"/>
    <x v="26"/>
    <x v="131"/>
    <x v="24"/>
    <x v="1"/>
    <x v="2"/>
    <x v="1"/>
  </r>
  <r>
    <n v="949"/>
    <x v="0"/>
    <n v="1"/>
    <n v="0.46499999999999997"/>
    <x v="0"/>
    <x v="1"/>
    <x v="0"/>
    <x v="20"/>
    <n v="-15.006999999999998"/>
    <n v="-6.978254999999999"/>
    <n v="0.21622499999999997"/>
    <n v="225.21004899999994"/>
    <x v="14"/>
    <n v="-15.006999999999998"/>
    <n v="9.6559999999999988"/>
    <n v="-144.90759199999997"/>
    <n v="225.21004899999994"/>
    <n v="93.238335999999975"/>
    <x v="45"/>
    <x v="0"/>
    <x v="2"/>
    <x v="13"/>
    <x v="13"/>
    <x v="410"/>
    <x v="0"/>
    <x v="1"/>
    <x v="4"/>
    <x v="2"/>
  </r>
  <r>
    <n v="950"/>
    <x v="0"/>
    <n v="1"/>
    <n v="0.46499999999999997"/>
    <x v="1"/>
    <x v="1"/>
    <x v="0"/>
    <x v="13"/>
    <n v="8.9930000000000021"/>
    <n v="4.1817450000000003"/>
    <n v="0.21622499999999997"/>
    <n v="80.874049000000042"/>
    <x v="30"/>
    <n v="8.9930000000000021"/>
    <n v="-8.3440000000000012"/>
    <n v="-75.037592000000032"/>
    <n v="80.874049000000042"/>
    <n v="69.622336000000018"/>
    <x v="13"/>
    <x v="1"/>
    <x v="0"/>
    <x v="3"/>
    <x v="3"/>
    <x v="67"/>
    <x v="34"/>
    <x v="0"/>
    <x v="9"/>
    <x v="0"/>
  </r>
  <r>
    <n v="951"/>
    <x v="0"/>
    <n v="1"/>
    <n v="0.46499999999999997"/>
    <x v="1"/>
    <x v="0"/>
    <x v="2"/>
    <x v="26"/>
    <n v="-5.0069999999999979"/>
    <n v="-2.3282549999999991"/>
    <n v="0.21622499999999997"/>
    <n v="25.07004899999998"/>
    <x v="33"/>
    <n v="-5.0069999999999979"/>
    <n v="-19.344000000000001"/>
    <n v="96.855407999999969"/>
    <n v="25.07004899999998"/>
    <n v="374.19033600000006"/>
    <x v="33"/>
    <x v="1"/>
    <x v="3"/>
    <x v="27"/>
    <x v="27"/>
    <x v="163"/>
    <x v="13"/>
    <x v="1"/>
    <x v="0"/>
    <x v="4"/>
  </r>
  <r>
    <n v="952"/>
    <x v="0"/>
    <n v="1"/>
    <n v="0.46499999999999997"/>
    <x v="0"/>
    <x v="0"/>
    <x v="0"/>
    <x v="4"/>
    <n v="-8.0069999999999979"/>
    <n v="-3.7232549999999986"/>
    <n v="0.21622499999999997"/>
    <n v="64.112048999999971"/>
    <x v="57"/>
    <n v="-8.0069999999999979"/>
    <n v="22.655999999999999"/>
    <n v="-181.40659199999993"/>
    <n v="64.112048999999971"/>
    <n v="513.29433599999993"/>
    <x v="20"/>
    <x v="0"/>
    <x v="3"/>
    <x v="18"/>
    <x v="18"/>
    <x v="150"/>
    <x v="47"/>
    <x v="1"/>
    <x v="0"/>
    <x v="1"/>
  </r>
  <r>
    <n v="953"/>
    <x v="1"/>
    <n v="0"/>
    <n v="-0.53500000000000003"/>
    <x v="0"/>
    <x v="0"/>
    <x v="3"/>
    <x v="6"/>
    <n v="-10.006999999999998"/>
    <n v="5.3537449999999991"/>
    <n v="0.28622500000000001"/>
    <n v="100.14004899999996"/>
    <x v="16"/>
    <n v="-10.006999999999998"/>
    <n v="-1.3440000000000012"/>
    <n v="13.449408000000009"/>
    <n v="100.14004899999996"/>
    <n v="1.8063360000000033"/>
    <x v="19"/>
    <x v="1"/>
    <x v="3"/>
    <x v="35"/>
    <x v="35"/>
    <x v="161"/>
    <x v="40"/>
    <x v="1"/>
    <x v="0"/>
    <x v="1"/>
  </r>
  <r>
    <n v="954"/>
    <x v="1"/>
    <n v="0"/>
    <n v="-0.53500000000000003"/>
    <x v="0"/>
    <x v="0"/>
    <x v="0"/>
    <x v="26"/>
    <n v="-5.0069999999999979"/>
    <n v="2.6787449999999988"/>
    <n v="0.28622500000000001"/>
    <n v="25.07004899999998"/>
    <x v="50"/>
    <n v="-5.0069999999999979"/>
    <n v="30.655999999999999"/>
    <n v="-153.49459199999993"/>
    <n v="25.07004899999998"/>
    <n v="939.79033599999991"/>
    <x v="10"/>
    <x v="1"/>
    <x v="3"/>
    <x v="26"/>
    <x v="26"/>
    <x v="411"/>
    <x v="26"/>
    <x v="1"/>
    <x v="0"/>
    <x v="3"/>
  </r>
  <r>
    <n v="955"/>
    <x v="1"/>
    <n v="0"/>
    <n v="-0.53500000000000003"/>
    <x v="0"/>
    <x v="0"/>
    <x v="1"/>
    <x v="13"/>
    <n v="8.9930000000000021"/>
    <n v="-4.8112550000000018"/>
    <n v="0.28622500000000001"/>
    <n v="80.874049000000042"/>
    <x v="29"/>
    <n v="8.9930000000000021"/>
    <n v="-10.344000000000001"/>
    <n v="-93.023592000000036"/>
    <n v="80.874049000000042"/>
    <n v="106.99833600000002"/>
    <x v="8"/>
    <x v="0"/>
    <x v="0"/>
    <x v="51"/>
    <x v="51"/>
    <x v="134"/>
    <x v="32"/>
    <x v="0"/>
    <x v="7"/>
    <x v="0"/>
  </r>
  <r>
    <n v="956"/>
    <x v="0"/>
    <n v="1"/>
    <n v="0.46499999999999997"/>
    <x v="1"/>
    <x v="0"/>
    <x v="1"/>
    <x v="6"/>
    <n v="-10.006999999999998"/>
    <n v="-4.6532549999999988"/>
    <n v="0.21622499999999997"/>
    <n v="100.14004899999996"/>
    <x v="59"/>
    <n v="-10.006999999999998"/>
    <n v="-21.344000000000001"/>
    <n v="213.58940799999996"/>
    <n v="100.14004899999996"/>
    <n v="455.56633600000004"/>
    <x v="7"/>
    <x v="1"/>
    <x v="4"/>
    <x v="33"/>
    <x v="33"/>
    <x v="114"/>
    <x v="13"/>
    <x v="1"/>
    <x v="4"/>
    <x v="4"/>
  </r>
  <r>
    <n v="957"/>
    <x v="0"/>
    <n v="1"/>
    <n v="0.46499999999999997"/>
    <x v="0"/>
    <x v="1"/>
    <x v="0"/>
    <x v="23"/>
    <n v="-3.0069999999999979"/>
    <n v="-1.3982549999999989"/>
    <n v="0.21622499999999997"/>
    <n v="9.042048999999988"/>
    <x v="28"/>
    <n v="-3.0069999999999979"/>
    <n v="-5.3440000000000012"/>
    <n v="16.069407999999992"/>
    <n v="9.042048999999988"/>
    <n v="28.558336000000011"/>
    <x v="8"/>
    <x v="0"/>
    <x v="3"/>
    <x v="35"/>
    <x v="35"/>
    <x v="100"/>
    <x v="0"/>
    <x v="1"/>
    <x v="2"/>
    <x v="3"/>
  </r>
  <r>
    <n v="958"/>
    <x v="0"/>
    <n v="1"/>
    <n v="0.46499999999999997"/>
    <x v="0"/>
    <x v="1"/>
    <x v="0"/>
    <x v="14"/>
    <n v="-13.006999999999998"/>
    <n v="-6.0482549999999984"/>
    <n v="0.21622499999999997"/>
    <n v="169.18204899999995"/>
    <x v="34"/>
    <n v="-13.006999999999998"/>
    <n v="21.655999999999999"/>
    <n v="-281.67959199999996"/>
    <n v="169.18204899999995"/>
    <n v="468.98233599999998"/>
    <x v="8"/>
    <x v="1"/>
    <x v="3"/>
    <x v="20"/>
    <x v="20"/>
    <x v="75"/>
    <x v="11"/>
    <x v="1"/>
    <x v="0"/>
    <x v="3"/>
  </r>
  <r>
    <n v="959"/>
    <x v="0"/>
    <n v="1"/>
    <n v="0.46499999999999997"/>
    <x v="1"/>
    <x v="0"/>
    <x v="0"/>
    <x v="21"/>
    <n v="14.993000000000002"/>
    <n v="6.9717450000000003"/>
    <n v="0.21622499999999997"/>
    <n v="224.79004900000007"/>
    <x v="4"/>
    <n v="14.993000000000002"/>
    <n v="3.6559999999999988"/>
    <n v="54.814407999999993"/>
    <n v="224.79004900000007"/>
    <n v="13.366335999999992"/>
    <x v="17"/>
    <x v="1"/>
    <x v="1"/>
    <x v="66"/>
    <x v="66"/>
    <x v="412"/>
    <x v="9"/>
    <x v="1"/>
    <x v="4"/>
    <x v="1"/>
  </r>
  <r>
    <n v="960"/>
    <x v="0"/>
    <n v="1"/>
    <n v="0.46499999999999997"/>
    <x v="0"/>
    <x v="1"/>
    <x v="0"/>
    <x v="6"/>
    <n v="-10.006999999999998"/>
    <n v="-4.6532549999999988"/>
    <n v="0.21622499999999997"/>
    <n v="100.14004899999996"/>
    <x v="4"/>
    <n v="-10.006999999999998"/>
    <n v="3.6559999999999988"/>
    <n v="-36.585591999999977"/>
    <n v="100.14004899999996"/>
    <n v="13.366335999999992"/>
    <x v="5"/>
    <x v="1"/>
    <x v="2"/>
    <x v="4"/>
    <x v="4"/>
    <x v="119"/>
    <x v="10"/>
    <x v="1"/>
    <x v="4"/>
    <x v="1"/>
  </r>
  <r>
    <n v="961"/>
    <x v="0"/>
    <n v="1"/>
    <n v="0.46499999999999997"/>
    <x v="1"/>
    <x v="0"/>
    <x v="0"/>
    <x v="10"/>
    <n v="-12.006999999999998"/>
    <n v="-5.5832549999999985"/>
    <n v="0.21622499999999997"/>
    <n v="144.16804899999994"/>
    <x v="27"/>
    <n v="-12.006999999999998"/>
    <n v="-28.344000000000001"/>
    <n v="340.32640799999996"/>
    <n v="144.16804899999994"/>
    <n v="803.38233600000012"/>
    <x v="17"/>
    <x v="1"/>
    <x v="2"/>
    <x v="32"/>
    <x v="32"/>
    <x v="380"/>
    <x v="19"/>
    <x v="1"/>
    <x v="7"/>
    <x v="4"/>
  </r>
  <r>
    <n v="962"/>
    <x v="0"/>
    <n v="1"/>
    <n v="0.46499999999999997"/>
    <x v="0"/>
    <x v="0"/>
    <x v="0"/>
    <x v="20"/>
    <n v="-15.006999999999998"/>
    <n v="-6.978254999999999"/>
    <n v="0.21622499999999997"/>
    <n v="225.21004899999994"/>
    <x v="32"/>
    <n v="-15.006999999999998"/>
    <n v="-26.344000000000001"/>
    <n v="395.34440799999999"/>
    <n v="225.21004899999994"/>
    <n v="694.00633600000003"/>
    <x v="17"/>
    <x v="0"/>
    <x v="2"/>
    <x v="13"/>
    <x v="13"/>
    <x v="410"/>
    <x v="12"/>
    <x v="1"/>
    <x v="2"/>
    <x v="1"/>
  </r>
  <r>
    <n v="963"/>
    <x v="0"/>
    <n v="1"/>
    <n v="0.46499999999999997"/>
    <x v="0"/>
    <x v="0"/>
    <x v="1"/>
    <x v="21"/>
    <n v="14.993000000000002"/>
    <n v="6.9717450000000003"/>
    <n v="0.21622499999999997"/>
    <n v="224.79004900000007"/>
    <x v="51"/>
    <n v="14.993000000000002"/>
    <n v="-6.3440000000000012"/>
    <n v="-95.115592000000035"/>
    <n v="224.79004900000007"/>
    <n v="40.246336000000014"/>
    <x v="10"/>
    <x v="0"/>
    <x v="1"/>
    <x v="30"/>
    <x v="30"/>
    <x v="218"/>
    <x v="11"/>
    <x v="1"/>
    <x v="4"/>
    <x v="2"/>
  </r>
  <r>
    <n v="964"/>
    <x v="0"/>
    <n v="1"/>
    <n v="0.46499999999999997"/>
    <x v="0"/>
    <x v="0"/>
    <x v="1"/>
    <x v="21"/>
    <n v="14.993000000000002"/>
    <n v="6.9717450000000003"/>
    <n v="0.21622499999999997"/>
    <n v="224.79004900000007"/>
    <x v="51"/>
    <n v="14.993000000000002"/>
    <n v="-6.3440000000000012"/>
    <n v="-95.115592000000035"/>
    <n v="224.79004900000007"/>
    <n v="40.246336000000014"/>
    <x v="5"/>
    <x v="0"/>
    <x v="1"/>
    <x v="33"/>
    <x v="33"/>
    <x v="73"/>
    <x v="11"/>
    <x v="1"/>
    <x v="0"/>
    <x v="1"/>
  </r>
  <r>
    <n v="965"/>
    <x v="0"/>
    <n v="1"/>
    <n v="0.46499999999999997"/>
    <x v="1"/>
    <x v="0"/>
    <x v="0"/>
    <x v="8"/>
    <n v="-9.0069999999999979"/>
    <n v="-4.188254999999999"/>
    <n v="0.21622499999999997"/>
    <n v="81.126048999999966"/>
    <x v="28"/>
    <n v="-9.0069999999999979"/>
    <n v="-5.3440000000000012"/>
    <n v="48.133408000000003"/>
    <n v="81.126048999999966"/>
    <n v="28.558336000000011"/>
    <x v="9"/>
    <x v="0"/>
    <x v="3"/>
    <x v="4"/>
    <x v="4"/>
    <x v="187"/>
    <x v="37"/>
    <x v="1"/>
    <x v="4"/>
    <x v="3"/>
  </r>
  <r>
    <n v="966"/>
    <x v="1"/>
    <n v="0"/>
    <n v="-0.53500000000000003"/>
    <x v="0"/>
    <x v="0"/>
    <x v="0"/>
    <x v="18"/>
    <n v="-7.0069999999999979"/>
    <n v="3.7487449999999991"/>
    <n v="0.28622500000000001"/>
    <n v="49.098048999999968"/>
    <x v="43"/>
    <n v="-7.0069999999999979"/>
    <n v="24.655999999999999"/>
    <n v="-172.76459199999994"/>
    <n v="49.098048999999968"/>
    <n v="607.91833599999995"/>
    <x v="31"/>
    <x v="1"/>
    <x v="3"/>
    <x v="24"/>
    <x v="24"/>
    <x v="38"/>
    <x v="36"/>
    <x v="1"/>
    <x v="4"/>
    <x v="3"/>
  </r>
  <r>
    <n v="967"/>
    <x v="1"/>
    <n v="0"/>
    <n v="-0.53500000000000003"/>
    <x v="0"/>
    <x v="0"/>
    <x v="1"/>
    <x v="8"/>
    <n v="-9.0069999999999979"/>
    <n v="4.8187449999999989"/>
    <n v="0.28622500000000001"/>
    <n v="81.126048999999966"/>
    <x v="46"/>
    <n v="-9.0069999999999979"/>
    <n v="-29.344000000000001"/>
    <n v="264.30140799999992"/>
    <n v="81.126048999999966"/>
    <n v="861.07033600000011"/>
    <x v="33"/>
    <x v="1"/>
    <x v="3"/>
    <x v="28"/>
    <x v="28"/>
    <x v="413"/>
    <x v="13"/>
    <x v="1"/>
    <x v="10"/>
    <x v="4"/>
  </r>
  <r>
    <n v="968"/>
    <x v="1"/>
    <n v="0"/>
    <n v="-0.53500000000000003"/>
    <x v="0"/>
    <x v="1"/>
    <x v="2"/>
    <x v="13"/>
    <n v="8.9930000000000021"/>
    <n v="-4.8112550000000018"/>
    <n v="0.28622500000000001"/>
    <n v="80.874049000000042"/>
    <x v="62"/>
    <n v="8.9930000000000021"/>
    <n v="-14.344000000000001"/>
    <n v="-128.99559200000004"/>
    <n v="80.874049000000042"/>
    <n v="205.75033600000003"/>
    <x v="6"/>
    <x v="0"/>
    <x v="0"/>
    <x v="0"/>
    <x v="0"/>
    <x v="367"/>
    <x v="21"/>
    <x v="0"/>
    <x v="3"/>
    <x v="0"/>
  </r>
  <r>
    <n v="969"/>
    <x v="1"/>
    <n v="0"/>
    <n v="-0.53500000000000003"/>
    <x v="1"/>
    <x v="0"/>
    <x v="3"/>
    <x v="11"/>
    <n v="-11.006999999999998"/>
    <n v="5.8887449999999992"/>
    <n v="0.28622500000000001"/>
    <n v="121.15404899999996"/>
    <x v="9"/>
    <n v="-11.006999999999998"/>
    <n v="-23.344000000000001"/>
    <n v="256.94740799999994"/>
    <n v="121.15404899999996"/>
    <n v="544.94233600000007"/>
    <x v="8"/>
    <x v="1"/>
    <x v="3"/>
    <x v="27"/>
    <x v="27"/>
    <x v="247"/>
    <x v="10"/>
    <x v="1"/>
    <x v="10"/>
    <x v="4"/>
  </r>
  <r>
    <n v="970"/>
    <x v="0"/>
    <n v="1"/>
    <n v="0.46499999999999997"/>
    <x v="0"/>
    <x v="1"/>
    <x v="0"/>
    <x v="10"/>
    <n v="-12.006999999999998"/>
    <n v="-5.5832549999999985"/>
    <n v="0.21622499999999997"/>
    <n v="144.16804899999994"/>
    <x v="7"/>
    <n v="-12.006999999999998"/>
    <n v="11.655999999999999"/>
    <n v="-139.95359199999996"/>
    <n v="144.16804899999994"/>
    <n v="135.86233599999997"/>
    <x v="19"/>
    <x v="0"/>
    <x v="2"/>
    <x v="8"/>
    <x v="8"/>
    <x v="13"/>
    <x v="13"/>
    <x v="1"/>
    <x v="2"/>
    <x v="3"/>
  </r>
  <r>
    <n v="971"/>
    <x v="1"/>
    <n v="0"/>
    <n v="-0.53500000000000003"/>
    <x v="0"/>
    <x v="1"/>
    <x v="3"/>
    <x v="25"/>
    <n v="13.993000000000002"/>
    <n v="-7.4862550000000017"/>
    <n v="0.28622500000000001"/>
    <n v="195.80404900000005"/>
    <x v="52"/>
    <n v="13.993000000000002"/>
    <n v="0.65599999999999881"/>
    <n v="9.1794079999999845"/>
    <n v="195.80404900000005"/>
    <n v="0.43033599999999844"/>
    <x v="5"/>
    <x v="0"/>
    <x v="0"/>
    <x v="9"/>
    <x v="9"/>
    <x v="306"/>
    <x v="20"/>
    <x v="0"/>
    <x v="3"/>
    <x v="0"/>
  </r>
  <r>
    <n v="972"/>
    <x v="0"/>
    <n v="1"/>
    <n v="0.46499999999999997"/>
    <x v="0"/>
    <x v="0"/>
    <x v="2"/>
    <x v="25"/>
    <n v="13.993000000000002"/>
    <n v="6.5067450000000004"/>
    <n v="0.21622499999999997"/>
    <n v="195.80404900000005"/>
    <x v="54"/>
    <n v="13.993000000000002"/>
    <n v="-11.344000000000001"/>
    <n v="-158.73659200000003"/>
    <n v="195.80404900000005"/>
    <n v="128.68633600000004"/>
    <x v="17"/>
    <x v="0"/>
    <x v="1"/>
    <x v="44"/>
    <x v="44"/>
    <x v="414"/>
    <x v="12"/>
    <x v="1"/>
    <x v="0"/>
    <x v="2"/>
  </r>
  <r>
    <n v="973"/>
    <x v="0"/>
    <n v="1"/>
    <n v="0.46499999999999997"/>
    <x v="0"/>
    <x v="1"/>
    <x v="1"/>
    <x v="6"/>
    <n v="-10.006999999999998"/>
    <n v="-4.6532549999999988"/>
    <n v="0.21622499999999997"/>
    <n v="100.14004899999996"/>
    <x v="31"/>
    <n v="-10.006999999999998"/>
    <n v="14.655999999999999"/>
    <n v="-146.66259199999996"/>
    <n v="100.14004899999996"/>
    <n v="214.79833599999998"/>
    <x v="23"/>
    <x v="0"/>
    <x v="3"/>
    <x v="18"/>
    <x v="18"/>
    <x v="123"/>
    <x v="28"/>
    <x v="1"/>
    <x v="4"/>
    <x v="2"/>
  </r>
  <r>
    <n v="974"/>
    <x v="0"/>
    <n v="1"/>
    <n v="0.46499999999999997"/>
    <x v="0"/>
    <x v="1"/>
    <x v="0"/>
    <x v="8"/>
    <n v="-9.0069999999999979"/>
    <n v="-4.188254999999999"/>
    <n v="0.21622499999999997"/>
    <n v="81.126048999999966"/>
    <x v="12"/>
    <n v="-9.0069999999999979"/>
    <n v="12.655999999999999"/>
    <n v="-113.99259199999996"/>
    <n v="81.126048999999966"/>
    <n v="160.17433599999998"/>
    <x v="14"/>
    <x v="1"/>
    <x v="3"/>
    <x v="21"/>
    <x v="21"/>
    <x v="25"/>
    <x v="1"/>
    <x v="1"/>
    <x v="2"/>
    <x v="2"/>
  </r>
  <r>
    <n v="975"/>
    <x v="1"/>
    <n v="0"/>
    <n v="-0.53500000000000003"/>
    <x v="0"/>
    <x v="1"/>
    <x v="0"/>
    <x v="10"/>
    <n v="-12.006999999999998"/>
    <n v="6.4237449999999994"/>
    <n v="0.28622500000000001"/>
    <n v="144.16804899999994"/>
    <x v="49"/>
    <n v="-12.006999999999998"/>
    <n v="-22.344000000000001"/>
    <n v="268.28440799999998"/>
    <n v="144.16804899999994"/>
    <n v="499.25433600000008"/>
    <x v="9"/>
    <x v="1"/>
    <x v="3"/>
    <x v="18"/>
    <x v="18"/>
    <x v="299"/>
    <x v="36"/>
    <x v="1"/>
    <x v="4"/>
    <x v="1"/>
  </r>
  <r>
    <n v="976"/>
    <x v="1"/>
    <n v="0"/>
    <n v="-0.53500000000000003"/>
    <x v="0"/>
    <x v="1"/>
    <x v="3"/>
    <x v="1"/>
    <n v="6.9930000000000021"/>
    <n v="-3.7412550000000016"/>
    <n v="0.28622500000000001"/>
    <n v="48.902049000000027"/>
    <x v="7"/>
    <n v="6.9930000000000021"/>
    <n v="11.655999999999999"/>
    <n v="81.510408000000012"/>
    <n v="48.902049000000027"/>
    <n v="135.86233599999997"/>
    <x v="27"/>
    <x v="0"/>
    <x v="0"/>
    <x v="38"/>
    <x v="38"/>
    <x v="415"/>
    <x v="45"/>
    <x v="0"/>
    <x v="1"/>
    <x v="0"/>
  </r>
  <r>
    <n v="977"/>
    <x v="1"/>
    <n v="0"/>
    <n v="-0.53500000000000003"/>
    <x v="0"/>
    <x v="1"/>
    <x v="2"/>
    <x v="28"/>
    <n v="7.9930000000000021"/>
    <n v="-4.2762550000000017"/>
    <n v="0.28622500000000001"/>
    <n v="63.888049000000031"/>
    <x v="47"/>
    <n v="7.9930000000000021"/>
    <n v="-16.344000000000001"/>
    <n v="-130.63759200000004"/>
    <n v="63.888049000000031"/>
    <n v="267.12633600000004"/>
    <x v="31"/>
    <x v="0"/>
    <x v="0"/>
    <x v="17"/>
    <x v="17"/>
    <x v="365"/>
    <x v="40"/>
    <x v="0"/>
    <x v="6"/>
    <x v="0"/>
  </r>
  <r>
    <n v="978"/>
    <x v="0"/>
    <n v="1"/>
    <n v="0.46499999999999997"/>
    <x v="0"/>
    <x v="0"/>
    <x v="0"/>
    <x v="18"/>
    <n v="-7.0069999999999979"/>
    <n v="-3.2582549999999988"/>
    <n v="0.21622499999999997"/>
    <n v="49.098048999999968"/>
    <x v="49"/>
    <n v="-7.0069999999999979"/>
    <n v="-22.344000000000001"/>
    <n v="156.56440799999996"/>
    <n v="49.098048999999968"/>
    <n v="499.25433600000008"/>
    <x v="14"/>
    <x v="1"/>
    <x v="3"/>
    <x v="24"/>
    <x v="24"/>
    <x v="38"/>
    <x v="30"/>
    <x v="1"/>
    <x v="0"/>
    <x v="3"/>
  </r>
  <r>
    <n v="979"/>
    <x v="1"/>
    <n v="0"/>
    <n v="-0.53500000000000003"/>
    <x v="1"/>
    <x v="0"/>
    <x v="3"/>
    <x v="18"/>
    <n v="-7.0069999999999979"/>
    <n v="3.7487449999999991"/>
    <n v="0.28622500000000001"/>
    <n v="49.098048999999968"/>
    <x v="26"/>
    <n v="-7.0069999999999979"/>
    <n v="-24.344000000000001"/>
    <n v="170.57840799999997"/>
    <n v="49.098048999999968"/>
    <n v="592.63033600000006"/>
    <x v="40"/>
    <x v="1"/>
    <x v="4"/>
    <x v="33"/>
    <x v="33"/>
    <x v="116"/>
    <x v="42"/>
    <x v="1"/>
    <x v="3"/>
    <x v="4"/>
  </r>
  <r>
    <n v="980"/>
    <x v="0"/>
    <n v="1"/>
    <n v="0.46499999999999997"/>
    <x v="1"/>
    <x v="1"/>
    <x v="0"/>
    <x v="4"/>
    <n v="-8.0069999999999979"/>
    <n v="-3.7232549999999986"/>
    <n v="0.21622499999999997"/>
    <n v="64.112048999999971"/>
    <x v="35"/>
    <n v="-8.0069999999999979"/>
    <n v="-3.3440000000000012"/>
    <n v="26.775408000000002"/>
    <n v="64.112048999999971"/>
    <n v="11.182336000000008"/>
    <x v="30"/>
    <x v="1"/>
    <x v="3"/>
    <x v="5"/>
    <x v="5"/>
    <x v="254"/>
    <x v="18"/>
    <x v="1"/>
    <x v="4"/>
    <x v="3"/>
  </r>
  <r>
    <n v="981"/>
    <x v="1"/>
    <n v="0"/>
    <n v="-0.53500000000000003"/>
    <x v="0"/>
    <x v="1"/>
    <x v="1"/>
    <x v="8"/>
    <n v="-9.0069999999999979"/>
    <n v="4.8187449999999989"/>
    <n v="0.28622500000000001"/>
    <n v="81.126048999999966"/>
    <x v="18"/>
    <n v="-9.0069999999999979"/>
    <n v="25.655999999999999"/>
    <n v="-231.08359199999992"/>
    <n v="81.126048999999966"/>
    <n v="658.23033599999997"/>
    <x v="27"/>
    <x v="0"/>
    <x v="2"/>
    <x v="24"/>
    <x v="24"/>
    <x v="310"/>
    <x v="30"/>
    <x v="1"/>
    <x v="0"/>
    <x v="3"/>
  </r>
  <r>
    <n v="982"/>
    <x v="1"/>
    <n v="0"/>
    <n v="-0.53500000000000003"/>
    <x v="0"/>
    <x v="0"/>
    <x v="0"/>
    <x v="6"/>
    <n v="-10.006999999999998"/>
    <n v="5.3537449999999991"/>
    <n v="0.28622500000000001"/>
    <n v="100.14004899999996"/>
    <x v="36"/>
    <n v="-10.006999999999998"/>
    <n v="7.6559999999999988"/>
    <n v="-76.613591999999969"/>
    <n v="100.14004899999996"/>
    <n v="58.61433599999998"/>
    <x v="23"/>
    <x v="0"/>
    <x v="2"/>
    <x v="21"/>
    <x v="21"/>
    <x v="127"/>
    <x v="20"/>
    <x v="1"/>
    <x v="0"/>
    <x v="3"/>
  </r>
  <r>
    <n v="983"/>
    <x v="1"/>
    <n v="0"/>
    <n v="-0.53500000000000003"/>
    <x v="0"/>
    <x v="0"/>
    <x v="0"/>
    <x v="4"/>
    <n v="-8.0069999999999979"/>
    <n v="4.2837449999999988"/>
    <n v="0.28622500000000001"/>
    <n v="64.112048999999971"/>
    <x v="39"/>
    <n v="-8.0069999999999979"/>
    <n v="-25.344000000000001"/>
    <n v="202.92940799999997"/>
    <n v="64.112048999999971"/>
    <n v="642.31833600000004"/>
    <x v="31"/>
    <x v="1"/>
    <x v="2"/>
    <x v="26"/>
    <x v="26"/>
    <x v="403"/>
    <x v="3"/>
    <x v="1"/>
    <x v="2"/>
    <x v="1"/>
  </r>
  <r>
    <n v="984"/>
    <x v="0"/>
    <n v="1"/>
    <n v="0.46499999999999997"/>
    <x v="0"/>
    <x v="1"/>
    <x v="0"/>
    <x v="16"/>
    <n v="-14.006999999999998"/>
    <n v="-6.5132549999999982"/>
    <n v="0.21622499999999997"/>
    <n v="196.19604899999993"/>
    <x v="24"/>
    <n v="-14.006999999999998"/>
    <n v="-4.3440000000000012"/>
    <n v="60.846408000000011"/>
    <n v="196.19604899999993"/>
    <n v="18.870336000000009"/>
    <x v="3"/>
    <x v="1"/>
    <x v="3"/>
    <x v="21"/>
    <x v="21"/>
    <x v="416"/>
    <x v="43"/>
    <x v="1"/>
    <x v="2"/>
    <x v="1"/>
  </r>
  <r>
    <n v="985"/>
    <x v="0"/>
    <n v="1"/>
    <n v="0.46499999999999997"/>
    <x v="0"/>
    <x v="1"/>
    <x v="0"/>
    <x v="14"/>
    <n v="-13.006999999999998"/>
    <n v="-6.0482549999999984"/>
    <n v="0.21622499999999997"/>
    <n v="169.18204899999995"/>
    <x v="19"/>
    <n v="-13.006999999999998"/>
    <n v="-15.344000000000001"/>
    <n v="199.57940799999997"/>
    <n v="169.18204899999995"/>
    <n v="235.43833600000005"/>
    <x v="20"/>
    <x v="0"/>
    <x v="3"/>
    <x v="21"/>
    <x v="21"/>
    <x v="39"/>
    <x v="25"/>
    <x v="1"/>
    <x v="4"/>
    <x v="1"/>
  </r>
  <r>
    <n v="986"/>
    <x v="1"/>
    <n v="0"/>
    <n v="-0.53500000000000003"/>
    <x v="1"/>
    <x v="0"/>
    <x v="0"/>
    <x v="4"/>
    <n v="-8.0069999999999979"/>
    <n v="4.2837449999999988"/>
    <n v="0.28622500000000001"/>
    <n v="64.112048999999971"/>
    <x v="52"/>
    <n v="-8.0069999999999979"/>
    <n v="0.65599999999999881"/>
    <n v="-5.2525919999999893"/>
    <n v="64.112048999999971"/>
    <n v="0.43033599999999844"/>
    <x v="17"/>
    <x v="0"/>
    <x v="3"/>
    <x v="18"/>
    <x v="18"/>
    <x v="150"/>
    <x v="45"/>
    <x v="1"/>
    <x v="4"/>
    <x v="3"/>
  </r>
  <r>
    <n v="987"/>
    <x v="0"/>
    <n v="1"/>
    <n v="0.46499999999999997"/>
    <x v="0"/>
    <x v="1"/>
    <x v="1"/>
    <x v="3"/>
    <n v="11.993000000000002"/>
    <n v="5.5767450000000007"/>
    <n v="0.21622499999999997"/>
    <n v="143.83204900000004"/>
    <x v="50"/>
    <n v="11.993000000000002"/>
    <n v="30.655999999999999"/>
    <n v="367.65740800000003"/>
    <n v="143.83204900000004"/>
    <n v="939.79033599999991"/>
    <x v="0"/>
    <x v="0"/>
    <x v="0"/>
    <x v="39"/>
    <x v="39"/>
    <x v="144"/>
    <x v="22"/>
    <x v="0"/>
    <x v="7"/>
    <x v="0"/>
  </r>
  <r>
    <n v="988"/>
    <x v="0"/>
    <n v="1"/>
    <n v="0.46499999999999997"/>
    <x v="1"/>
    <x v="0"/>
    <x v="3"/>
    <x v="16"/>
    <n v="-14.006999999999998"/>
    <n v="-6.5132549999999982"/>
    <n v="0.21622499999999997"/>
    <n v="196.19604899999993"/>
    <x v="32"/>
    <n v="-14.006999999999998"/>
    <n v="-26.344000000000001"/>
    <n v="369.00040799999994"/>
    <n v="196.19604899999993"/>
    <n v="694.00633600000003"/>
    <x v="16"/>
    <x v="1"/>
    <x v="3"/>
    <x v="59"/>
    <x v="59"/>
    <x v="417"/>
    <x v="35"/>
    <x v="1"/>
    <x v="7"/>
    <x v="4"/>
  </r>
  <r>
    <n v="989"/>
    <x v="0"/>
    <n v="1"/>
    <n v="0.46499999999999997"/>
    <x v="0"/>
    <x v="1"/>
    <x v="3"/>
    <x v="30"/>
    <n v="4.9930000000000021"/>
    <n v="2.3217450000000008"/>
    <n v="0.21622499999999997"/>
    <n v="24.930049000000022"/>
    <x v="13"/>
    <n v="4.9930000000000021"/>
    <n v="5.6559999999999988"/>
    <n v="28.240408000000006"/>
    <n v="24.930049000000022"/>
    <n v="31.990335999999985"/>
    <x v="23"/>
    <x v="0"/>
    <x v="0"/>
    <x v="22"/>
    <x v="22"/>
    <x v="185"/>
    <x v="8"/>
    <x v="0"/>
    <x v="14"/>
    <x v="0"/>
  </r>
  <r>
    <n v="990"/>
    <x v="0"/>
    <n v="1"/>
    <n v="0.46499999999999997"/>
    <x v="1"/>
    <x v="0"/>
    <x v="0"/>
    <x v="14"/>
    <n v="-13.006999999999998"/>
    <n v="-6.0482549999999984"/>
    <n v="0.21622499999999997"/>
    <n v="169.18204899999995"/>
    <x v="47"/>
    <n v="-13.006999999999998"/>
    <n v="-16.344000000000001"/>
    <n v="212.58640799999998"/>
    <n v="169.18204899999995"/>
    <n v="267.12633600000004"/>
    <x v="7"/>
    <x v="0"/>
    <x v="3"/>
    <x v="8"/>
    <x v="8"/>
    <x v="95"/>
    <x v="35"/>
    <x v="1"/>
    <x v="0"/>
    <x v="2"/>
  </r>
  <r>
    <n v="991"/>
    <x v="0"/>
    <n v="1"/>
    <n v="0.46499999999999997"/>
    <x v="0"/>
    <x v="0"/>
    <x v="0"/>
    <x v="26"/>
    <n v="-5.0069999999999979"/>
    <n v="-2.3282549999999991"/>
    <n v="0.21622499999999997"/>
    <n v="25.07004899999998"/>
    <x v="51"/>
    <n v="-5.0069999999999979"/>
    <n v="-6.3440000000000012"/>
    <n v="31.764407999999992"/>
    <n v="25.07004899999998"/>
    <n v="40.246336000000014"/>
    <x v="15"/>
    <x v="0"/>
    <x v="2"/>
    <x v="26"/>
    <x v="26"/>
    <x v="411"/>
    <x v="1"/>
    <x v="1"/>
    <x v="0"/>
    <x v="3"/>
  </r>
  <r>
    <n v="992"/>
    <x v="1"/>
    <n v="0"/>
    <n v="-0.53500000000000003"/>
    <x v="0"/>
    <x v="1"/>
    <x v="1"/>
    <x v="6"/>
    <n v="-10.006999999999998"/>
    <n v="5.3537449999999991"/>
    <n v="0.28622500000000001"/>
    <n v="100.14004899999996"/>
    <x v="38"/>
    <n v="-10.006999999999998"/>
    <n v="1.6559999999999988"/>
    <n v="-16.571591999999985"/>
    <n v="100.14004899999996"/>
    <n v="2.7423359999999959"/>
    <x v="9"/>
    <x v="0"/>
    <x v="3"/>
    <x v="20"/>
    <x v="20"/>
    <x v="48"/>
    <x v="10"/>
    <x v="1"/>
    <x v="0"/>
    <x v="3"/>
  </r>
  <r>
    <n v="993"/>
    <x v="1"/>
    <n v="0"/>
    <n v="-0.53500000000000003"/>
    <x v="1"/>
    <x v="0"/>
    <x v="0"/>
    <x v="8"/>
    <n v="-9.0069999999999979"/>
    <n v="4.8187449999999989"/>
    <n v="0.28622500000000001"/>
    <n v="81.126048999999966"/>
    <x v="27"/>
    <n v="-9.0069999999999979"/>
    <n v="-28.344000000000001"/>
    <n v="255.29440799999995"/>
    <n v="81.126048999999966"/>
    <n v="803.38233600000012"/>
    <x v="0"/>
    <x v="1"/>
    <x v="3"/>
    <x v="33"/>
    <x v="33"/>
    <x v="220"/>
    <x v="3"/>
    <x v="1"/>
    <x v="0"/>
    <x v="4"/>
  </r>
  <r>
    <n v="994"/>
    <x v="0"/>
    <n v="1"/>
    <n v="0.46499999999999997"/>
    <x v="0"/>
    <x v="0"/>
    <x v="0"/>
    <x v="4"/>
    <n v="-8.0069999999999979"/>
    <n v="-3.7232549999999986"/>
    <n v="0.21622499999999997"/>
    <n v="64.112048999999971"/>
    <x v="50"/>
    <n v="-8.0069999999999979"/>
    <n v="30.655999999999999"/>
    <n v="-245.46259199999992"/>
    <n v="64.112048999999971"/>
    <n v="939.79033599999991"/>
    <x v="7"/>
    <x v="1"/>
    <x v="3"/>
    <x v="21"/>
    <x v="21"/>
    <x v="418"/>
    <x v="25"/>
    <x v="1"/>
    <x v="4"/>
    <x v="1"/>
  </r>
  <r>
    <n v="995"/>
    <x v="0"/>
    <n v="1"/>
    <n v="0.46499999999999997"/>
    <x v="0"/>
    <x v="0"/>
    <x v="1"/>
    <x v="25"/>
    <n v="13.993000000000002"/>
    <n v="6.5067450000000004"/>
    <n v="0.21622499999999997"/>
    <n v="195.80404900000005"/>
    <x v="29"/>
    <n v="13.993000000000002"/>
    <n v="-10.344000000000001"/>
    <n v="-144.74359200000004"/>
    <n v="195.80404900000005"/>
    <n v="106.99833600000002"/>
    <x v="27"/>
    <x v="0"/>
    <x v="1"/>
    <x v="51"/>
    <x v="51"/>
    <x v="270"/>
    <x v="16"/>
    <x v="1"/>
    <x v="4"/>
    <x v="2"/>
  </r>
  <r>
    <n v="996"/>
    <x v="1"/>
    <n v="0"/>
    <n v="-0.53500000000000003"/>
    <x v="1"/>
    <x v="0"/>
    <x v="0"/>
    <x v="6"/>
    <n v="-10.006999999999998"/>
    <n v="5.3537449999999991"/>
    <n v="0.28622500000000001"/>
    <n v="100.14004899999996"/>
    <x v="37"/>
    <n v="-10.006999999999998"/>
    <n v="2.6559999999999988"/>
    <n v="-26.578591999999983"/>
    <n v="100.14004899999996"/>
    <n v="7.0543359999999939"/>
    <x v="0"/>
    <x v="0"/>
    <x v="2"/>
    <x v="18"/>
    <x v="18"/>
    <x v="123"/>
    <x v="29"/>
    <x v="1"/>
    <x v="0"/>
    <x v="3"/>
  </r>
  <r>
    <n v="997"/>
    <x v="0"/>
    <n v="1"/>
    <n v="0.46499999999999997"/>
    <x v="0"/>
    <x v="0"/>
    <x v="3"/>
    <x v="18"/>
    <n v="-7.0069999999999979"/>
    <n v="-3.2582549999999988"/>
    <n v="0.21622499999999997"/>
    <n v="49.098048999999968"/>
    <x v="43"/>
    <n v="-7.0069999999999979"/>
    <n v="24.655999999999999"/>
    <n v="-172.76459199999994"/>
    <n v="49.098048999999968"/>
    <n v="607.91833599999995"/>
    <x v="11"/>
    <x v="1"/>
    <x v="2"/>
    <x v="18"/>
    <x v="18"/>
    <x v="140"/>
    <x v="29"/>
    <x v="1"/>
    <x v="2"/>
    <x v="3"/>
  </r>
  <r>
    <n v="998"/>
    <x v="0"/>
    <n v="1"/>
    <n v="0.46499999999999997"/>
    <x v="0"/>
    <x v="0"/>
    <x v="0"/>
    <x v="11"/>
    <n v="-11.006999999999998"/>
    <n v="-5.1182549999999987"/>
    <n v="0.21622499999999997"/>
    <n v="121.15404899999996"/>
    <x v="42"/>
    <n v="-11.006999999999998"/>
    <n v="16.655999999999999"/>
    <n v="-183.33259199999995"/>
    <n v="121.15404899999996"/>
    <n v="277.42233599999997"/>
    <x v="29"/>
    <x v="1"/>
    <x v="3"/>
    <x v="34"/>
    <x v="34"/>
    <x v="58"/>
    <x v="16"/>
    <x v="1"/>
    <x v="4"/>
    <x v="3"/>
  </r>
  <r>
    <n v="999"/>
    <x v="0"/>
    <n v="1"/>
    <n v="0.46499999999999997"/>
    <x v="0"/>
    <x v="1"/>
    <x v="1"/>
    <x v="0"/>
    <n v="9.9930000000000021"/>
    <n v="4.646745000000001"/>
    <n v="0.21622499999999997"/>
    <n v="99.860049000000046"/>
    <x v="22"/>
    <n v="9.9930000000000021"/>
    <n v="18.655999999999999"/>
    <n v="186.42940800000002"/>
    <n v="99.860049000000046"/>
    <n v="348.04633599999994"/>
    <x v="11"/>
    <x v="0"/>
    <x v="0"/>
    <x v="23"/>
    <x v="23"/>
    <x v="419"/>
    <x v="47"/>
    <x v="0"/>
    <x v="1"/>
    <x v="0"/>
  </r>
  <r>
    <n v="1000"/>
    <x v="1"/>
    <n v="0"/>
    <n v="-0.53500000000000003"/>
    <x v="0"/>
    <x v="0"/>
    <x v="0"/>
    <x v="5"/>
    <n v="-6.0069999999999979"/>
    <n v="3.213744999999999"/>
    <n v="0.28622500000000001"/>
    <n v="36.084048999999972"/>
    <x v="14"/>
    <n v="-6.0069999999999979"/>
    <n v="9.6559999999999988"/>
    <n v="-58.003591999999969"/>
    <n v="36.084048999999972"/>
    <n v="93.238335999999975"/>
    <x v="21"/>
    <x v="1"/>
    <x v="2"/>
    <x v="6"/>
    <x v="6"/>
    <x v="420"/>
    <x v="7"/>
    <x v="1"/>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9" cacheId="7"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33:G135" firstHeaderRow="2" firstDataRow="2" firstDataCol="1"/>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axis="axisRow" compact="0" outline="0" subtotalTop="0" showAll="0" includeNewItemsInFilter="1">
      <items count="3">
        <item x="1"/>
        <item h="1" x="0"/>
        <item t="default"/>
      </items>
    </pivotField>
    <pivotField compact="0" outline="0" showAll="0" defaultSubtotal="0"/>
    <pivotField compact="0" outline="0" showAll="0" defaultSubtotal="0"/>
  </pivotFields>
  <rowFields count="1">
    <field x="25"/>
  </rowFields>
  <rowItems count="1">
    <i>
      <x/>
    </i>
  </rowItems>
  <colItems count="1">
    <i/>
  </colItems>
  <formats count="3">
    <format dxfId="2">
      <pivotArea type="all" dataOnly="0"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20" cacheId="7" applyNumberFormats="0" applyBorderFormats="0" applyFontFormats="0" applyPatternFormats="0" applyAlignmentFormats="0" applyWidthHeightFormats="1" dataCaption="Data" updatedVersion="4" minRefreshableVersion="3" showMemberPropertyTips="0" useAutoFormatting="1" colGrandTotals="0" itemPrintTitles="1" createdVersion="4" indent="0" compact="0" compactData="0" gridDropZones="1">
  <location ref="A154:C361" firstHeaderRow="2" firstDataRow="2" firstDataCol="2"/>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6">
        <item x="34"/>
        <item x="42"/>
        <item x="33"/>
        <item x="20"/>
        <item x="16"/>
        <item x="14"/>
        <item x="10"/>
        <item x="11"/>
        <item x="6"/>
        <item x="8"/>
        <item x="4"/>
        <item x="18"/>
        <item x="5"/>
        <item x="26"/>
        <item x="15"/>
        <item x="23"/>
        <item x="32"/>
        <item x="39"/>
        <item x="38"/>
        <item x="43"/>
        <item x="19"/>
        <item x="31"/>
        <item x="30"/>
        <item x="24"/>
        <item x="1"/>
        <item x="28"/>
        <item x="13"/>
        <item x="0"/>
        <item x="12"/>
        <item x="3"/>
        <item x="29"/>
        <item x="25"/>
        <item x="21"/>
        <item x="27"/>
        <item x="17"/>
        <item x="7"/>
        <item x="2"/>
        <item x="22"/>
        <item x="35"/>
        <item x="37"/>
        <item x="36"/>
        <item x="41"/>
        <item x="9"/>
        <item x="44"/>
        <item x="40"/>
        <item t="default"/>
      </items>
    </pivotField>
    <pivotField compact="0" outline="0" showAll="0" defaultSubtotal="0"/>
    <pivotField compact="0" outline="0" showAll="0" defaultSubtotal="0"/>
    <pivotField compact="0" outline="0" showAll="0" defaultSubtotal="0"/>
    <pivotField compact="0" outline="0" showAll="0" defaultSubtotal="0"/>
    <pivotField axis="axisRow" dataField="1" compact="0" outline="0" subtotalTop="0" showAll="0" includeNewItemsInFilter="1">
      <items count="64">
        <item h="1" x="56"/>
        <item h="1" x="46"/>
        <item h="1" x="27"/>
        <item h="1" x="58"/>
        <item h="1" x="32"/>
        <item h="1" x="39"/>
        <item h="1" x="26"/>
        <item h="1" x="9"/>
        <item h="1" x="49"/>
        <item h="1" x="59"/>
        <item h="1" x="40"/>
        <item h="1" x="33"/>
        <item h="1" x="0"/>
        <item h="1" x="20"/>
        <item h="1" x="47"/>
        <item h="1" x="19"/>
        <item h="1" x="62"/>
        <item h="1" x="17"/>
        <item h="1" x="1"/>
        <item h="1" x="54"/>
        <item h="1" x="29"/>
        <item h="1" x="53"/>
        <item h="1" x="30"/>
        <item h="1" x="45"/>
        <item h="1" x="51"/>
        <item h="1" x="28"/>
        <item h="1" x="24"/>
        <item h="1" x="35"/>
        <item h="1" x="21"/>
        <item h="1" x="16"/>
        <item h="1" x="41"/>
        <item h="1" x="52"/>
        <item h="1" x="38"/>
        <item h="1" x="37"/>
        <item h="1" x="4"/>
        <item h="1" x="61"/>
        <item h="1" x="13"/>
        <item h="1" x="48"/>
        <item h="1" x="36"/>
        <item h="1" x="10"/>
        <item h="1" x="14"/>
        <item h="1" x="8"/>
        <item h="1" x="7"/>
        <item h="1" x="12"/>
        <item h="1" x="6"/>
        <item h="1" x="31"/>
        <item h="1" x="25"/>
        <item h="1" x="42"/>
        <item x="2"/>
        <item x="22"/>
        <item x="44"/>
        <item x="23"/>
        <item x="34"/>
        <item x="57"/>
        <item x="5"/>
        <item x="43"/>
        <item x="18"/>
        <item x="15"/>
        <item x="60"/>
        <item x="55"/>
        <item x="3"/>
        <item x="50"/>
        <item x="11"/>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2">
    <field x="7"/>
    <field x="12"/>
  </rowFields>
  <rowItems count="206">
    <i>
      <x/>
      <x v="49"/>
    </i>
    <i t="default">
      <x/>
    </i>
    <i>
      <x v="3"/>
      <x v="54"/>
    </i>
    <i r="1">
      <x v="58"/>
    </i>
    <i t="default">
      <x v="3"/>
    </i>
    <i>
      <x v="4"/>
      <x v="48"/>
    </i>
    <i r="1">
      <x v="57"/>
    </i>
    <i t="default">
      <x v="4"/>
    </i>
    <i>
      <x v="5"/>
      <x v="49"/>
    </i>
    <i r="1">
      <x v="51"/>
    </i>
    <i r="1">
      <x v="52"/>
    </i>
    <i r="1">
      <x v="54"/>
    </i>
    <i r="1">
      <x v="56"/>
    </i>
    <i r="1">
      <x v="57"/>
    </i>
    <i r="1">
      <x v="58"/>
    </i>
    <i r="1">
      <x v="59"/>
    </i>
    <i r="1">
      <x v="61"/>
    </i>
    <i r="1">
      <x v="62"/>
    </i>
    <i t="default">
      <x v="5"/>
    </i>
    <i>
      <x v="6"/>
      <x v="48"/>
    </i>
    <i r="1">
      <x v="50"/>
    </i>
    <i r="1">
      <x v="51"/>
    </i>
    <i r="1">
      <x v="52"/>
    </i>
    <i r="1">
      <x v="54"/>
    </i>
    <i r="1">
      <x v="56"/>
    </i>
    <i r="1">
      <x v="57"/>
    </i>
    <i r="1">
      <x v="58"/>
    </i>
    <i r="1">
      <x v="59"/>
    </i>
    <i r="1">
      <x v="60"/>
    </i>
    <i t="default">
      <x v="6"/>
    </i>
    <i>
      <x v="7"/>
      <x v="49"/>
    </i>
    <i r="1">
      <x v="51"/>
    </i>
    <i r="1">
      <x v="52"/>
    </i>
    <i r="1">
      <x v="54"/>
    </i>
    <i r="1">
      <x v="56"/>
    </i>
    <i r="1">
      <x v="57"/>
    </i>
    <i r="1">
      <x v="58"/>
    </i>
    <i r="1">
      <x v="59"/>
    </i>
    <i r="1">
      <x v="61"/>
    </i>
    <i r="1">
      <x v="62"/>
    </i>
    <i t="default">
      <x v="7"/>
    </i>
    <i>
      <x v="8"/>
      <x v="49"/>
    </i>
    <i r="1">
      <x v="50"/>
    </i>
    <i r="1">
      <x v="53"/>
    </i>
    <i r="1">
      <x v="54"/>
    </i>
    <i r="1">
      <x v="55"/>
    </i>
    <i r="1">
      <x v="58"/>
    </i>
    <i r="1">
      <x v="59"/>
    </i>
    <i r="1">
      <x v="60"/>
    </i>
    <i r="1">
      <x v="61"/>
    </i>
    <i r="1">
      <x v="62"/>
    </i>
    <i t="default">
      <x v="8"/>
    </i>
    <i>
      <x v="9"/>
      <x v="48"/>
    </i>
    <i r="1">
      <x v="49"/>
    </i>
    <i r="1">
      <x v="50"/>
    </i>
    <i r="1">
      <x v="52"/>
    </i>
    <i r="1">
      <x v="56"/>
    </i>
    <i r="1">
      <x v="57"/>
    </i>
    <i r="1">
      <x v="59"/>
    </i>
    <i r="1">
      <x v="60"/>
    </i>
    <i r="1">
      <x v="62"/>
    </i>
    <i t="default">
      <x v="9"/>
    </i>
    <i>
      <x v="10"/>
      <x v="48"/>
    </i>
    <i r="1">
      <x v="49"/>
    </i>
    <i r="1">
      <x v="51"/>
    </i>
    <i r="1">
      <x v="52"/>
    </i>
    <i r="1">
      <x v="53"/>
    </i>
    <i r="1">
      <x v="54"/>
    </i>
    <i r="1">
      <x v="55"/>
    </i>
    <i r="1">
      <x v="57"/>
    </i>
    <i r="1">
      <x v="58"/>
    </i>
    <i r="1">
      <x v="59"/>
    </i>
    <i r="1">
      <x v="61"/>
    </i>
    <i t="default">
      <x v="10"/>
    </i>
    <i>
      <x v="11"/>
      <x v="48"/>
    </i>
    <i r="1">
      <x v="49"/>
    </i>
    <i r="1">
      <x v="51"/>
    </i>
    <i r="1">
      <x v="52"/>
    </i>
    <i r="1">
      <x v="55"/>
    </i>
    <i r="1">
      <x v="56"/>
    </i>
    <i r="1">
      <x v="57"/>
    </i>
    <i r="1">
      <x v="58"/>
    </i>
    <i r="1">
      <x v="62"/>
    </i>
    <i t="default">
      <x v="11"/>
    </i>
    <i>
      <x v="12"/>
      <x v="49"/>
    </i>
    <i r="1">
      <x v="50"/>
    </i>
    <i r="1">
      <x v="51"/>
    </i>
    <i r="1">
      <x v="58"/>
    </i>
    <i r="1">
      <x v="60"/>
    </i>
    <i t="default">
      <x v="12"/>
    </i>
    <i>
      <x v="13"/>
      <x v="49"/>
    </i>
    <i r="1">
      <x v="51"/>
    </i>
    <i r="1">
      <x v="54"/>
    </i>
    <i r="1">
      <x v="55"/>
    </i>
    <i r="1">
      <x v="56"/>
    </i>
    <i r="1">
      <x v="61"/>
    </i>
    <i t="default">
      <x v="13"/>
    </i>
    <i>
      <x v="14"/>
      <x v="48"/>
    </i>
    <i r="1">
      <x v="57"/>
    </i>
    <i r="1">
      <x v="60"/>
    </i>
    <i t="default">
      <x v="14"/>
    </i>
    <i>
      <x v="15"/>
      <x v="56"/>
    </i>
    <i t="default">
      <x v="15"/>
    </i>
    <i>
      <x v="16"/>
      <x v="61"/>
    </i>
    <i t="default">
      <x v="16"/>
    </i>
    <i>
      <x v="17"/>
      <x v="61"/>
    </i>
    <i t="default">
      <x v="17"/>
    </i>
    <i>
      <x v="18"/>
      <x v="54"/>
    </i>
    <i t="default">
      <x v="18"/>
    </i>
    <i>
      <x v="19"/>
      <x v="62"/>
    </i>
    <i t="default">
      <x v="19"/>
    </i>
    <i>
      <x v="21"/>
      <x v="51"/>
    </i>
    <i r="1">
      <x v="54"/>
    </i>
    <i r="1">
      <x v="57"/>
    </i>
    <i t="default">
      <x v="21"/>
    </i>
    <i>
      <x v="22"/>
      <x v="53"/>
    </i>
    <i r="1">
      <x v="57"/>
    </i>
    <i t="default">
      <x v="22"/>
    </i>
    <i>
      <x v="23"/>
      <x v="48"/>
    </i>
    <i r="1">
      <x v="49"/>
    </i>
    <i r="1">
      <x v="54"/>
    </i>
    <i r="1">
      <x v="60"/>
    </i>
    <i r="1">
      <x v="62"/>
    </i>
    <i t="default">
      <x v="23"/>
    </i>
    <i>
      <x v="24"/>
      <x v="48"/>
    </i>
    <i r="1">
      <x v="56"/>
    </i>
    <i r="1">
      <x v="59"/>
    </i>
    <i r="1">
      <x v="61"/>
    </i>
    <i r="1">
      <x v="62"/>
    </i>
    <i t="default">
      <x v="24"/>
    </i>
    <i>
      <x v="25"/>
      <x v="49"/>
    </i>
    <i r="1">
      <x v="56"/>
    </i>
    <i r="1">
      <x v="61"/>
    </i>
    <i t="default">
      <x v="25"/>
    </i>
    <i>
      <x v="26"/>
      <x v="49"/>
    </i>
    <i r="1">
      <x v="54"/>
    </i>
    <i r="1">
      <x v="58"/>
    </i>
    <i t="default">
      <x v="26"/>
    </i>
    <i>
      <x v="27"/>
      <x v="49"/>
    </i>
    <i r="1">
      <x v="51"/>
    </i>
    <i r="1">
      <x v="53"/>
    </i>
    <i r="1">
      <x v="57"/>
    </i>
    <i r="1">
      <x v="58"/>
    </i>
    <i t="default">
      <x v="27"/>
    </i>
    <i>
      <x v="28"/>
      <x v="54"/>
    </i>
    <i r="1">
      <x v="57"/>
    </i>
    <i r="1">
      <x v="58"/>
    </i>
    <i r="1">
      <x v="60"/>
    </i>
    <i t="default">
      <x v="28"/>
    </i>
    <i>
      <x v="29"/>
      <x v="50"/>
    </i>
    <i r="1">
      <x v="52"/>
    </i>
    <i r="1">
      <x v="54"/>
    </i>
    <i r="1">
      <x v="58"/>
    </i>
    <i r="1">
      <x v="59"/>
    </i>
    <i r="1">
      <x v="60"/>
    </i>
    <i r="1">
      <x v="61"/>
    </i>
    <i t="default">
      <x v="29"/>
    </i>
    <i>
      <x v="30"/>
      <x v="50"/>
    </i>
    <i r="1">
      <x v="55"/>
    </i>
    <i t="default">
      <x v="30"/>
    </i>
    <i>
      <x v="31"/>
      <x v="54"/>
    </i>
    <i t="default">
      <x v="31"/>
    </i>
    <i>
      <x v="32"/>
      <x v="50"/>
    </i>
    <i r="1">
      <x v="51"/>
    </i>
    <i r="1">
      <x v="53"/>
    </i>
    <i r="1">
      <x v="55"/>
    </i>
    <i r="1">
      <x v="56"/>
    </i>
    <i t="default">
      <x v="32"/>
    </i>
    <i>
      <x v="33"/>
      <x v="49"/>
    </i>
    <i r="1">
      <x v="50"/>
    </i>
    <i r="1">
      <x v="53"/>
    </i>
    <i r="1">
      <x v="54"/>
    </i>
    <i r="1">
      <x v="55"/>
    </i>
    <i r="1">
      <x v="59"/>
    </i>
    <i t="default">
      <x v="33"/>
    </i>
    <i>
      <x v="34"/>
      <x v="51"/>
    </i>
    <i r="1">
      <x v="57"/>
    </i>
    <i t="default">
      <x v="34"/>
    </i>
    <i>
      <x v="35"/>
      <x v="50"/>
    </i>
    <i t="default">
      <x v="35"/>
    </i>
    <i>
      <x v="36"/>
      <x v="48"/>
    </i>
    <i r="1">
      <x v="49"/>
    </i>
    <i r="1">
      <x v="51"/>
    </i>
    <i t="default">
      <x v="36"/>
    </i>
    <i>
      <x v="37"/>
      <x v="51"/>
    </i>
    <i r="1">
      <x v="52"/>
    </i>
    <i t="default">
      <x v="37"/>
    </i>
    <i>
      <x v="38"/>
      <x v="57"/>
    </i>
    <i r="1">
      <x v="58"/>
    </i>
    <i r="1">
      <x v="60"/>
    </i>
    <i r="1">
      <x v="61"/>
    </i>
    <i r="1">
      <x v="62"/>
    </i>
    <i t="default">
      <x v="38"/>
    </i>
    <i>
      <x v="39"/>
      <x v="62"/>
    </i>
    <i t="default">
      <x v="39"/>
    </i>
    <i>
      <x v="40"/>
      <x v="62"/>
    </i>
    <i t="default">
      <x v="40"/>
    </i>
    <i>
      <x v="41"/>
      <x v="62"/>
    </i>
    <i t="default">
      <x v="41"/>
    </i>
    <i>
      <x v="42"/>
      <x v="62"/>
    </i>
    <i t="default">
      <x v="42"/>
    </i>
    <i>
      <x v="43"/>
      <x v="62"/>
    </i>
    <i t="default">
      <x v="43"/>
    </i>
    <i>
      <x v="44"/>
      <x v="62"/>
    </i>
    <i t="default">
      <x v="44"/>
    </i>
    <i t="grand">
      <x/>
    </i>
  </rowItems>
  <colItems count="1">
    <i/>
  </colItems>
  <dataFields count="1">
    <dataField name="Count of age" fld="12" subtotal="count" baseField="9" baseItem="0"/>
  </dataFields>
  <formats count="3">
    <format dxfId="5">
      <pivotArea type="all" dataOnly="0" outline="0" fieldPosition="0"/>
    </format>
    <format dxfId="4">
      <pivotArea type="all" dataOnly="0" outline="0" fieldPosition="0"/>
    </format>
    <format dxfId="3">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8" cacheId="7"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16:D124" firstHeaderRow="2" firstDataRow="2" firstDataCol="3"/>
  <pivotFields count="28">
    <pivotField compact="0" outline="0" subtotalTop="0" showAll="0" includeNewItemsInFilter="1"/>
    <pivotField axis="axisRow" dataField="1" compact="0" outline="0" subtotalTop="0" showAll="0" includeNewItemsInFilter="1">
      <items count="3">
        <item x="1"/>
        <item h="1" x="0"/>
        <item t="default"/>
      </items>
    </pivotField>
    <pivotField compact="0" outline="0" showAll="0" defaultSubtotal="0"/>
    <pivotField compact="0" outline="0" showAll="0" defaultSubtotal="0"/>
    <pivotField axis="axisRow" compact="0" outline="0" subtotalTop="0" showAll="0" includeNewItemsInFilter="1">
      <items count="3">
        <item x="0"/>
        <item x="1"/>
        <item t="default"/>
      </items>
    </pivotField>
    <pivotField compact="0" outline="0" subtotalTop="0" showAll="0" includeNewItemsInFilter="1"/>
    <pivotField axis="axisRow" compact="0" outline="0" subtotalTop="0" showAll="0" includeNewItemsInFilter="1">
      <items count="5">
        <item h="1" x="1"/>
        <item x="3"/>
        <item h="1"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3">
    <field x="1"/>
    <field x="6"/>
    <field x="4"/>
  </rowFields>
  <rowItems count="7">
    <i>
      <x/>
      <x v="1"/>
      <x/>
    </i>
    <i r="2">
      <x v="1"/>
    </i>
    <i t="default" r="1">
      <x v="1"/>
    </i>
    <i r="1">
      <x v="3"/>
      <x/>
    </i>
    <i r="2">
      <x v="1"/>
    </i>
    <i t="default" r="1">
      <x v="3"/>
    </i>
    <i t="default">
      <x/>
    </i>
  </rowItems>
  <colItems count="1">
    <i/>
  </colItems>
  <dataFields count="1">
    <dataField name="Count of gender" fld="1" subtotal="count" baseField="0" baseItem="0"/>
  </dataFields>
  <formats count="3">
    <format dxfId="8">
      <pivotArea type="all" dataOnly="0" outline="0" fieldPosition="0"/>
    </format>
    <format dxfId="7">
      <pivotArea type="all" dataOnly="0" outline="0" fieldPosition="0"/>
    </format>
    <format dxfId="6">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onlinestatbook.com/2/describing_bivariate_data/calculation.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6"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2"/>
  <sheetViews>
    <sheetView workbookViewId="0">
      <selection activeCell="B20" sqref="B20"/>
    </sheetView>
  </sheetViews>
  <sheetFormatPr baseColWidth="10" defaultColWidth="8.83203125" defaultRowHeight="16" x14ac:dyDescent="0.2"/>
  <cols>
    <col min="1" max="1" width="42.5" style="13" customWidth="1"/>
    <col min="2" max="2" width="28.33203125" style="13" customWidth="1"/>
    <col min="3" max="3" width="23.83203125" style="13" customWidth="1"/>
    <col min="4" max="4" width="25.5" style="13" customWidth="1"/>
    <col min="5" max="5" width="23" style="13" customWidth="1"/>
    <col min="6" max="6" width="22" style="13" customWidth="1"/>
    <col min="7" max="7" width="26.6640625" style="13" customWidth="1"/>
    <col min="8" max="8" width="34.1640625" style="13" customWidth="1"/>
    <col min="9" max="9" width="19.1640625" style="13" customWidth="1"/>
    <col min="10" max="10" width="14.6640625" style="13" customWidth="1"/>
    <col min="11" max="11" width="15.5" style="13" customWidth="1"/>
    <col min="12" max="12" width="13.33203125" style="13" customWidth="1"/>
    <col min="13" max="13" width="12.6640625" style="13" customWidth="1"/>
    <col min="14" max="16384" width="8.83203125" style="13"/>
  </cols>
  <sheetData>
    <row r="1" spans="1:13" ht="111.75" customHeight="1" x14ac:dyDescent="0.2">
      <c r="A1" s="60" t="s">
        <v>183</v>
      </c>
      <c r="B1" s="60"/>
      <c r="C1" s="60"/>
      <c r="D1" s="60"/>
      <c r="E1" s="60"/>
      <c r="F1" s="60"/>
      <c r="G1" s="60"/>
      <c r="H1" s="60"/>
    </row>
    <row r="2" spans="1:13" x14ac:dyDescent="0.2">
      <c r="A2" s="16"/>
    </row>
    <row r="3" spans="1:13" s="15" customFormat="1" x14ac:dyDescent="0.2">
      <c r="A3" s="14" t="s">
        <v>149</v>
      </c>
      <c r="B3" s="16"/>
    </row>
    <row r="5" spans="1:13" ht="17" thickBot="1" x14ac:dyDescent="0.25">
      <c r="A5" s="12" t="s">
        <v>146</v>
      </c>
      <c r="C5" s="13" t="s">
        <v>251</v>
      </c>
      <c r="D5" s="13" t="s">
        <v>251</v>
      </c>
      <c r="F5" s="13" t="s">
        <v>251</v>
      </c>
    </row>
    <row r="6" spans="1:13" ht="18" thickBot="1" x14ac:dyDescent="0.25">
      <c r="A6" s="8"/>
      <c r="B6" s="11" t="s">
        <v>136</v>
      </c>
      <c r="C6" s="11" t="s">
        <v>137</v>
      </c>
      <c r="D6" s="11" t="s">
        <v>138</v>
      </c>
      <c r="E6" s="11" t="s">
        <v>139</v>
      </c>
      <c r="F6" s="11" t="s">
        <v>140</v>
      </c>
      <c r="G6" s="11" t="s">
        <v>141</v>
      </c>
      <c r="H6" s="11"/>
    </row>
    <row r="7" spans="1:13" ht="24" customHeight="1" x14ac:dyDescent="0.2">
      <c r="A7" s="9" t="s">
        <v>160</v>
      </c>
      <c r="B7" s="56">
        <f>COUNTIFS(Sheet1!G3:G1002, "&lt;=35", Sheet1!D3:D1002, "professional")/999</f>
        <v>0.23723723723723725</v>
      </c>
      <c r="C7" s="56">
        <f>COUNTIFS(Sheet1!G3:G1002, "&lt;=60",Sheet1!G3:G1002, "&gt;35", Sheet1!D3:D1002, "professional")/999</f>
        <v>0.22722722722722724</v>
      </c>
      <c r="D7" s="56">
        <f>COUNTIFS(Sheet1!G3:G1002, "&lt;=80",Sheet1!G3:G1002, "&gt;60", Sheet1!D3:D1002, "none")/999</f>
        <v>0.11311311311311312</v>
      </c>
      <c r="E7" s="56">
        <f>COUNTIFS(Sheet1!G3:G1002, "&lt;=35", Sheet1!D3:D1002, "none")/999</f>
        <v>6.7067067067067068E-2</v>
      </c>
      <c r="F7" s="56">
        <f>COUNTIFS(Sheet1!G3:G1002, "&lt;=60",Sheet1!G3:G1002, "&gt;35", Sheet1!D3:D1002, "none")/999</f>
        <v>0.17017017017017017</v>
      </c>
      <c r="G7" s="56">
        <f>COUNTIFS(Sheet1!G3:G1002, "&lt;=80",Sheet1!G3:G1002, "&gt;60", Sheet1!D3:D1002, "professional")/999</f>
        <v>0.18618618618618618</v>
      </c>
      <c r="H7" s="56"/>
    </row>
    <row r="8" spans="1:13" ht="17" x14ac:dyDescent="0.2">
      <c r="A8" s="9" t="s">
        <v>142</v>
      </c>
      <c r="B8" s="46">
        <f>AVERAGEIFS(Sheet1!F3:F1002, Sheet1!G3:G1002, "&lt;=35", Sheet1!D3:D1002, "professional")</f>
        <v>34.780590717299575</v>
      </c>
      <c r="C8" s="46">
        <f>AVERAGEIFS(Sheet1!F3:F1002, Sheet1!G3:G1002, "&lt;=60",Sheet1!G3:G1002, "&gt;35", Sheet1!D3:D1002, "professional")</f>
        <v>41.665198237885463</v>
      </c>
      <c r="D8" s="46">
        <f>AVERAGEIFS(Sheet1!F3:F1002, Sheet1!G3:G1002, "&lt;=80",Sheet1!G3:G1002, "&gt;60", Sheet1!D3:D1002, "none")</f>
        <v>34.513274336283189</v>
      </c>
      <c r="E8" s="46">
        <f>AVERAGEIFS(Sheet1!F3:F1002, Sheet1!G3:G1002, "&lt;=35", Sheet1!D3:D1002, "none")</f>
        <v>32.567164179104481</v>
      </c>
      <c r="F8" s="46">
        <f>AVERAGEIFS(Sheet1!F3:F1002,Sheet1!G3:G1002, "&lt;=60",Sheet1!G3:G1002, "&gt;35", Sheet1!D3:D1002, "none")</f>
        <v>36.1</v>
      </c>
      <c r="G8" s="46">
        <f>AVERAGEIFS(Sheet1!F3:F1002, Sheet1!G3:G1002, "&lt;=80",Sheet1!G3:G1002, "&gt;60", Sheet1!D3:D1002, "professional")</f>
        <v>48.854838709677416</v>
      </c>
      <c r="H8" s="46"/>
      <c r="L8" s="13" t="s">
        <v>198</v>
      </c>
      <c r="M8" s="13" t="s">
        <v>201</v>
      </c>
    </row>
    <row r="9" spans="1:13" ht="34" x14ac:dyDescent="0.2">
      <c r="A9" s="9" t="s">
        <v>159</v>
      </c>
      <c r="B9" s="46" t="s">
        <v>206</v>
      </c>
      <c r="C9" s="46" t="s">
        <v>248</v>
      </c>
      <c r="D9" s="46" t="s">
        <v>249</v>
      </c>
      <c r="E9" s="46" t="s">
        <v>207</v>
      </c>
      <c r="F9" s="46" t="s">
        <v>250</v>
      </c>
      <c r="G9" s="46" t="s">
        <v>252</v>
      </c>
      <c r="H9" s="46"/>
      <c r="L9" s="13" t="s">
        <v>199</v>
      </c>
      <c r="M9" s="13" t="s">
        <v>202</v>
      </c>
    </row>
    <row r="10" spans="1:13" ht="33" customHeight="1" x14ac:dyDescent="0.2">
      <c r="A10" s="9" t="s">
        <v>143</v>
      </c>
      <c r="B10" s="46" t="s">
        <v>13</v>
      </c>
      <c r="C10" s="46" t="s">
        <v>10</v>
      </c>
      <c r="D10" s="46" t="s">
        <v>10</v>
      </c>
      <c r="E10" s="46" t="s">
        <v>12</v>
      </c>
      <c r="F10" s="46" t="s">
        <v>9</v>
      </c>
      <c r="G10" s="46" t="s">
        <v>253</v>
      </c>
      <c r="H10" s="46"/>
      <c r="L10" s="13" t="s">
        <v>200</v>
      </c>
    </row>
    <row r="11" spans="1:13" ht="33" customHeight="1" x14ac:dyDescent="0.2">
      <c r="A11" s="9" t="s">
        <v>247</v>
      </c>
      <c r="B11" s="46">
        <f>AVERAGEIFS(Sheet1!O3:O1002, Sheet1!G3:G1002, "&lt;=35", Sheet1!D3:D1002, "professional")</f>
        <v>2.7383966244725739</v>
      </c>
      <c r="C11" s="46">
        <f>AVERAGEIFS(Sheet1!O3:O1002, Sheet1!G3:G1002, "&lt;=60",Sheet1!G3:G1002, "&gt;35", Sheet1!D3:D1002, "professional")</f>
        <v>1.8766519823788546</v>
      </c>
      <c r="D11" s="46">
        <f>AVERAGEIFS(Sheet1!O3:O1002, Sheet1!G3:G1002, "&lt;=80",Sheet1!G3:G1002, "&gt;60", Sheet1!D3:D1002, "none")</f>
        <v>2.4867256637168142</v>
      </c>
      <c r="E11" s="46">
        <f>AVERAGEIFS(Sheet1!O3:O1002, Sheet1!G3:G1002, "&lt;=35", Sheet1!D3:D1002, "none")</f>
        <v>1.8955223880597014</v>
      </c>
      <c r="F11" s="46">
        <f>AVERAGEIFS(Sheet1!O3:O1002,Sheet1!G3:G1002, "&lt;=60",Sheet1!G3:G1002, "&gt;35", Sheet1!D3:D1002, "none")</f>
        <v>2.9647058823529413</v>
      </c>
      <c r="G11" s="46">
        <f>AVERAGEIFS(Sheet1!O3:O1002, Sheet1!G3:G1002, "&lt;=80",Sheet1!G3:G1002, "&gt;60", Sheet1!D3:D1002, "professional")</f>
        <v>2.0591397849462365</v>
      </c>
      <c r="H11" s="46"/>
    </row>
    <row r="12" spans="1:13" ht="17" x14ac:dyDescent="0.2">
      <c r="A12" s="9" t="s">
        <v>144</v>
      </c>
      <c r="B12" s="46" t="s">
        <v>55</v>
      </c>
      <c r="C12" s="46" t="s">
        <v>6</v>
      </c>
      <c r="D12" s="46" t="s">
        <v>55</v>
      </c>
      <c r="E12" s="46" t="s">
        <v>53</v>
      </c>
      <c r="F12" s="46" t="s">
        <v>53</v>
      </c>
      <c r="G12" s="46" t="s">
        <v>6</v>
      </c>
      <c r="H12" s="46"/>
    </row>
    <row r="13" spans="1:13" ht="18" thickBot="1" x14ac:dyDescent="0.25">
      <c r="A13" s="10" t="s">
        <v>145</v>
      </c>
      <c r="B13" s="47">
        <f>AVERAGEIFS(Sheet1!Q3:Q1002, Sheet1!G3:G1002, "&lt;=35", Sheet1!D3:D1002, "professional")</f>
        <v>409.11392405063293</v>
      </c>
      <c r="C13" s="47">
        <f>AVERAGEIFS(Sheet1!Q3:Q1002, Sheet1!G3:G1002, "&lt;=60",Sheet1!G3:G1002, "&gt;35", Sheet1!D3:D1002, "professional")</f>
        <v>428.93392070484583</v>
      </c>
      <c r="D13" s="47">
        <f>AVERAGEIFS(Sheet1!Q3:Q1002, Sheet1!G3:G1002, "&lt;=80",Sheet1!G3:G1002, "&gt;60", Sheet1!D3:D1002, "none")</f>
        <v>281.73451327433628</v>
      </c>
      <c r="E13" s="47">
        <f>AVERAGEIFS(Sheet1!Q3:Q1002, Sheet1!G3:G1002, "&lt;=35", Sheet1!D3:D1002, "none")</f>
        <v>250.38805970149255</v>
      </c>
      <c r="F13" s="47">
        <f>AVERAGEIFS(Sheet1!Q3:Q1002,Sheet1!G3:G1002, "&lt;=60",Sheet1!G3:G1002, "&gt;35", Sheet1!D3:D1002, "none")</f>
        <v>308.75294117647059</v>
      </c>
      <c r="G13" s="47">
        <f>AVERAGEIFS(Sheet1!Q3:Q1002, Sheet1!G3:G1002, "&lt;=80",Sheet1!G3:G1002, "&gt;60", Sheet1!D3:D1002, "professional")</f>
        <v>409.22580645161293</v>
      </c>
      <c r="H13" s="47"/>
    </row>
    <row r="14" spans="1:13" x14ac:dyDescent="0.2">
      <c r="A14" s="16"/>
      <c r="B14" s="17"/>
      <c r="C14" s="17"/>
      <c r="D14" s="17"/>
      <c r="E14" s="17"/>
      <c r="F14" s="17"/>
      <c r="G14" s="17"/>
      <c r="H14" s="17"/>
    </row>
    <row r="15" spans="1:13" x14ac:dyDescent="0.2">
      <c r="B15" s="17"/>
      <c r="C15" s="17"/>
      <c r="D15" s="17"/>
      <c r="E15" s="17"/>
      <c r="F15" s="17"/>
      <c r="G15" s="17"/>
      <c r="H15" s="17"/>
    </row>
    <row r="16" spans="1:13" x14ac:dyDescent="0.2">
      <c r="A16" s="18" t="s">
        <v>152</v>
      </c>
      <c r="B16" s="17"/>
      <c r="C16" s="17"/>
      <c r="D16" s="17"/>
      <c r="E16" s="17"/>
      <c r="F16" s="17"/>
      <c r="G16" s="17"/>
      <c r="H16" s="17"/>
    </row>
    <row r="17" spans="1:13" x14ac:dyDescent="0.2">
      <c r="B17" s="17"/>
      <c r="C17" s="17"/>
      <c r="D17" s="17"/>
      <c r="E17" s="17"/>
      <c r="F17" s="17"/>
      <c r="G17" s="17"/>
      <c r="H17" s="17"/>
    </row>
    <row r="18" spans="1:13" ht="17" thickBot="1" x14ac:dyDescent="0.25">
      <c r="A18" s="12" t="s">
        <v>147</v>
      </c>
      <c r="B18" s="17"/>
      <c r="C18" s="17"/>
      <c r="D18" s="17"/>
      <c r="E18" s="17"/>
      <c r="F18" s="17"/>
      <c r="G18" s="17" t="s">
        <v>136</v>
      </c>
      <c r="H18" s="17" t="s">
        <v>137</v>
      </c>
      <c r="I18" s="13" t="s">
        <v>138</v>
      </c>
      <c r="J18" s="13" t="s">
        <v>139</v>
      </c>
      <c r="K18" s="13" t="s">
        <v>140</v>
      </c>
      <c r="L18" s="13" t="s">
        <v>141</v>
      </c>
    </row>
    <row r="19" spans="1:13" ht="18" thickBot="1" x14ac:dyDescent="0.25">
      <c r="A19" s="8" t="s">
        <v>148</v>
      </c>
      <c r="B19" s="11" t="s">
        <v>136</v>
      </c>
      <c r="C19" s="11" t="s">
        <v>137</v>
      </c>
      <c r="D19" s="11" t="s">
        <v>138</v>
      </c>
      <c r="E19" s="11" t="s">
        <v>139</v>
      </c>
      <c r="F19" s="1" t="s">
        <v>9</v>
      </c>
      <c r="G19" s="17">
        <f>COUNTIFS(Sheet1!G3:G1002, "&lt;=35", Sheet1!D3:D1002, "professional", Sheet1!U3:U1002, 0)</f>
        <v>22</v>
      </c>
      <c r="H19" s="17">
        <f>COUNTIFS(Sheet1!G3:G1002, "&lt;=60",Sheet1!G3:G1002, "&gt;35", Sheet1!D3:D1002, "professional", Sheet1!U3:U1002, 0)</f>
        <v>40</v>
      </c>
      <c r="I19" s="13">
        <f>COUNTIFS(Sheet1!G3:G1002, "&lt;=80",Sheet1!G3:G1002, "&gt;60", Sheet1!D3:D1002, "none", Sheet1!U3:U1002, 0)</f>
        <v>31</v>
      </c>
      <c r="J19" s="13">
        <f>COUNTIFS(Sheet1!G3:G1002, "&lt;=35", Sheet1!D3:D1002, "none", Sheet1!U3:U1002, 0)</f>
        <v>11</v>
      </c>
      <c r="K19" s="13">
        <f>COUNTIFS(Sheet1!G3:G1002, "&lt;=60",Sheet1!G3:G1002, "&gt;35", Sheet1!D3:D1002, "none", Sheet1!U3:U1002, 0)</f>
        <v>58</v>
      </c>
      <c r="L19" s="13">
        <f>COUNTIFS(Sheet1!G3:G1002, "&lt;=80",Sheet1!G3:G1002, "&gt;60", Sheet1!D3:D1002, "professional", Sheet1!U3:U1002, 0)</f>
        <v>38</v>
      </c>
    </row>
    <row r="20" spans="1:13" ht="17" x14ac:dyDescent="0.2">
      <c r="A20" s="9" t="s">
        <v>161</v>
      </c>
      <c r="B20" s="56">
        <f>COUNTIFS(Sheet1!K3:K1002, "&lt;20", Sheet1!N3:N1002, "early")/1000</f>
        <v>0.40300000000000002</v>
      </c>
      <c r="C20" s="56">
        <f>COUNTIFS(Sheet1!K3:K1002, "&lt;40", Sheet1!N3:N1002, "late")/1000</f>
        <v>7.5999999999999998E-2</v>
      </c>
      <c r="D20" s="56">
        <f>COUNTIFS(Sheet1!K3:K1002, "&gt;20", Sheet1!N3:N1002, "early")/1000</f>
        <v>0.35599999999999998</v>
      </c>
      <c r="E20" s="56">
        <f>COUNTIFS(Sheet1!K3:K1002, "&gt;40", Sheet1!N3:N1002, "late")/1000</f>
        <v>0.109</v>
      </c>
      <c r="F20" t="s">
        <v>12</v>
      </c>
      <c r="G20" s="17">
        <f>COUNTIFS(Sheet1!G3:G1002, "&lt;=35", Sheet1!D3:D1002, "professional", Sheet1!U3:U1002, 1)</f>
        <v>26</v>
      </c>
      <c r="H20" s="17">
        <f>COUNTIFS(Sheet1!G3:G1002, "&lt;=60",Sheet1!G3:G1002, "&gt;35", Sheet1!D3:D1002, "professional", Sheet1!U3:U1002, 1)</f>
        <v>55</v>
      </c>
      <c r="I20" s="13">
        <f>COUNTIFS(Sheet1!G3:G1002, "&lt;=80",Sheet1!G3:G1002, "&gt;60", Sheet1!D3:D1002, "none", Sheet1!U3:U1002, 1)</f>
        <v>22</v>
      </c>
      <c r="J20" s="13">
        <f>COUNTIFS(Sheet1!G3:G1002, "&lt;=35", Sheet1!D3:D1002, "none", Sheet1!U3:U1002, 1)</f>
        <v>26</v>
      </c>
      <c r="K20" s="13">
        <f>COUNTIFS(Sheet1!G3:G1002, "&lt;=60",Sheet1!G3:G1002, "&gt;35", Sheet1!D3:D1002, "none", Sheet1!U3:U1002, 1)</f>
        <v>44</v>
      </c>
      <c r="L20" s="13">
        <f>COUNTIFS(Sheet1!G3:G1002, "&lt;=80",Sheet1!G3:G1002, "&gt;60", Sheet1!D3:D1002, "professional", Sheet1!U3:U1002, 1)</f>
        <v>48</v>
      </c>
    </row>
    <row r="21" spans="1:13" ht="17" x14ac:dyDescent="0.2">
      <c r="A21" s="9" t="s">
        <v>142</v>
      </c>
      <c r="B21" s="46">
        <f>AVERAGEIFS(Sheet1!F3:F1002, Sheet1!K3:K1002, "&lt;20", Sheet1!N3:N1002, "early")</f>
        <v>29.957816377171216</v>
      </c>
      <c r="C21" s="46">
        <f>AVERAGEIFS(Sheet1!F3:F1002, Sheet1!K3:K1002, "&lt;40", Sheet1!N3:N1002, "late")</f>
        <v>48.434210526315788</v>
      </c>
      <c r="D21" s="46">
        <f>AVERAGEIFS(Sheet1!F3:F1002, Sheet1!K3:K1002, "&gt;20", Sheet1!N3:N1002, "early")</f>
        <v>45.199438202247194</v>
      </c>
      <c r="E21" s="46">
        <f>AVERAGEIFS(Sheet1!F3:F1002, Sheet1!K3:K1002, "&gt;40", Sheet1!N3:N1002, "late")</f>
        <v>47.605504587155963</v>
      </c>
      <c r="F21" t="s">
        <v>10</v>
      </c>
      <c r="G21" s="17">
        <f>COUNTIFS(Sheet1!G3:G1002, "&lt;=35", Sheet1!D3:D1002, "professional", Sheet1!U3:U1002, 2)</f>
        <v>35</v>
      </c>
      <c r="H21" s="17">
        <f>COUNTIFS(Sheet1!G3:G1002, "&lt;=60",Sheet1!G3:G1002, "&gt;35", Sheet1!D3:D1002, "professional", Sheet1!U3:U1002, 2)</f>
        <v>68</v>
      </c>
      <c r="I21" s="13">
        <f>COUNTIFS(Sheet1!G3:G1002, "&lt;=80",Sheet1!G3:G1002, "&gt;60", Sheet1!D3:D1002, "none", Sheet1!U3:U1002, 2)</f>
        <v>32</v>
      </c>
      <c r="J21" s="13">
        <f>COUNTIFS(Sheet1!G3:G1002, "&lt;=35", Sheet1!D3:D1002, "none", Sheet1!U3:U1002, 2)</f>
        <v>16</v>
      </c>
      <c r="K21" s="13">
        <f>COUNTIFS(Sheet1!G3:G1002, "&lt;=60",Sheet1!G3:G1002, "&gt;35", Sheet1!D3:D1002, "none", Sheet1!U3:U1002, 2)</f>
        <v>27</v>
      </c>
      <c r="L21" s="13">
        <f>COUNTIFS(Sheet1!G3:G1002, "&lt;=80",Sheet1!G3:G1002, "&gt;60", Sheet1!D3:D1002, "professional", Sheet1!U3:U1002, 2)</f>
        <v>50</v>
      </c>
    </row>
    <row r="22" spans="1:13" ht="51" x14ac:dyDescent="0.2">
      <c r="A22" s="9" t="s">
        <v>159</v>
      </c>
      <c r="B22" s="46" t="s">
        <v>254</v>
      </c>
      <c r="C22" s="46" t="s">
        <v>255</v>
      </c>
      <c r="D22" s="46" t="s">
        <v>257</v>
      </c>
      <c r="E22" s="46" t="s">
        <v>256</v>
      </c>
      <c r="F22" t="s">
        <v>11</v>
      </c>
      <c r="G22" s="17">
        <f>COUNTIFS(Sheet1!G3:G1002, "&lt;=35", Sheet1!D3:D1002, "professional", Sheet1!U3:U1002, 3)</f>
        <v>24</v>
      </c>
      <c r="H22" s="17">
        <f>COUNTIFS(Sheet1!G3:G1002, "&lt;=60",Sheet1!G3:G1002, "&gt;35", Sheet1!D3:D1002, "professional", Sheet1!U3:U1002, 3)</f>
        <v>64</v>
      </c>
      <c r="I22" s="13">
        <f>COUNTIFS(Sheet1!G3:G1002, "&lt;=80",Sheet1!G3:G1002, "&gt;60", Sheet1!D3:D1002, "none", Sheet1!U3:U1002, 3)</f>
        <v>28</v>
      </c>
      <c r="J22" s="13">
        <f>COUNTIFS(Sheet1!G3:G1002, "&lt;=35", Sheet1!D3:D1002, "none", Sheet1!U3:U1002, 3)</f>
        <v>14</v>
      </c>
      <c r="K22" s="13">
        <f>COUNTIFS(Sheet1!G3:G1002, "&lt;=60",Sheet1!G3:G1002, "&gt;35", Sheet1!D3:D1002, "none", Sheet1!U3:U1002, 3)</f>
        <v>41</v>
      </c>
      <c r="L22" s="13">
        <f>COUNTIFS(Sheet1!G3:G1002, "&lt;=80",Sheet1!G3:G1002, "&gt;60", Sheet1!D3:D1002, "professional", Sheet1!U3:U1002, 3)</f>
        <v>50</v>
      </c>
    </row>
    <row r="23" spans="1:13" ht="34" x14ac:dyDescent="0.2">
      <c r="A23" s="9" t="s">
        <v>143</v>
      </c>
      <c r="B23" s="46" t="s">
        <v>11</v>
      </c>
      <c r="C23" s="46" t="s">
        <v>9</v>
      </c>
      <c r="D23" s="46" t="s">
        <v>13</v>
      </c>
      <c r="E23" s="46" t="s">
        <v>9</v>
      </c>
      <c r="F23" t="s">
        <v>13</v>
      </c>
      <c r="G23" s="17">
        <f>COUNTIFS(Sheet1!G3:G1002, "&lt;=35", Sheet1!D3:D1002, "professional", Sheet1!U3:U1002, 4)</f>
        <v>130</v>
      </c>
      <c r="H23" s="17">
        <f>COUNTIFS(Sheet1!G3:G1002, "&lt;=60",Sheet1!G3:G1002, "&gt;35", Sheet1!D3:D1002, "professional", Sheet1!U3:U1002, 4)</f>
        <v>0</v>
      </c>
      <c r="I23" s="13">
        <f>COUNTIFS(Sheet1!G3:G1002, "&lt;=80",Sheet1!G3:G1002, "&gt;60", Sheet1!D3:D1002, "none", Sheet1!U3:U1002, 4)</f>
        <v>0</v>
      </c>
      <c r="J23" s="13">
        <f>COUNTIFS(Sheet1!G3:G1002, "&lt;=35", Sheet1!D3:D1002, "none", Sheet1!U3:U1002, 4)</f>
        <v>0</v>
      </c>
      <c r="K23" s="13">
        <f>COUNTIFS(Sheet1!G3:G1002, "&lt;=60",Sheet1!G3:G1002, "&gt;35", Sheet1!D3:D1002, "none", Sheet1!U3:U1002, 4)</f>
        <v>0</v>
      </c>
      <c r="L23" s="13">
        <f>COUNTIFS(Sheet1!G3:G1002, "&lt;=80",Sheet1!G3:G1002, "&gt;60", Sheet1!D3:D1002, "professional", Sheet1!U3:U1002, 4)</f>
        <v>0</v>
      </c>
    </row>
    <row r="24" spans="1:13" ht="16" customHeight="1" x14ac:dyDescent="0.2">
      <c r="A24" s="9" t="s">
        <v>144</v>
      </c>
      <c r="B24" s="46" t="s">
        <v>55</v>
      </c>
      <c r="C24" s="46" t="s">
        <v>7</v>
      </c>
      <c r="D24" s="46" t="s">
        <v>6</v>
      </c>
      <c r="E24" s="46" t="s">
        <v>7</v>
      </c>
      <c r="F24" s="17"/>
      <c r="G24" s="17"/>
      <c r="H24" s="17"/>
    </row>
    <row r="25" spans="1:13" ht="18" thickBot="1" x14ac:dyDescent="0.25">
      <c r="A25" s="10" t="s">
        <v>145</v>
      </c>
      <c r="B25" s="47">
        <f>AVERAGEIFS(Sheet1!Q3:Q1002,Sheet1!K3:K1002, "&lt;20", Sheet1!N3:N1002, "early")</f>
        <v>190.24317617866004</v>
      </c>
      <c r="C25" s="47">
        <f>AVERAGEIFS(Sheet1!Q3:Q1002, Sheet1!K3:K1002, "&lt;40", Sheet1!N3:N1002, "late")</f>
        <v>428.36842105263156</v>
      </c>
      <c r="D25" s="47">
        <f>AVERAGEIFS(Sheet1!Q3:Q1002, Sheet1!K3:K1002, "&gt;20", Sheet1!N3:N1002, "early")</f>
        <v>521.52808988764048</v>
      </c>
      <c r="E25" s="47">
        <f>AVERAGEIFS(Sheet1!Q3:Q1002, Sheet1!K3:K1002, "&gt;40", Sheet1!N3:N1002, "late")</f>
        <v>546.93577981651379</v>
      </c>
      <c r="F25" s="17"/>
      <c r="G25" s="17"/>
      <c r="H25" s="17"/>
    </row>
    <row r="26" spans="1:13" x14ac:dyDescent="0.2">
      <c r="A26" s="16"/>
    </row>
    <row r="27" spans="1:13" x14ac:dyDescent="0.2">
      <c r="A27" s="16"/>
      <c r="G27" s="17" t="s">
        <v>136</v>
      </c>
      <c r="H27" s="17" t="s">
        <v>137</v>
      </c>
      <c r="I27" s="13" t="s">
        <v>138</v>
      </c>
      <c r="J27" s="13" t="s">
        <v>139</v>
      </c>
      <c r="K27" s="13" t="s">
        <v>140</v>
      </c>
      <c r="L27" s="13" t="s">
        <v>141</v>
      </c>
    </row>
    <row r="28" spans="1:13" x14ac:dyDescent="0.2">
      <c r="F28" s="2" t="s">
        <v>6</v>
      </c>
      <c r="G28" s="17">
        <f>COUNTIFS(Sheet1!G3:G1002, "&lt;=35", Sheet1!D3:D1002, "professional", Sheet1!V3:V1002, 0)</f>
        <v>35</v>
      </c>
      <c r="H28" s="17">
        <f>COUNTIFS(Sheet1!G3:G1002, "&lt;=60",Sheet1!G3:G1002, "&gt;35", Sheet1!D3:D1002, "professional", Sheet1!V3:V1002, 0)</f>
        <v>79</v>
      </c>
      <c r="I28" s="17">
        <f>COUNTIFS(Sheet1!G3:G1002, "&lt;=80",Sheet1!G3:G1002, "&gt;60", Sheet1!D3:D1002, "none", Sheet1!V3:V1002, 0)</f>
        <v>0</v>
      </c>
      <c r="J28" s="17">
        <f>COUNTIFS(Sheet1!G3:G1002, "&lt;=35", Sheet1!D3:D1002, "none", Sheet1!V3:V1002, 0)</f>
        <v>0</v>
      </c>
      <c r="K28" s="17">
        <f>COUNTIFS(Sheet1!G3:G1002, "&lt;=60",Sheet1!G3:G1002, "&gt;35", Sheet1!D3:D1002, "none", Sheet1!V3:V1002, 0)</f>
        <v>0</v>
      </c>
      <c r="L28" s="17">
        <f>COUNTIFS(Sheet1!G3:G1002, "&lt;=80",Sheet1!G3:G1002, "&gt;60", Sheet1!D3:D1002, "professional", Sheet1!V3:V1002, 0)</f>
        <v>56</v>
      </c>
      <c r="M28" s="17"/>
    </row>
    <row r="29" spans="1:13" ht="17" thickBot="1" x14ac:dyDescent="0.25">
      <c r="F29" s="2" t="s">
        <v>53</v>
      </c>
      <c r="G29" s="17">
        <f>COUNTIFS(Sheet1!G3:G1002, "&lt;=35", Sheet1!D3:D1002, "professional", Sheet1!V3:V1002, 1)</f>
        <v>67</v>
      </c>
      <c r="H29" s="17">
        <f>COUNTIFS(Sheet1!G3:G1002, "&lt;=60",Sheet1!G3:G1002, "&gt;35", Sheet1!D3:D1002, "professional", Sheet1!V3:V1002, 1)</f>
        <v>57</v>
      </c>
      <c r="I29" s="17">
        <f>COUNTIFS(Sheet1!G3:G1002, "&lt;=80",Sheet1!G3:G1002, "&gt;60", Sheet1!D3:D1002, "none", Sheet1!V3:V1002, 1)</f>
        <v>40</v>
      </c>
      <c r="J29" s="17">
        <f>COUNTIFS(Sheet1!G3:G1002, "&lt;=35", Sheet1!D3:D1002, "none", Sheet1!U3:U1002, 1)</f>
        <v>26</v>
      </c>
      <c r="K29" s="17">
        <f>COUNTIFS(Sheet1!G3:G1002, "&lt;=60",Sheet1!G3:G1002, "&gt;35", Sheet1!D3:D1002, "none", Sheet1!U3:U1002, 1)</f>
        <v>44</v>
      </c>
      <c r="L29" s="17">
        <f>COUNTIFS(Sheet1!G3:G1002, "&lt;=80",Sheet1!G3:G1002, "&gt;60", Sheet1!D3:D1002, "professional", Sheet1!V3:V1002, 1)</f>
        <v>44</v>
      </c>
      <c r="M29" s="17"/>
    </row>
    <row r="30" spans="1:13" ht="18" thickBot="1" x14ac:dyDescent="0.25">
      <c r="B30" s="63" t="s">
        <v>136</v>
      </c>
      <c r="C30" s="63" t="s">
        <v>137</v>
      </c>
      <c r="D30" s="63" t="s">
        <v>138</v>
      </c>
      <c r="E30" s="63" t="s">
        <v>139</v>
      </c>
      <c r="F30" s="2" t="s">
        <v>54</v>
      </c>
      <c r="G30" s="17">
        <f>COUNTIFS(Sheet1!G3:G1002, "&lt;=35", Sheet1!D3:D1002, "professional", Sheet1!V3:V1002, 2)</f>
        <v>43</v>
      </c>
      <c r="H30" s="17">
        <f>COUNTIFS(Sheet1!G3:G1002, "&lt;=60",Sheet1!G3:G1002, "&gt;35", Sheet1!D3:D1002, "professional", Sheet1!V3:V1002, 2)</f>
        <v>0</v>
      </c>
      <c r="I30" s="17">
        <f>COUNTIFS(Sheet1!G3:G1002, "&lt;=80",Sheet1!G3:G1002, "&gt;60", Sheet1!D3:D1002, "none", Sheet1!V3:V1002, 2)</f>
        <v>0</v>
      </c>
      <c r="J30" s="17">
        <f>COUNTIFS(Sheet1!G3:G1002, "&lt;=35", Sheet1!D3:D1002, "none", Sheet1!U3:U1002, 2)</f>
        <v>16</v>
      </c>
      <c r="K30" s="17">
        <f>COUNTIFS(Sheet1!G3:G1002, "&lt;=60",Sheet1!G3:G1002, "&gt;35", Sheet1!D3:D1002, "none", Sheet1!U3:U1002, 2)</f>
        <v>27</v>
      </c>
      <c r="L30" s="17">
        <f>COUNTIFS(Sheet1!G3:G1002, "&lt;=80",Sheet1!G3:G1002, "&gt;60", Sheet1!D3:D1002, "professional", Sheet1!V3:V1002, 2)</f>
        <v>0</v>
      </c>
      <c r="M30" s="17"/>
    </row>
    <row r="31" spans="1:13" x14ac:dyDescent="0.2">
      <c r="A31" s="1" t="s">
        <v>9</v>
      </c>
      <c r="B31" s="13">
        <f>COUNTIFS(Sheet1!K3:K1002, "&lt;20", Sheet1!N3:N1002, "early", Sheet1!U3:U1002, 0)</f>
        <v>0</v>
      </c>
      <c r="C31" s="13">
        <f>COUNTIFS(Sheet1!K3:K1002, "&lt;40", Sheet1!N3:N1002, "late", Sheet1!$U$3:$U$1002, 0)</f>
        <v>76</v>
      </c>
      <c r="D31" s="13">
        <f>COUNTIFS(Sheet1!K3:K1002, "&gt;20", Sheet1!N3:N1002, "early", Sheet1!$U$3:$U$1002, 0)</f>
        <v>0</v>
      </c>
      <c r="E31" s="13">
        <f>COUNTIFS(Sheet1!K3:K1002, "&gt;40", Sheet1!N3:N1002, "late", Sheet1!$U$3:$U$1002, 0)</f>
        <v>109</v>
      </c>
      <c r="F31" s="2" t="s">
        <v>55</v>
      </c>
      <c r="G31" s="17">
        <f>COUNTIFS(Sheet1!G3:G1002, "&lt;=35", Sheet1!D3:D1002, "professional", Sheet1!V3:V1002, 3)</f>
        <v>70</v>
      </c>
      <c r="H31" s="17">
        <f>COUNTIFS(Sheet1!G3:G1002, "&lt;=60",Sheet1!G3:G1002, "&gt;35", Sheet1!D3:D1002, "professional", Sheet1!V3:V1002, 3)</f>
        <v>51</v>
      </c>
      <c r="I31" s="17">
        <f>COUNTIFS(Sheet1!G3:G1002, "&lt;=80",Sheet1!G3:G1002, "&gt;60", Sheet1!D3:D1002, "none", Sheet1!V3:V1002, 3)</f>
        <v>42</v>
      </c>
      <c r="J31" s="17">
        <f>COUNTIFS(Sheet1!G3:G1002, "&lt;=35", Sheet1!D3:D1002, "none", Sheet1!U3:U1002, 3)</f>
        <v>14</v>
      </c>
      <c r="K31" s="17">
        <f>COUNTIFS(Sheet1!G3:G1002, "&lt;=60",Sheet1!G3:G1002, "&gt;35", Sheet1!D3:D1002, "none", Sheet1!U3:U1002, 3)</f>
        <v>41</v>
      </c>
      <c r="L31" s="17">
        <f>COUNTIFS(Sheet1!G3:G1002, "&lt;=80",Sheet1!G3:G1002, "&gt;60", Sheet1!D3:D1002, "professional", Sheet1!V3:V1002, 3)</f>
        <v>48</v>
      </c>
      <c r="M31" s="17"/>
    </row>
    <row r="32" spans="1:13" x14ac:dyDescent="0.2">
      <c r="A32" t="s">
        <v>12</v>
      </c>
      <c r="B32" s="13">
        <f>COUNTIFS(Sheet1!K3:K1002, "&lt;20", Sheet1!N3:N1002, "early", Sheet1!U3:U1002, 1)</f>
        <v>127</v>
      </c>
      <c r="C32" s="13">
        <f>COUNTIFS(Sheet1!K3:K1002, "&lt;40", Sheet1!N3:N1002, "late", Sheet1!$U$3:$U$1002, 1)</f>
        <v>0</v>
      </c>
      <c r="D32" s="13">
        <f>COUNTIFS(Sheet1!K3:K1002, "&gt;20", Sheet1!N3:N1002, "early", Sheet1!$U$3:$U$1002, 1)</f>
        <v>76</v>
      </c>
      <c r="E32" s="13">
        <f>COUNTIFS(Sheet1!K3:K1002, "&gt;40", Sheet1!N3:N1002, "late", Sheet1!$U$3:$U$1002, 1)</f>
        <v>0</v>
      </c>
      <c r="F32" s="3" t="s">
        <v>7</v>
      </c>
      <c r="G32" s="17">
        <f>COUNTIFS(Sheet1!G3:G1002, "&lt;=35", Sheet1!D3:D1002, "professional", Sheet1!V3:V1002, 4)</f>
        <v>22</v>
      </c>
      <c r="H32" s="17">
        <f>COUNTIFS(Sheet1!G3:G1002, "&lt;=60",Sheet1!G3:G1002, "&gt;35", Sheet1!D3:D1002, "professional", Sheet1!V3:V1002, 4)</f>
        <v>40</v>
      </c>
      <c r="I32" s="17">
        <f>COUNTIFS(Sheet1!G3:G1002, "&lt;=80",Sheet1!G3:G1002, "&gt;60", Sheet1!D3:D1002, "none", Sheet1!V3:V1002, 4)</f>
        <v>31</v>
      </c>
      <c r="J32" s="17">
        <f>COUNTIFS(Sheet1!G3:G1002, "&lt;=35", Sheet1!D3:D1002, "none", Sheet1!U3:U1002, 4)</f>
        <v>0</v>
      </c>
      <c r="K32" s="17">
        <f>COUNTIFS(Sheet1!G3:G1002, "&lt;=60",Sheet1!G3:G1002, "&gt;35", Sheet1!D3:D1002, "none", Sheet1!U3:U1002, 4)</f>
        <v>0</v>
      </c>
      <c r="L32" s="17">
        <f>COUNTIFS(Sheet1!G3:G1002, "&lt;=80",Sheet1!G3:G1002, "&gt;60", Sheet1!D3:D1002, "professional", Sheet1!V3:V1002, 4)</f>
        <v>38</v>
      </c>
      <c r="M32" s="17"/>
    </row>
    <row r="33" spans="1:5" x14ac:dyDescent="0.2">
      <c r="A33" t="s">
        <v>10</v>
      </c>
      <c r="B33" s="13">
        <f>COUNTIFS(Sheet1!K3:K1002, "&lt;20", Sheet1!N3:N1002, "early", Sheet1!U3:U1002, 2)</f>
        <v>139</v>
      </c>
      <c r="C33" s="13">
        <f>COUNTIFS(Sheet1!K3:K1002, "&lt;40", Sheet1!N3:N1002, "late", Sheet1!$U$3:$U$1002, 2)</f>
        <v>0</v>
      </c>
      <c r="D33" s="13">
        <f>COUNTIFS(Sheet1!K3:K1002, "&gt;20", Sheet1!N3:N1002, "early", Sheet1!$U$3:$U$1002, 2)</f>
        <v>79</v>
      </c>
      <c r="E33" s="13">
        <f>COUNTIFS(Sheet1!K3:K1002, "&gt;40", Sheet1!N3:N1002, "late", Sheet1!$U$3:$U$1002, 2)</f>
        <v>0</v>
      </c>
    </row>
    <row r="34" spans="1:5" x14ac:dyDescent="0.2">
      <c r="A34" t="s">
        <v>11</v>
      </c>
      <c r="B34" s="13">
        <f>COUNTIFS(Sheet1!K3:K1002, "&lt;20", Sheet1!N3:N1002, "early", Sheet1!U3:U1002, 3)</f>
        <v>137</v>
      </c>
      <c r="C34" s="13">
        <f>COUNTIFS(Sheet1!K3:K1002, "&lt;40", Sheet1!N3:N1002, "late", Sheet1!$U$3:$U$1002, 3)</f>
        <v>0</v>
      </c>
      <c r="D34" s="13">
        <f>COUNTIFS(Sheet1!K3:K1002, "&gt;20", Sheet1!N3:N1002, "early", Sheet1!$U$3:$U$1002, 3)</f>
        <v>71</v>
      </c>
      <c r="E34" s="13">
        <f>COUNTIFS(Sheet1!K3:K1002, "&gt;40", Sheet1!N3:N1002, "late", Sheet1!$U$3:$U$1002, 3)</f>
        <v>0</v>
      </c>
    </row>
    <row r="35" spans="1:5" x14ac:dyDescent="0.2">
      <c r="A35" t="s">
        <v>13</v>
      </c>
      <c r="B35" s="13">
        <f>COUNTIFS(Sheet1!K3:K1002, "&lt;20", Sheet1!N3:N1002, "early", Sheet1!U3:U1002, 4)</f>
        <v>0</v>
      </c>
      <c r="C35" s="13">
        <f>COUNTIFS(Sheet1!K3:K1002, "&lt;40", Sheet1!N3:N1002, "late", Sheet1!$U$3:$U$1002, 4)</f>
        <v>0</v>
      </c>
      <c r="D35" s="13">
        <f>COUNTIFS(Sheet1!K3:K1002, "&gt;20", Sheet1!N3:N1002, "early", Sheet1!$U$3:$U$1002, 4)</f>
        <v>130</v>
      </c>
      <c r="E35" s="13">
        <f>COUNTIFS(Sheet1!K3:K1002, "&gt;40", Sheet1!N3:N1002, "late", Sheet1!$U$3:$U$1002, 4)</f>
        <v>0</v>
      </c>
    </row>
    <row r="36" spans="1:5" ht="17" thickBot="1" x14ac:dyDescent="0.25"/>
    <row r="37" spans="1:5" ht="18" thickBot="1" x14ac:dyDescent="0.25">
      <c r="B37" s="63" t="s">
        <v>136</v>
      </c>
      <c r="C37" s="63" t="s">
        <v>137</v>
      </c>
      <c r="D37" s="63" t="s">
        <v>138</v>
      </c>
      <c r="E37" s="63" t="s">
        <v>139</v>
      </c>
    </row>
    <row r="38" spans="1:5" x14ac:dyDescent="0.2">
      <c r="A38" s="2" t="s">
        <v>6</v>
      </c>
      <c r="B38" s="13">
        <f>COUNTIFS(Sheet1!K3:K1002, "&lt;20", Sheet1!N3:N1002, "early", Sheet1!$V$3:$V$1002, 0)</f>
        <v>0</v>
      </c>
      <c r="C38" s="13">
        <f>COUNTIFS(Sheet1!K3:K1002, "&lt;40", Sheet1!N3:N1002, "late", Sheet1!$V$3:$V$1002, 0)</f>
        <v>0</v>
      </c>
      <c r="D38" s="13">
        <f>COUNTIFS(Sheet1!K3:K1002, "&gt;20", Sheet1!N3:N1002, "early", Sheet1!$V$3:$V$1002, 0)</f>
        <v>170</v>
      </c>
      <c r="E38" s="13">
        <f>COUNTIFS(Sheet1!K3:K1002, "&gt;40", Sheet1!N3:N1002, "late", Sheet1!$V$3:$V$1002, 0)</f>
        <v>0</v>
      </c>
    </row>
    <row r="39" spans="1:5" x14ac:dyDescent="0.2">
      <c r="A39" s="2" t="s">
        <v>53</v>
      </c>
      <c r="B39" s="13">
        <f>COUNTIFS(Sheet1!K3:K1002, "&lt;20", Sheet1!N3:N1002, "early", Sheet1!$V$3:$V$1002, 1)</f>
        <v>201</v>
      </c>
      <c r="C39" s="13">
        <f>COUNTIFS(Sheet1!K3:K1002, "&lt;40", Sheet1!N3:N1002, "late", Sheet1!$V$3:$V$1002, 1)</f>
        <v>0</v>
      </c>
      <c r="D39" s="13">
        <f>COUNTIFS(Sheet1!K3:K1002, "&gt;20", Sheet1!N3:N1002, "early", Sheet1!$V$3:$V$1002, 1)</f>
        <v>72</v>
      </c>
      <c r="E39" s="13">
        <f>COUNTIFS(Sheet1!K3:K1002, "&gt;40", Sheet1!N3:N1002, "late", Sheet1!$V$3:$V$1002, 1)</f>
        <v>0</v>
      </c>
    </row>
    <row r="40" spans="1:5" x14ac:dyDescent="0.2">
      <c r="A40" s="2" t="s">
        <v>54</v>
      </c>
      <c r="B40" s="13">
        <f>COUNTIFS(Sheet1!K3:K1002, "&lt;20", Sheet1!N3:N1002, "early", Sheet1!$V$3:$V$1002, 2)</f>
        <v>0</v>
      </c>
      <c r="C40" s="13">
        <f>COUNTIFS(Sheet1!K3:K1002, "&lt;40", Sheet1!N3:N1002, "late", Sheet1!$V$3:$V$1002, 2)</f>
        <v>0</v>
      </c>
      <c r="D40" s="13">
        <f>COUNTIFS(Sheet1!K3:K1002, "&gt;20", Sheet1!N3:N1002, "early", Sheet1!$V$3:$V$1002, 2)</f>
        <v>43</v>
      </c>
      <c r="E40" s="13">
        <f>COUNTIFS(Sheet1!K3:K1002, "&gt;40", Sheet1!N3:N1002, "late", Sheet1!$V$3:$V$1002, 2)</f>
        <v>0</v>
      </c>
    </row>
    <row r="41" spans="1:5" x14ac:dyDescent="0.2">
      <c r="A41" s="2" t="s">
        <v>55</v>
      </c>
      <c r="B41" s="13">
        <f>COUNTIFS(Sheet1!K3:K1002, "&lt;20", Sheet1!N3:N1002, "early", Sheet1!$V$3:$V$1002, 3)</f>
        <v>202</v>
      </c>
      <c r="C41" s="13">
        <f>COUNTIFS(Sheet1!K3:K1002, "&lt;40", Sheet1!N3:N1002, "late", Sheet1!$V$3:$V$1002, 3)</f>
        <v>0</v>
      </c>
      <c r="D41" s="13">
        <f>COUNTIFS(Sheet1!K3:K1002, "&gt;20", Sheet1!N3:N1002, "early", Sheet1!$V$3:$V$1002, 3)</f>
        <v>71</v>
      </c>
      <c r="E41" s="13">
        <f>COUNTIFS(Sheet1!K3:K1002, "&gt;40", Sheet1!N3:N1002, "late", Sheet1!$V$3:$V$1002, 3)</f>
        <v>0</v>
      </c>
    </row>
    <row r="42" spans="1:5" x14ac:dyDescent="0.2">
      <c r="A42" s="3" t="s">
        <v>7</v>
      </c>
      <c r="B42" s="13">
        <f>COUNTIFS(Sheet1!K3:K1002, "&lt;20", Sheet1!N3:N1002, "early", Sheet1!$V$3:$V$1002, 4)</f>
        <v>0</v>
      </c>
      <c r="C42" s="13">
        <f>COUNTIFS(Sheet1!K3:K1002, "&lt;40", Sheet1!N3:N1002, "late", Sheet1!$V$3:$V$1002, 4)</f>
        <v>76</v>
      </c>
      <c r="D42" s="13">
        <f>COUNTIFS(Sheet1!K3:K1002, "&gt;20", Sheet1!N3:N1002, "early", Sheet1!$V$3:$V$1002, 4)</f>
        <v>0</v>
      </c>
      <c r="E42" s="13">
        <f>COUNTIFS(Sheet1!K3:K1002, "&gt;40", Sheet1!N3:N1002, "late", Sheet1!$V$3:$V$1002, 4)</f>
        <v>109</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
  <sheetViews>
    <sheetView tabSelected="1" workbookViewId="0">
      <selection activeCell="D19" sqref="D19"/>
    </sheetView>
  </sheetViews>
  <sheetFormatPr baseColWidth="10" defaultColWidth="8.83203125" defaultRowHeight="16" x14ac:dyDescent="0.2"/>
  <cols>
    <col min="1" max="8" width="12.83203125" style="13" customWidth="1"/>
    <col min="9" max="16384" width="8.83203125" style="13"/>
  </cols>
  <sheetData>
    <row r="1" spans="1:8" ht="48" customHeight="1" x14ac:dyDescent="0.2">
      <c r="A1" s="57" t="s">
        <v>184</v>
      </c>
      <c r="B1" s="57"/>
      <c r="C1" s="57"/>
      <c r="D1" s="57"/>
      <c r="E1" s="57"/>
      <c r="F1" s="57"/>
      <c r="G1" s="57"/>
      <c r="H1" s="57"/>
    </row>
  </sheetData>
  <mergeCells count="1">
    <mergeCell ref="A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3"/>
  <sheetViews>
    <sheetView workbookViewId="0">
      <pane xSplit="1" ySplit="1" topLeftCell="B2" activePane="bottomRight" state="frozen"/>
      <selection pane="topRight" activeCell="B1" sqref="B1"/>
      <selection pane="bottomLeft" activeCell="A3" sqref="A3"/>
      <selection pane="bottomRight" activeCell="K1002" sqref="K1002"/>
    </sheetView>
  </sheetViews>
  <sheetFormatPr baseColWidth="10" defaultColWidth="8.83203125" defaultRowHeight="16" x14ac:dyDescent="0.2"/>
  <cols>
    <col min="1" max="1" width="7.1640625" style="6" customWidth="1"/>
    <col min="2" max="2" width="12.1640625" bestFit="1" customWidth="1"/>
    <col min="3" max="3" width="13.33203125" customWidth="1"/>
    <col min="4" max="4" width="13" customWidth="1"/>
    <col min="5" max="5" width="12.83203125" customWidth="1"/>
    <col min="6" max="7" width="22.6640625" customWidth="1"/>
    <col min="8" max="8" width="18.83203125" customWidth="1"/>
    <col min="9" max="9" width="26.5" customWidth="1"/>
    <col min="10" max="10" width="28" customWidth="1"/>
    <col min="11" max="11" width="28" bestFit="1" customWidth="1"/>
    <col min="12" max="12" width="28" customWidth="1"/>
    <col min="13" max="13" width="34.5" customWidth="1"/>
    <col min="14" max="14" width="22.33203125" customWidth="1"/>
    <col min="15" max="15" width="22.1640625" customWidth="1"/>
    <col min="16" max="16" width="39.83203125" customWidth="1"/>
    <col min="17" max="238" width="11" customWidth="1"/>
  </cols>
  <sheetData>
    <row r="1" spans="1:16" s="7" customFormat="1" x14ac:dyDescent="0.2">
      <c r="A1" s="7" t="s">
        <v>69</v>
      </c>
      <c r="B1" s="7" t="s">
        <v>75</v>
      </c>
      <c r="C1" s="7" t="s">
        <v>162</v>
      </c>
      <c r="D1" s="7" t="s">
        <v>163</v>
      </c>
      <c r="E1" s="7" t="s">
        <v>77</v>
      </c>
      <c r="F1" s="7" t="s">
        <v>164</v>
      </c>
      <c r="G1" s="7" t="s">
        <v>80</v>
      </c>
      <c r="H1" s="7" t="s">
        <v>81</v>
      </c>
      <c r="I1" s="7" t="s">
        <v>165</v>
      </c>
      <c r="J1" s="7" t="s">
        <v>166</v>
      </c>
      <c r="K1" s="7" t="s">
        <v>167</v>
      </c>
      <c r="L1" s="7" t="s">
        <v>188</v>
      </c>
      <c r="M1" s="7" t="s">
        <v>168</v>
      </c>
      <c r="N1" s="7" t="s">
        <v>169</v>
      </c>
      <c r="O1" s="7" t="s">
        <v>170</v>
      </c>
      <c r="P1" s="7" t="s">
        <v>82</v>
      </c>
    </row>
    <row r="2" spans="1:16" x14ac:dyDescent="0.2">
      <c r="A2" s="5">
        <v>1</v>
      </c>
      <c r="B2" s="2" t="s">
        <v>0</v>
      </c>
      <c r="C2" s="2" t="s">
        <v>1</v>
      </c>
      <c r="D2" s="2" t="s">
        <v>5</v>
      </c>
      <c r="E2" s="2" t="s">
        <v>15</v>
      </c>
      <c r="F2" s="2">
        <v>49</v>
      </c>
      <c r="G2" s="2">
        <v>30</v>
      </c>
      <c r="H2" t="s">
        <v>20</v>
      </c>
      <c r="I2" s="2" t="s">
        <v>14</v>
      </c>
      <c r="J2" s="3" t="s">
        <v>7</v>
      </c>
      <c r="K2" s="2">
        <v>35</v>
      </c>
      <c r="L2" s="2">
        <v>150</v>
      </c>
      <c r="M2" s="2">
        <v>13</v>
      </c>
      <c r="N2" s="2" t="s">
        <v>8</v>
      </c>
      <c r="O2" s="2">
        <v>2</v>
      </c>
      <c r="P2" t="s">
        <v>9</v>
      </c>
    </row>
    <row r="3" spans="1:16" x14ac:dyDescent="0.2">
      <c r="A3" s="5">
        <v>2</v>
      </c>
      <c r="B3" s="2" t="s">
        <v>0</v>
      </c>
      <c r="C3" s="2" t="s">
        <v>2</v>
      </c>
      <c r="D3" s="2" t="s">
        <v>15</v>
      </c>
      <c r="E3" s="2" t="s">
        <v>15</v>
      </c>
      <c r="F3" s="2">
        <v>46</v>
      </c>
      <c r="G3" s="2">
        <v>36</v>
      </c>
      <c r="H3" t="s">
        <v>56</v>
      </c>
      <c r="I3" s="2" t="s">
        <v>2</v>
      </c>
      <c r="J3" s="3" t="s">
        <v>7</v>
      </c>
      <c r="K3" s="2">
        <v>35</v>
      </c>
      <c r="L3" s="2">
        <v>163</v>
      </c>
      <c r="M3" s="2">
        <v>26</v>
      </c>
      <c r="N3" s="2" t="s">
        <v>8</v>
      </c>
      <c r="O3" s="2">
        <v>10</v>
      </c>
      <c r="P3" s="1" t="s">
        <v>9</v>
      </c>
    </row>
    <row r="4" spans="1:16" x14ac:dyDescent="0.2">
      <c r="A4" s="5">
        <v>3</v>
      </c>
      <c r="B4" s="2" t="s">
        <v>0</v>
      </c>
      <c r="C4" s="2" t="s">
        <v>1</v>
      </c>
      <c r="D4" s="2" t="s">
        <v>5</v>
      </c>
      <c r="E4" s="2" t="s">
        <v>83</v>
      </c>
      <c r="F4" s="2">
        <v>58</v>
      </c>
      <c r="G4" s="2">
        <v>66</v>
      </c>
      <c r="H4" t="s">
        <v>29</v>
      </c>
      <c r="I4" s="2" t="s">
        <v>14</v>
      </c>
      <c r="J4" s="2" t="s">
        <v>6</v>
      </c>
      <c r="K4" s="2">
        <v>64</v>
      </c>
      <c r="L4" s="2">
        <v>103</v>
      </c>
      <c r="M4" s="2">
        <v>13</v>
      </c>
      <c r="N4" s="2" t="s">
        <v>4</v>
      </c>
      <c r="O4" s="2">
        <v>0</v>
      </c>
      <c r="P4" t="s">
        <v>12</v>
      </c>
    </row>
    <row r="5" spans="1:16" x14ac:dyDescent="0.2">
      <c r="A5" s="5">
        <v>4</v>
      </c>
      <c r="B5" s="2" t="s">
        <v>0</v>
      </c>
      <c r="C5" s="2" t="s">
        <v>1</v>
      </c>
      <c r="D5" s="2" t="s">
        <v>15</v>
      </c>
      <c r="E5" s="2" t="s">
        <v>85</v>
      </c>
      <c r="F5" s="2">
        <v>51</v>
      </c>
      <c r="G5" s="2">
        <v>78</v>
      </c>
      <c r="H5" t="s">
        <v>36</v>
      </c>
      <c r="I5" s="2" t="s">
        <v>14</v>
      </c>
      <c r="J5" s="3" t="s">
        <v>7</v>
      </c>
      <c r="K5" s="2">
        <v>33</v>
      </c>
      <c r="L5" s="2">
        <v>154</v>
      </c>
      <c r="M5" s="2">
        <v>22</v>
      </c>
      <c r="N5" s="2" t="s">
        <v>8</v>
      </c>
      <c r="O5" s="2">
        <v>5</v>
      </c>
      <c r="P5" s="1" t="s">
        <v>9</v>
      </c>
    </row>
    <row r="6" spans="1:16" x14ac:dyDescent="0.2">
      <c r="A6" s="5">
        <v>5</v>
      </c>
      <c r="B6" s="2" t="s">
        <v>3</v>
      </c>
      <c r="C6" s="2" t="s">
        <v>2</v>
      </c>
      <c r="D6" s="2" t="s">
        <v>15</v>
      </c>
      <c r="E6" s="2" t="s">
        <v>15</v>
      </c>
      <c r="F6" s="2">
        <v>46</v>
      </c>
      <c r="G6" s="2">
        <v>52</v>
      </c>
      <c r="H6" t="s">
        <v>17</v>
      </c>
      <c r="I6" s="2" t="s">
        <v>2</v>
      </c>
      <c r="J6" s="3" t="s">
        <v>7</v>
      </c>
      <c r="K6" s="2">
        <v>45</v>
      </c>
      <c r="L6" s="2">
        <v>161</v>
      </c>
      <c r="M6" s="2">
        <v>47</v>
      </c>
      <c r="N6" s="2" t="s">
        <v>8</v>
      </c>
      <c r="O6" s="2">
        <v>2</v>
      </c>
      <c r="P6" s="1" t="s">
        <v>9</v>
      </c>
    </row>
    <row r="7" spans="1:16" x14ac:dyDescent="0.2">
      <c r="A7" s="5">
        <v>6</v>
      </c>
      <c r="B7" s="2" t="s">
        <v>3</v>
      </c>
      <c r="C7" s="2" t="s">
        <v>1</v>
      </c>
      <c r="D7" s="2" t="s">
        <v>15</v>
      </c>
      <c r="E7" s="2" t="s">
        <v>83</v>
      </c>
      <c r="F7" s="2">
        <v>31</v>
      </c>
      <c r="G7" s="2">
        <v>72</v>
      </c>
      <c r="H7" t="s">
        <v>37</v>
      </c>
      <c r="I7" s="2" t="s">
        <v>2</v>
      </c>
      <c r="J7" s="2" t="s">
        <v>53</v>
      </c>
      <c r="K7" s="2">
        <v>14</v>
      </c>
      <c r="L7" s="2">
        <v>21</v>
      </c>
      <c r="M7" s="2">
        <v>32</v>
      </c>
      <c r="N7" s="2" t="s">
        <v>4</v>
      </c>
      <c r="O7" s="2">
        <v>1</v>
      </c>
      <c r="P7" t="s">
        <v>12</v>
      </c>
    </row>
    <row r="8" spans="1:16" x14ac:dyDescent="0.2">
      <c r="A8" s="5">
        <v>7</v>
      </c>
      <c r="B8" s="2" t="s">
        <v>0</v>
      </c>
      <c r="C8" s="2" t="s">
        <v>1</v>
      </c>
      <c r="D8" s="2" t="s">
        <v>5</v>
      </c>
      <c r="E8" s="2" t="s">
        <v>15</v>
      </c>
      <c r="F8" s="2">
        <v>33</v>
      </c>
      <c r="G8" s="2">
        <v>62</v>
      </c>
      <c r="H8" t="s">
        <v>30</v>
      </c>
      <c r="I8" s="2" t="s">
        <v>2</v>
      </c>
      <c r="J8" s="2" t="s">
        <v>55</v>
      </c>
      <c r="K8" s="2">
        <v>18</v>
      </c>
      <c r="L8" s="2">
        <v>40</v>
      </c>
      <c r="M8" s="2">
        <v>41</v>
      </c>
      <c r="N8" s="2" t="s">
        <v>4</v>
      </c>
      <c r="O8" s="2">
        <v>0</v>
      </c>
      <c r="P8" t="s">
        <v>10</v>
      </c>
    </row>
    <row r="9" spans="1:16" x14ac:dyDescent="0.2">
      <c r="A9" s="5">
        <v>8</v>
      </c>
      <c r="B9" s="2" t="s">
        <v>0</v>
      </c>
      <c r="C9" s="2" t="s">
        <v>1</v>
      </c>
      <c r="D9" s="2" t="s">
        <v>15</v>
      </c>
      <c r="E9" s="2" t="s">
        <v>15</v>
      </c>
      <c r="F9" s="2">
        <v>29</v>
      </c>
      <c r="G9" s="2">
        <v>30</v>
      </c>
      <c r="H9" t="s">
        <v>27</v>
      </c>
      <c r="I9" s="2" t="s">
        <v>2</v>
      </c>
      <c r="J9" s="2" t="s">
        <v>53</v>
      </c>
      <c r="K9" s="2">
        <v>23</v>
      </c>
      <c r="L9" s="2">
        <v>75</v>
      </c>
      <c r="M9" s="2">
        <v>9</v>
      </c>
      <c r="N9" s="2" t="s">
        <v>4</v>
      </c>
      <c r="O9" s="2">
        <v>1</v>
      </c>
      <c r="P9" t="s">
        <v>11</v>
      </c>
    </row>
    <row r="10" spans="1:16" x14ac:dyDescent="0.2">
      <c r="A10" s="5">
        <v>9</v>
      </c>
      <c r="B10" s="2" t="s">
        <v>0</v>
      </c>
      <c r="C10" s="2" t="s">
        <v>1</v>
      </c>
      <c r="D10" s="2" t="s">
        <v>5</v>
      </c>
      <c r="E10" s="2" t="s">
        <v>15</v>
      </c>
      <c r="F10" s="2">
        <v>57</v>
      </c>
      <c r="G10" s="2">
        <v>60</v>
      </c>
      <c r="H10" t="s">
        <v>29</v>
      </c>
      <c r="I10" s="2" t="s">
        <v>14</v>
      </c>
      <c r="J10" s="2" t="s">
        <v>6</v>
      </c>
      <c r="K10" s="2">
        <v>74</v>
      </c>
      <c r="L10" s="2">
        <v>358</v>
      </c>
      <c r="M10" s="2">
        <v>1</v>
      </c>
      <c r="N10" s="2" t="s">
        <v>4</v>
      </c>
      <c r="O10" s="2">
        <v>0</v>
      </c>
      <c r="P10" t="s">
        <v>11</v>
      </c>
    </row>
    <row r="11" spans="1:16" x14ac:dyDescent="0.2">
      <c r="A11" s="5">
        <v>10</v>
      </c>
      <c r="B11" s="2" t="s">
        <v>3</v>
      </c>
      <c r="C11" s="2" t="s">
        <v>1</v>
      </c>
      <c r="D11" s="2" t="s">
        <v>5</v>
      </c>
      <c r="E11" s="2" t="s">
        <v>15</v>
      </c>
      <c r="F11" s="2">
        <v>30</v>
      </c>
      <c r="G11" s="2">
        <v>59</v>
      </c>
      <c r="H11" t="s">
        <v>38</v>
      </c>
      <c r="I11" s="2" t="s">
        <v>14</v>
      </c>
      <c r="J11" s="2" t="s">
        <v>55</v>
      </c>
      <c r="K11" s="2">
        <v>16</v>
      </c>
      <c r="L11" s="2">
        <v>78</v>
      </c>
      <c r="M11" s="2">
        <v>25</v>
      </c>
      <c r="N11" s="2" t="s">
        <v>4</v>
      </c>
      <c r="O11" s="2">
        <v>0</v>
      </c>
      <c r="P11" t="s">
        <v>11</v>
      </c>
    </row>
    <row r="12" spans="1:16" x14ac:dyDescent="0.2">
      <c r="A12" s="5">
        <v>11</v>
      </c>
      <c r="B12" s="2" t="s">
        <v>3</v>
      </c>
      <c r="C12" s="2" t="s">
        <v>2</v>
      </c>
      <c r="D12" s="2" t="s">
        <v>5</v>
      </c>
      <c r="E12" s="2" t="s">
        <v>85</v>
      </c>
      <c r="F12" s="2">
        <v>29</v>
      </c>
      <c r="G12" s="2">
        <v>25</v>
      </c>
      <c r="H12" t="s">
        <v>20</v>
      </c>
      <c r="I12" s="2" t="s">
        <v>2</v>
      </c>
      <c r="J12" s="2" t="s">
        <v>55</v>
      </c>
      <c r="K12" s="2">
        <v>38</v>
      </c>
      <c r="L12" s="2">
        <v>66</v>
      </c>
      <c r="M12" s="2">
        <v>2</v>
      </c>
      <c r="N12" s="2" t="s">
        <v>4</v>
      </c>
      <c r="O12" s="2">
        <v>6</v>
      </c>
      <c r="P12" t="s">
        <v>13</v>
      </c>
    </row>
    <row r="13" spans="1:16" x14ac:dyDescent="0.2">
      <c r="A13" s="5">
        <v>12</v>
      </c>
      <c r="B13" s="2" t="s">
        <v>3</v>
      </c>
      <c r="C13" s="2" t="s">
        <v>1</v>
      </c>
      <c r="D13" s="2" t="s">
        <v>15</v>
      </c>
      <c r="E13" s="2" t="s">
        <v>15</v>
      </c>
      <c r="F13" s="2">
        <v>49</v>
      </c>
      <c r="G13" s="2">
        <v>57</v>
      </c>
      <c r="H13" t="s">
        <v>20</v>
      </c>
      <c r="I13" s="2" t="s">
        <v>14</v>
      </c>
      <c r="J13" s="3" t="s">
        <v>7</v>
      </c>
      <c r="K13" s="2">
        <v>46</v>
      </c>
      <c r="L13" s="2">
        <v>225</v>
      </c>
      <c r="M13" s="2">
        <v>20</v>
      </c>
      <c r="N13" s="2" t="s">
        <v>8</v>
      </c>
      <c r="O13" s="2">
        <v>5</v>
      </c>
      <c r="P13" s="1" t="s">
        <v>9</v>
      </c>
    </row>
    <row r="14" spans="1:16" x14ac:dyDescent="0.2">
      <c r="A14" s="5">
        <v>13</v>
      </c>
      <c r="B14" s="2" t="s">
        <v>0</v>
      </c>
      <c r="C14" s="2" t="s">
        <v>1</v>
      </c>
      <c r="D14" s="2" t="s">
        <v>5</v>
      </c>
      <c r="E14" s="2" t="s">
        <v>83</v>
      </c>
      <c r="F14" s="2">
        <v>64</v>
      </c>
      <c r="G14" s="2">
        <v>80</v>
      </c>
      <c r="H14" t="s">
        <v>37</v>
      </c>
      <c r="I14" s="2" t="s">
        <v>14</v>
      </c>
      <c r="J14" s="2" t="s">
        <v>6</v>
      </c>
      <c r="K14" s="2">
        <v>53</v>
      </c>
      <c r="L14" s="2">
        <v>257</v>
      </c>
      <c r="M14" s="2">
        <v>10</v>
      </c>
      <c r="N14" s="2" t="s">
        <v>4</v>
      </c>
      <c r="O14" s="2">
        <v>1</v>
      </c>
      <c r="P14" t="s">
        <v>10</v>
      </c>
    </row>
    <row r="15" spans="1:16" x14ac:dyDescent="0.2">
      <c r="A15" s="5">
        <v>14</v>
      </c>
      <c r="B15" s="2" t="s">
        <v>3</v>
      </c>
      <c r="C15" s="2" t="s">
        <v>1</v>
      </c>
      <c r="D15" s="2" t="s">
        <v>15</v>
      </c>
      <c r="E15" s="2" t="s">
        <v>15</v>
      </c>
      <c r="F15" s="2">
        <v>27</v>
      </c>
      <c r="G15" s="2">
        <v>36</v>
      </c>
      <c r="H15" t="s">
        <v>21</v>
      </c>
      <c r="I15" s="2" t="s">
        <v>2</v>
      </c>
      <c r="J15" s="2" t="s">
        <v>55</v>
      </c>
      <c r="K15" s="2">
        <v>16</v>
      </c>
      <c r="L15" s="2">
        <v>48</v>
      </c>
      <c r="M15" s="2">
        <v>8</v>
      </c>
      <c r="N15" s="2" t="s">
        <v>4</v>
      </c>
      <c r="O15" s="2">
        <v>2</v>
      </c>
      <c r="P15" t="s">
        <v>11</v>
      </c>
    </row>
    <row r="16" spans="1:16" x14ac:dyDescent="0.2">
      <c r="A16" s="5">
        <v>15</v>
      </c>
      <c r="B16" s="2" t="s">
        <v>0</v>
      </c>
      <c r="C16" s="2" t="s">
        <v>2</v>
      </c>
      <c r="D16" s="2" t="s">
        <v>5</v>
      </c>
      <c r="E16" s="2" t="s">
        <v>15</v>
      </c>
      <c r="F16" s="2">
        <v>27</v>
      </c>
      <c r="G16" s="2">
        <v>61</v>
      </c>
      <c r="H16" t="s">
        <v>30</v>
      </c>
      <c r="I16" s="2" t="s">
        <v>14</v>
      </c>
      <c r="J16" s="2" t="s">
        <v>53</v>
      </c>
      <c r="K16" s="2">
        <v>14</v>
      </c>
      <c r="L16" s="2">
        <v>60</v>
      </c>
      <c r="M16" s="2">
        <v>39</v>
      </c>
      <c r="N16" s="2" t="s">
        <v>4</v>
      </c>
      <c r="O16" s="2">
        <v>1</v>
      </c>
      <c r="P16" t="s">
        <v>10</v>
      </c>
    </row>
    <row r="17" spans="1:16" x14ac:dyDescent="0.2">
      <c r="A17" s="5">
        <v>16</v>
      </c>
      <c r="B17" s="2" t="s">
        <v>3</v>
      </c>
      <c r="C17" s="2" t="s">
        <v>1</v>
      </c>
      <c r="D17" s="2" t="s">
        <v>5</v>
      </c>
      <c r="E17" s="2" t="s">
        <v>15</v>
      </c>
      <c r="F17" s="2">
        <v>33</v>
      </c>
      <c r="G17" s="2">
        <v>54</v>
      </c>
      <c r="H17" t="s">
        <v>16</v>
      </c>
      <c r="I17" s="2" t="s">
        <v>14</v>
      </c>
      <c r="J17" s="2" t="s">
        <v>53</v>
      </c>
      <c r="K17" s="2">
        <v>14</v>
      </c>
      <c r="L17" s="2">
        <v>24</v>
      </c>
      <c r="M17" s="2">
        <v>16</v>
      </c>
      <c r="N17" s="2" t="s">
        <v>4</v>
      </c>
      <c r="O17" s="2">
        <v>0</v>
      </c>
      <c r="P17" t="s">
        <v>10</v>
      </c>
    </row>
    <row r="18" spans="1:16" x14ac:dyDescent="0.2">
      <c r="A18" s="5">
        <v>17</v>
      </c>
      <c r="B18" s="2" t="s">
        <v>0</v>
      </c>
      <c r="C18" s="2" t="s">
        <v>1</v>
      </c>
      <c r="D18" s="2" t="s">
        <v>5</v>
      </c>
      <c r="E18" s="2" t="s">
        <v>83</v>
      </c>
      <c r="F18" s="2">
        <v>31</v>
      </c>
      <c r="G18" s="2">
        <v>58</v>
      </c>
      <c r="H18" t="s">
        <v>38</v>
      </c>
      <c r="I18" s="2" t="s">
        <v>2</v>
      </c>
      <c r="J18" s="2" t="s">
        <v>55</v>
      </c>
      <c r="K18" s="2">
        <v>16</v>
      </c>
      <c r="L18" s="2">
        <v>44</v>
      </c>
      <c r="M18" s="2">
        <v>14</v>
      </c>
      <c r="N18" s="2" t="s">
        <v>4</v>
      </c>
      <c r="O18" s="2">
        <v>1</v>
      </c>
      <c r="P18" t="s">
        <v>10</v>
      </c>
    </row>
    <row r="19" spans="1:16" x14ac:dyDescent="0.2">
      <c r="A19" s="5">
        <v>18</v>
      </c>
      <c r="B19" s="2" t="s">
        <v>3</v>
      </c>
      <c r="C19" s="2" t="s">
        <v>1</v>
      </c>
      <c r="D19" s="2" t="s">
        <v>5</v>
      </c>
      <c r="E19" s="2" t="s">
        <v>15</v>
      </c>
      <c r="F19" s="2">
        <v>28</v>
      </c>
      <c r="G19" s="2">
        <v>30</v>
      </c>
      <c r="H19" t="s">
        <v>33</v>
      </c>
      <c r="I19" s="2" t="s">
        <v>14</v>
      </c>
      <c r="J19" s="2" t="s">
        <v>55</v>
      </c>
      <c r="K19" s="2">
        <v>14</v>
      </c>
      <c r="L19" s="2">
        <v>66</v>
      </c>
      <c r="M19" s="2">
        <v>8</v>
      </c>
      <c r="N19" s="2" t="s">
        <v>4</v>
      </c>
      <c r="O19" s="2">
        <v>2</v>
      </c>
      <c r="P19" t="s">
        <v>10</v>
      </c>
    </row>
    <row r="20" spans="1:16" x14ac:dyDescent="0.2">
      <c r="A20" s="5">
        <v>19</v>
      </c>
      <c r="B20" s="2" t="s">
        <v>3</v>
      </c>
      <c r="C20" s="2" t="s">
        <v>2</v>
      </c>
      <c r="D20" s="2" t="s">
        <v>5</v>
      </c>
      <c r="E20" s="2" t="s">
        <v>85</v>
      </c>
      <c r="F20" s="2">
        <v>29</v>
      </c>
      <c r="G20" s="2">
        <v>25</v>
      </c>
      <c r="H20" t="s">
        <v>41</v>
      </c>
      <c r="I20" s="2" t="s">
        <v>2</v>
      </c>
      <c r="J20" s="2" t="s">
        <v>53</v>
      </c>
      <c r="K20" s="2">
        <v>24</v>
      </c>
      <c r="L20" s="2">
        <v>101</v>
      </c>
      <c r="M20" s="2">
        <v>11</v>
      </c>
      <c r="N20" s="2" t="s">
        <v>4</v>
      </c>
      <c r="O20" s="2">
        <v>5</v>
      </c>
      <c r="P20" t="s">
        <v>13</v>
      </c>
    </row>
    <row r="21" spans="1:16" x14ac:dyDescent="0.2">
      <c r="A21" s="5">
        <v>20</v>
      </c>
      <c r="B21" s="2" t="s">
        <v>3</v>
      </c>
      <c r="C21" s="2" t="s">
        <v>1</v>
      </c>
      <c r="D21" s="2" t="s">
        <v>5</v>
      </c>
      <c r="E21" s="2" t="s">
        <v>15</v>
      </c>
      <c r="F21" s="2">
        <v>28</v>
      </c>
      <c r="G21" s="2">
        <v>58</v>
      </c>
      <c r="H21" t="s">
        <v>61</v>
      </c>
      <c r="I21" s="2" t="s">
        <v>14</v>
      </c>
      <c r="J21" s="2" t="s">
        <v>53</v>
      </c>
      <c r="K21" s="2">
        <v>17</v>
      </c>
      <c r="L21" s="2">
        <v>83</v>
      </c>
      <c r="M21" s="2">
        <v>16</v>
      </c>
      <c r="N21" s="2" t="s">
        <v>4</v>
      </c>
      <c r="O21" s="2">
        <v>0</v>
      </c>
      <c r="P21" t="s">
        <v>12</v>
      </c>
    </row>
    <row r="22" spans="1:16" x14ac:dyDescent="0.2">
      <c r="A22" s="5">
        <v>21</v>
      </c>
      <c r="B22" s="2" t="s">
        <v>3</v>
      </c>
      <c r="C22" s="2" t="s">
        <v>1</v>
      </c>
      <c r="D22" s="2" t="s">
        <v>15</v>
      </c>
      <c r="E22" s="2" t="s">
        <v>84</v>
      </c>
      <c r="F22" s="2">
        <v>50</v>
      </c>
      <c r="G22" s="2">
        <v>75</v>
      </c>
      <c r="H22" t="s">
        <v>31</v>
      </c>
      <c r="I22" s="2" t="s">
        <v>14</v>
      </c>
      <c r="J22" s="3" t="s">
        <v>7</v>
      </c>
      <c r="K22" s="2">
        <v>47</v>
      </c>
      <c r="L22" s="2">
        <v>172</v>
      </c>
      <c r="M22" s="2">
        <v>17</v>
      </c>
      <c r="N22" s="2" t="s">
        <v>8</v>
      </c>
      <c r="O22" s="2">
        <v>8</v>
      </c>
      <c r="P22" s="1" t="s">
        <v>9</v>
      </c>
    </row>
    <row r="23" spans="1:16" x14ac:dyDescent="0.2">
      <c r="A23" s="5">
        <v>22</v>
      </c>
      <c r="B23" s="2" t="s">
        <v>0</v>
      </c>
      <c r="C23" s="2" t="s">
        <v>2</v>
      </c>
      <c r="D23" s="2" t="s">
        <v>5</v>
      </c>
      <c r="E23" s="2" t="s">
        <v>15</v>
      </c>
      <c r="F23" s="2">
        <v>31</v>
      </c>
      <c r="G23" s="2">
        <v>47</v>
      </c>
      <c r="H23" t="s">
        <v>27</v>
      </c>
      <c r="I23" s="2" t="s">
        <v>2</v>
      </c>
      <c r="J23" s="2" t="s">
        <v>55</v>
      </c>
      <c r="K23" s="2">
        <v>16</v>
      </c>
      <c r="L23" s="2">
        <v>20</v>
      </c>
      <c r="M23" s="2">
        <v>15</v>
      </c>
      <c r="N23" s="2" t="s">
        <v>4</v>
      </c>
      <c r="O23" s="2">
        <v>1</v>
      </c>
      <c r="P23" t="s">
        <v>10</v>
      </c>
    </row>
    <row r="24" spans="1:16" x14ac:dyDescent="0.2">
      <c r="A24" s="5">
        <v>23</v>
      </c>
      <c r="B24" s="2" t="s">
        <v>3</v>
      </c>
      <c r="C24" s="2" t="s">
        <v>1</v>
      </c>
      <c r="D24" s="2" t="s">
        <v>15</v>
      </c>
      <c r="E24" s="2" t="s">
        <v>15</v>
      </c>
      <c r="F24" s="2">
        <v>49</v>
      </c>
      <c r="G24" s="2">
        <v>52</v>
      </c>
      <c r="H24" t="s">
        <v>22</v>
      </c>
      <c r="I24" s="2" t="s">
        <v>14</v>
      </c>
      <c r="J24" s="3" t="s">
        <v>7</v>
      </c>
      <c r="K24" s="2">
        <v>38</v>
      </c>
      <c r="L24" s="2">
        <v>168</v>
      </c>
      <c r="M24" s="2">
        <v>37</v>
      </c>
      <c r="N24" s="2" t="s">
        <v>8</v>
      </c>
      <c r="O24" s="2">
        <v>5</v>
      </c>
      <c r="P24" t="s">
        <v>9</v>
      </c>
    </row>
    <row r="25" spans="1:16" x14ac:dyDescent="0.2">
      <c r="A25" s="5">
        <v>24</v>
      </c>
      <c r="B25" s="2" t="s">
        <v>0</v>
      </c>
      <c r="C25" s="2" t="s">
        <v>1</v>
      </c>
      <c r="D25" s="2" t="s">
        <v>15</v>
      </c>
      <c r="E25" s="2" t="s">
        <v>15</v>
      </c>
      <c r="F25" s="2">
        <v>48</v>
      </c>
      <c r="G25" s="2">
        <v>35</v>
      </c>
      <c r="H25" t="s">
        <v>24</v>
      </c>
      <c r="I25" s="2" t="s">
        <v>14</v>
      </c>
      <c r="J25" s="3" t="s">
        <v>7</v>
      </c>
      <c r="K25" s="2">
        <v>51</v>
      </c>
      <c r="L25" s="2">
        <v>242</v>
      </c>
      <c r="M25" s="2">
        <v>43</v>
      </c>
      <c r="N25" s="2" t="s">
        <v>8</v>
      </c>
      <c r="O25" s="2">
        <v>8</v>
      </c>
      <c r="P25" s="1" t="s">
        <v>9</v>
      </c>
    </row>
    <row r="26" spans="1:16" x14ac:dyDescent="0.2">
      <c r="A26" s="5">
        <v>25</v>
      </c>
      <c r="B26" s="2" t="s">
        <v>0</v>
      </c>
      <c r="C26" s="2" t="s">
        <v>2</v>
      </c>
      <c r="D26" s="2" t="s">
        <v>5</v>
      </c>
      <c r="E26" s="2" t="s">
        <v>83</v>
      </c>
      <c r="F26" s="2">
        <v>26</v>
      </c>
      <c r="G26" s="2">
        <v>25</v>
      </c>
      <c r="H26" t="s">
        <v>38</v>
      </c>
      <c r="I26" s="2" t="s">
        <v>2</v>
      </c>
      <c r="J26" s="2" t="s">
        <v>53</v>
      </c>
      <c r="K26" s="2">
        <v>31</v>
      </c>
      <c r="L26" s="2">
        <v>117</v>
      </c>
      <c r="M26" s="2">
        <v>16</v>
      </c>
      <c r="N26" s="2" t="s">
        <v>4</v>
      </c>
      <c r="O26" s="2">
        <v>6</v>
      </c>
      <c r="P26" t="s">
        <v>13</v>
      </c>
    </row>
    <row r="27" spans="1:16" x14ac:dyDescent="0.2">
      <c r="A27" s="5">
        <v>26</v>
      </c>
      <c r="B27" s="2" t="s">
        <v>0</v>
      </c>
      <c r="C27" s="2" t="s">
        <v>2</v>
      </c>
      <c r="D27" s="2" t="s">
        <v>15</v>
      </c>
      <c r="E27" s="2" t="s">
        <v>15</v>
      </c>
      <c r="F27" s="2">
        <v>28</v>
      </c>
      <c r="G27" s="2">
        <v>74</v>
      </c>
      <c r="H27" t="s">
        <v>41</v>
      </c>
      <c r="I27" s="2" t="s">
        <v>14</v>
      </c>
      <c r="J27" s="2" t="s">
        <v>55</v>
      </c>
      <c r="K27" s="2">
        <v>18</v>
      </c>
      <c r="L27" s="2">
        <v>73</v>
      </c>
      <c r="M27" s="2">
        <v>29</v>
      </c>
      <c r="N27" s="2" t="s">
        <v>4</v>
      </c>
      <c r="O27" s="2">
        <v>2</v>
      </c>
      <c r="P27" t="s">
        <v>11</v>
      </c>
    </row>
    <row r="28" spans="1:16" x14ac:dyDescent="0.2">
      <c r="A28" s="5">
        <v>27</v>
      </c>
      <c r="B28" s="2" t="s">
        <v>0</v>
      </c>
      <c r="C28" s="2" t="s">
        <v>2</v>
      </c>
      <c r="D28" s="2" t="s">
        <v>15</v>
      </c>
      <c r="E28" s="2" t="s">
        <v>15</v>
      </c>
      <c r="F28" s="2">
        <v>35</v>
      </c>
      <c r="G28" s="2">
        <v>75</v>
      </c>
      <c r="H28" t="s">
        <v>17</v>
      </c>
      <c r="I28" s="2" t="s">
        <v>14</v>
      </c>
      <c r="J28" s="2" t="s">
        <v>53</v>
      </c>
      <c r="K28" s="2">
        <v>14</v>
      </c>
      <c r="L28" s="2">
        <v>56</v>
      </c>
      <c r="M28" s="2">
        <v>32</v>
      </c>
      <c r="N28" s="2" t="s">
        <v>4</v>
      </c>
      <c r="O28" s="2">
        <v>2</v>
      </c>
      <c r="P28" t="s">
        <v>10</v>
      </c>
    </row>
    <row r="29" spans="1:16" x14ac:dyDescent="0.2">
      <c r="A29" s="5">
        <v>28</v>
      </c>
      <c r="B29" s="2" t="s">
        <v>0</v>
      </c>
      <c r="C29" s="2" t="s">
        <v>1</v>
      </c>
      <c r="D29" s="2" t="s">
        <v>5</v>
      </c>
      <c r="E29" s="2" t="s">
        <v>15</v>
      </c>
      <c r="F29" s="2">
        <v>28</v>
      </c>
      <c r="G29" s="2">
        <v>33</v>
      </c>
      <c r="H29" t="s">
        <v>38</v>
      </c>
      <c r="I29" s="2" t="s">
        <v>14</v>
      </c>
      <c r="J29" s="2" t="s">
        <v>55</v>
      </c>
      <c r="K29" s="2">
        <v>17</v>
      </c>
      <c r="L29" s="2">
        <v>45</v>
      </c>
      <c r="M29" s="2">
        <v>44</v>
      </c>
      <c r="N29" s="2" t="s">
        <v>4</v>
      </c>
      <c r="O29" s="2">
        <v>1</v>
      </c>
      <c r="P29" t="s">
        <v>11</v>
      </c>
    </row>
    <row r="30" spans="1:16" x14ac:dyDescent="0.2">
      <c r="A30" s="5">
        <v>29</v>
      </c>
      <c r="B30" s="2" t="s">
        <v>3</v>
      </c>
      <c r="C30" s="2" t="s">
        <v>1</v>
      </c>
      <c r="D30" s="2" t="s">
        <v>5</v>
      </c>
      <c r="E30" s="2" t="s">
        <v>15</v>
      </c>
      <c r="F30" s="2">
        <v>46</v>
      </c>
      <c r="G30" s="2">
        <v>31</v>
      </c>
      <c r="H30" t="s">
        <v>30</v>
      </c>
      <c r="I30" s="2" t="s">
        <v>14</v>
      </c>
      <c r="J30" s="3" t="s">
        <v>7</v>
      </c>
      <c r="K30" s="2">
        <v>42</v>
      </c>
      <c r="L30" s="2">
        <v>154</v>
      </c>
      <c r="M30" s="2">
        <v>43</v>
      </c>
      <c r="N30" s="2" t="s">
        <v>8</v>
      </c>
      <c r="O30" s="2">
        <v>2</v>
      </c>
      <c r="P30" s="1" t="s">
        <v>9</v>
      </c>
    </row>
    <row r="31" spans="1:16" x14ac:dyDescent="0.2">
      <c r="A31" s="5">
        <v>30</v>
      </c>
      <c r="B31" s="2" t="s">
        <v>3</v>
      </c>
      <c r="C31" s="2" t="s">
        <v>1</v>
      </c>
      <c r="D31" s="2" t="s">
        <v>15</v>
      </c>
      <c r="E31" s="2" t="s">
        <v>15</v>
      </c>
      <c r="F31" s="2">
        <v>25</v>
      </c>
      <c r="G31" s="2">
        <v>35</v>
      </c>
      <c r="H31" t="s">
        <v>25</v>
      </c>
      <c r="I31" s="2" t="s">
        <v>14</v>
      </c>
      <c r="J31" s="2" t="s">
        <v>53</v>
      </c>
      <c r="K31" s="2">
        <v>15</v>
      </c>
      <c r="L31" s="2">
        <v>27</v>
      </c>
      <c r="M31" s="2">
        <v>8</v>
      </c>
      <c r="N31" s="2" t="s">
        <v>4</v>
      </c>
      <c r="O31" s="2">
        <v>1</v>
      </c>
      <c r="P31" t="s">
        <v>12</v>
      </c>
    </row>
    <row r="32" spans="1:16" x14ac:dyDescent="0.2">
      <c r="A32" s="5">
        <v>31</v>
      </c>
      <c r="B32" s="2" t="s">
        <v>3</v>
      </c>
      <c r="C32" s="2" t="s">
        <v>2</v>
      </c>
      <c r="D32" s="2" t="s">
        <v>5</v>
      </c>
      <c r="E32" s="2" t="s">
        <v>83</v>
      </c>
      <c r="F32" s="2">
        <v>56</v>
      </c>
      <c r="G32" s="2">
        <v>46</v>
      </c>
      <c r="H32" t="s">
        <v>19</v>
      </c>
      <c r="I32" s="2" t="s">
        <v>2</v>
      </c>
      <c r="J32" s="2" t="s">
        <v>6</v>
      </c>
      <c r="K32" s="2">
        <v>67</v>
      </c>
      <c r="L32" s="2">
        <v>259</v>
      </c>
      <c r="M32" s="2">
        <v>1</v>
      </c>
      <c r="N32" s="2" t="s">
        <v>4</v>
      </c>
      <c r="O32" s="2">
        <v>1</v>
      </c>
      <c r="P32" t="s">
        <v>10</v>
      </c>
    </row>
    <row r="33" spans="1:16" x14ac:dyDescent="0.2">
      <c r="A33" s="5">
        <v>32</v>
      </c>
      <c r="B33" s="2" t="s">
        <v>3</v>
      </c>
      <c r="C33" s="2" t="s">
        <v>1</v>
      </c>
      <c r="D33" s="2" t="s">
        <v>15</v>
      </c>
      <c r="E33" s="2" t="s">
        <v>15</v>
      </c>
      <c r="F33" s="2">
        <v>32</v>
      </c>
      <c r="G33" s="2">
        <v>67</v>
      </c>
      <c r="H33" t="s">
        <v>26</v>
      </c>
      <c r="I33" s="2" t="s">
        <v>2</v>
      </c>
      <c r="J33" s="2" t="s">
        <v>53</v>
      </c>
      <c r="K33" s="2">
        <v>19</v>
      </c>
      <c r="L33" s="2">
        <v>24</v>
      </c>
      <c r="M33" s="2">
        <v>17</v>
      </c>
      <c r="N33" s="2" t="s">
        <v>4</v>
      </c>
      <c r="O33" s="2">
        <v>0</v>
      </c>
      <c r="P33" t="s">
        <v>10</v>
      </c>
    </row>
    <row r="34" spans="1:16" x14ac:dyDescent="0.2">
      <c r="A34" s="5">
        <v>33</v>
      </c>
      <c r="B34" s="2" t="s">
        <v>0</v>
      </c>
      <c r="C34" s="2" t="s">
        <v>2</v>
      </c>
      <c r="D34" s="2" t="s">
        <v>5</v>
      </c>
      <c r="E34" s="2" t="s">
        <v>83</v>
      </c>
      <c r="F34" s="2">
        <v>33</v>
      </c>
      <c r="G34" s="2">
        <v>69</v>
      </c>
      <c r="H34" t="s">
        <v>18</v>
      </c>
      <c r="I34" s="2" t="s">
        <v>14</v>
      </c>
      <c r="J34" s="2" t="s">
        <v>53</v>
      </c>
      <c r="K34" s="2">
        <v>18</v>
      </c>
      <c r="L34" s="2">
        <v>40</v>
      </c>
      <c r="M34" s="2">
        <v>5</v>
      </c>
      <c r="N34" s="2" t="s">
        <v>4</v>
      </c>
      <c r="O34" s="2">
        <v>1</v>
      </c>
      <c r="P34" t="s">
        <v>10</v>
      </c>
    </row>
    <row r="35" spans="1:16" x14ac:dyDescent="0.2">
      <c r="A35" s="5">
        <v>34</v>
      </c>
      <c r="B35" s="2" t="s">
        <v>3</v>
      </c>
      <c r="C35" s="2" t="s">
        <v>1</v>
      </c>
      <c r="D35" s="2" t="s">
        <v>5</v>
      </c>
      <c r="E35" s="2" t="s">
        <v>15</v>
      </c>
      <c r="F35" s="2">
        <v>30</v>
      </c>
      <c r="G35" s="2">
        <v>44</v>
      </c>
      <c r="H35" t="s">
        <v>23</v>
      </c>
      <c r="I35" s="2" t="s">
        <v>14</v>
      </c>
      <c r="J35" s="2" t="s">
        <v>53</v>
      </c>
      <c r="K35" s="2">
        <v>12</v>
      </c>
      <c r="L35" s="2">
        <v>16</v>
      </c>
      <c r="M35" s="2">
        <v>47</v>
      </c>
      <c r="N35" s="2" t="s">
        <v>4</v>
      </c>
      <c r="O35" s="2">
        <v>1</v>
      </c>
      <c r="P35" t="s">
        <v>10</v>
      </c>
    </row>
    <row r="36" spans="1:16" x14ac:dyDescent="0.2">
      <c r="A36" s="5">
        <v>35</v>
      </c>
      <c r="B36" s="2" t="s">
        <v>0</v>
      </c>
      <c r="C36" s="2" t="s">
        <v>1</v>
      </c>
      <c r="D36" s="2" t="s">
        <v>5</v>
      </c>
      <c r="E36" s="2" t="s">
        <v>15</v>
      </c>
      <c r="F36" s="2">
        <v>42</v>
      </c>
      <c r="G36" s="2">
        <v>60</v>
      </c>
      <c r="H36" t="s">
        <v>22</v>
      </c>
      <c r="I36" s="2" t="s">
        <v>14</v>
      </c>
      <c r="J36" s="3" t="s">
        <v>7</v>
      </c>
      <c r="K36" s="2">
        <v>43</v>
      </c>
      <c r="L36" s="2">
        <v>64</v>
      </c>
      <c r="M36" s="2">
        <v>22</v>
      </c>
      <c r="N36" s="2" t="s">
        <v>8</v>
      </c>
      <c r="O36" s="2">
        <v>4</v>
      </c>
      <c r="P36" s="1" t="s">
        <v>9</v>
      </c>
    </row>
    <row r="37" spans="1:16" x14ac:dyDescent="0.2">
      <c r="A37" s="5">
        <v>36</v>
      </c>
      <c r="B37" s="2" t="s">
        <v>3</v>
      </c>
      <c r="C37" s="2" t="s">
        <v>2</v>
      </c>
      <c r="D37" s="2" t="s">
        <v>5</v>
      </c>
      <c r="E37" s="2" t="s">
        <v>85</v>
      </c>
      <c r="F37" s="2">
        <v>46</v>
      </c>
      <c r="G37" s="2">
        <v>64</v>
      </c>
      <c r="H37" t="s">
        <v>60</v>
      </c>
      <c r="I37" s="2" t="s">
        <v>2</v>
      </c>
      <c r="J37" s="3" t="s">
        <v>7</v>
      </c>
      <c r="K37" s="2">
        <v>41</v>
      </c>
      <c r="L37" s="2">
        <v>177</v>
      </c>
      <c r="M37" s="2">
        <v>34</v>
      </c>
      <c r="N37" s="2" t="s">
        <v>8</v>
      </c>
      <c r="O37" s="2">
        <v>11</v>
      </c>
      <c r="P37" s="1" t="s">
        <v>9</v>
      </c>
    </row>
    <row r="38" spans="1:16" x14ac:dyDescent="0.2">
      <c r="A38" s="5">
        <v>37</v>
      </c>
      <c r="B38" s="2" t="s">
        <v>0</v>
      </c>
      <c r="C38" s="2" t="s">
        <v>1</v>
      </c>
      <c r="D38" s="2" t="s">
        <v>15</v>
      </c>
      <c r="E38" s="2" t="s">
        <v>15</v>
      </c>
      <c r="F38" s="2">
        <v>24</v>
      </c>
      <c r="G38" s="2">
        <v>61</v>
      </c>
      <c r="H38" t="s">
        <v>25</v>
      </c>
      <c r="I38" s="2" t="s">
        <v>2</v>
      </c>
      <c r="J38" s="2" t="s">
        <v>53</v>
      </c>
      <c r="K38" s="2">
        <v>13</v>
      </c>
      <c r="L38" s="2">
        <v>50</v>
      </c>
      <c r="M38" s="2">
        <v>38</v>
      </c>
      <c r="N38" s="2" t="s">
        <v>4</v>
      </c>
      <c r="O38" s="2">
        <v>1</v>
      </c>
      <c r="P38" t="s">
        <v>10</v>
      </c>
    </row>
    <row r="39" spans="1:16" x14ac:dyDescent="0.2">
      <c r="A39" s="5">
        <v>38</v>
      </c>
      <c r="B39" s="2" t="s">
        <v>3</v>
      </c>
      <c r="C39" s="2" t="s">
        <v>1</v>
      </c>
      <c r="D39" s="2" t="s">
        <v>5</v>
      </c>
      <c r="E39" s="2" t="s">
        <v>15</v>
      </c>
      <c r="F39" s="2">
        <v>28</v>
      </c>
      <c r="G39" s="2">
        <v>24</v>
      </c>
      <c r="H39" t="s">
        <v>20</v>
      </c>
      <c r="I39" s="2" t="s">
        <v>2</v>
      </c>
      <c r="J39" s="2" t="s">
        <v>53</v>
      </c>
      <c r="K39" s="2">
        <v>17</v>
      </c>
      <c r="L39" s="2">
        <v>40</v>
      </c>
      <c r="M39" s="2">
        <v>31</v>
      </c>
      <c r="N39" s="2" t="s">
        <v>4</v>
      </c>
      <c r="O39" s="2">
        <v>0</v>
      </c>
      <c r="P39" t="s">
        <v>12</v>
      </c>
    </row>
    <row r="40" spans="1:16" x14ac:dyDescent="0.2">
      <c r="A40" s="5">
        <v>39</v>
      </c>
      <c r="B40" s="2" t="s">
        <v>0</v>
      </c>
      <c r="C40" s="2" t="s">
        <v>2</v>
      </c>
      <c r="D40" s="2" t="s">
        <v>5</v>
      </c>
      <c r="E40" s="2" t="s">
        <v>85</v>
      </c>
      <c r="F40" s="2">
        <v>29</v>
      </c>
      <c r="G40" s="2">
        <v>20</v>
      </c>
      <c r="H40" t="s">
        <v>22</v>
      </c>
      <c r="I40" s="2" t="s">
        <v>2</v>
      </c>
      <c r="J40" s="2" t="s">
        <v>54</v>
      </c>
      <c r="K40" s="2">
        <v>30</v>
      </c>
      <c r="L40" s="2">
        <v>145</v>
      </c>
      <c r="M40" s="2">
        <v>45</v>
      </c>
      <c r="N40" s="2" t="s">
        <v>4</v>
      </c>
      <c r="O40" s="2">
        <v>5</v>
      </c>
      <c r="P40" t="s">
        <v>13</v>
      </c>
    </row>
    <row r="41" spans="1:16" x14ac:dyDescent="0.2">
      <c r="A41" s="5">
        <v>40</v>
      </c>
      <c r="B41" s="2" t="s">
        <v>0</v>
      </c>
      <c r="C41" s="2" t="s">
        <v>1</v>
      </c>
      <c r="D41" s="2" t="s">
        <v>15</v>
      </c>
      <c r="E41" s="2" t="s">
        <v>15</v>
      </c>
      <c r="F41" s="2">
        <v>35</v>
      </c>
      <c r="G41" s="2">
        <v>66</v>
      </c>
      <c r="H41" t="s">
        <v>22</v>
      </c>
      <c r="I41" s="2" t="s">
        <v>14</v>
      </c>
      <c r="J41" s="2" t="s">
        <v>53</v>
      </c>
      <c r="K41" s="2">
        <v>20</v>
      </c>
      <c r="L41" s="2">
        <v>25</v>
      </c>
      <c r="M41" s="2">
        <v>34</v>
      </c>
      <c r="N41" s="2" t="s">
        <v>4</v>
      </c>
      <c r="O41" s="2">
        <v>1</v>
      </c>
      <c r="P41" t="s">
        <v>11</v>
      </c>
    </row>
    <row r="42" spans="1:16" x14ac:dyDescent="0.2">
      <c r="A42" s="5">
        <v>41</v>
      </c>
      <c r="B42" s="2" t="s">
        <v>3</v>
      </c>
      <c r="C42" s="2" t="s">
        <v>2</v>
      </c>
      <c r="D42" s="2" t="s">
        <v>5</v>
      </c>
      <c r="E42" s="2" t="s">
        <v>84</v>
      </c>
      <c r="F42" s="2">
        <v>30</v>
      </c>
      <c r="G42" s="2">
        <v>20</v>
      </c>
      <c r="H42" t="s">
        <v>36</v>
      </c>
      <c r="I42" s="2" t="s">
        <v>2</v>
      </c>
      <c r="J42" s="2" t="s">
        <v>54</v>
      </c>
      <c r="K42" s="2">
        <v>32</v>
      </c>
      <c r="L42" s="2">
        <v>90</v>
      </c>
      <c r="M42" s="2">
        <v>43</v>
      </c>
      <c r="N42" s="2" t="s">
        <v>4</v>
      </c>
      <c r="O42" s="2">
        <v>2</v>
      </c>
      <c r="P42" t="s">
        <v>13</v>
      </c>
    </row>
    <row r="43" spans="1:16" x14ac:dyDescent="0.2">
      <c r="A43" s="5">
        <v>42</v>
      </c>
      <c r="B43" s="2" t="s">
        <v>3</v>
      </c>
      <c r="C43" s="2" t="s">
        <v>1</v>
      </c>
      <c r="D43" s="2" t="s">
        <v>5</v>
      </c>
      <c r="E43" s="2" t="s">
        <v>83</v>
      </c>
      <c r="F43" s="2">
        <v>54</v>
      </c>
      <c r="G43" s="2">
        <v>43</v>
      </c>
      <c r="H43" t="s">
        <v>35</v>
      </c>
      <c r="I43" s="2" t="s">
        <v>14</v>
      </c>
      <c r="J43" s="2" t="s">
        <v>6</v>
      </c>
      <c r="K43" s="2">
        <v>44</v>
      </c>
      <c r="L43" s="2">
        <v>114</v>
      </c>
      <c r="M43" s="2">
        <v>12</v>
      </c>
      <c r="N43" s="2" t="s">
        <v>4</v>
      </c>
      <c r="O43" s="2">
        <v>0</v>
      </c>
      <c r="P43" t="s">
        <v>11</v>
      </c>
    </row>
    <row r="44" spans="1:16" x14ac:dyDescent="0.2">
      <c r="A44" s="5">
        <v>43</v>
      </c>
      <c r="B44" s="2" t="s">
        <v>3</v>
      </c>
      <c r="C44" s="2" t="s">
        <v>1</v>
      </c>
      <c r="D44" s="2" t="s">
        <v>15</v>
      </c>
      <c r="E44" s="2" t="s">
        <v>15</v>
      </c>
      <c r="F44" s="2">
        <v>24</v>
      </c>
      <c r="G44" s="2">
        <v>46</v>
      </c>
      <c r="H44" t="s">
        <v>38</v>
      </c>
      <c r="I44" s="2" t="s">
        <v>2</v>
      </c>
      <c r="J44" s="2" t="s">
        <v>53</v>
      </c>
      <c r="K44" s="2">
        <v>19</v>
      </c>
      <c r="L44" s="2">
        <v>78</v>
      </c>
      <c r="M44" s="2">
        <v>34</v>
      </c>
      <c r="N44" s="2" t="s">
        <v>4</v>
      </c>
      <c r="O44" s="2">
        <v>1</v>
      </c>
      <c r="P44" t="s">
        <v>12</v>
      </c>
    </row>
    <row r="45" spans="1:16" x14ac:dyDescent="0.2">
      <c r="A45" s="5">
        <v>44</v>
      </c>
      <c r="B45" s="2" t="s">
        <v>3</v>
      </c>
      <c r="C45" s="2" t="s">
        <v>2</v>
      </c>
      <c r="D45" s="2" t="s">
        <v>15</v>
      </c>
      <c r="E45" s="2" t="s">
        <v>15</v>
      </c>
      <c r="F45" s="2">
        <v>32</v>
      </c>
      <c r="G45" s="2">
        <v>69</v>
      </c>
      <c r="H45" t="s">
        <v>37</v>
      </c>
      <c r="I45" s="2" t="s">
        <v>2</v>
      </c>
      <c r="J45" s="2" t="s">
        <v>55</v>
      </c>
      <c r="K45" s="2">
        <v>13</v>
      </c>
      <c r="L45" s="2">
        <v>55</v>
      </c>
      <c r="M45" s="2">
        <v>26</v>
      </c>
      <c r="N45" s="2" t="s">
        <v>4</v>
      </c>
      <c r="O45" s="2">
        <v>0</v>
      </c>
      <c r="P45" t="s">
        <v>11</v>
      </c>
    </row>
    <row r="46" spans="1:16" x14ac:dyDescent="0.2">
      <c r="A46" s="5">
        <v>45</v>
      </c>
      <c r="B46" s="2" t="s">
        <v>3</v>
      </c>
      <c r="C46" s="2" t="s">
        <v>1</v>
      </c>
      <c r="D46" s="2" t="s">
        <v>5</v>
      </c>
      <c r="E46" s="2" t="s">
        <v>15</v>
      </c>
      <c r="F46" s="2">
        <v>26</v>
      </c>
      <c r="G46" s="2">
        <v>38</v>
      </c>
      <c r="H46" t="s">
        <v>36</v>
      </c>
      <c r="I46" s="2" t="s">
        <v>2</v>
      </c>
      <c r="J46" s="2" t="s">
        <v>53</v>
      </c>
      <c r="K46" s="2">
        <v>12</v>
      </c>
      <c r="L46" s="2">
        <v>22</v>
      </c>
      <c r="M46" s="2">
        <v>21</v>
      </c>
      <c r="N46" s="2" t="s">
        <v>4</v>
      </c>
      <c r="O46" s="2">
        <v>0</v>
      </c>
      <c r="P46" t="s">
        <v>11</v>
      </c>
    </row>
    <row r="47" spans="1:16" x14ac:dyDescent="0.2">
      <c r="A47" s="5">
        <v>46</v>
      </c>
      <c r="B47" s="2" t="s">
        <v>0</v>
      </c>
      <c r="C47" s="2" t="s">
        <v>2</v>
      </c>
      <c r="D47" s="2" t="s">
        <v>15</v>
      </c>
      <c r="E47" s="2" t="s">
        <v>15</v>
      </c>
      <c r="F47" s="2">
        <v>33</v>
      </c>
      <c r="G47" s="2">
        <v>40</v>
      </c>
      <c r="H47" t="s">
        <v>33</v>
      </c>
      <c r="I47" s="2" t="s">
        <v>14</v>
      </c>
      <c r="J47" s="2" t="s">
        <v>55</v>
      </c>
      <c r="K47" s="2">
        <v>20</v>
      </c>
      <c r="L47" s="2">
        <v>61</v>
      </c>
      <c r="M47" s="2">
        <v>25</v>
      </c>
      <c r="N47" s="2" t="s">
        <v>4</v>
      </c>
      <c r="O47" s="2">
        <v>1</v>
      </c>
      <c r="P47" t="s">
        <v>12</v>
      </c>
    </row>
    <row r="48" spans="1:16" x14ac:dyDescent="0.2">
      <c r="A48" s="5">
        <v>47</v>
      </c>
      <c r="B48" s="2" t="s">
        <v>3</v>
      </c>
      <c r="C48" s="2" t="s">
        <v>1</v>
      </c>
      <c r="D48" s="2" t="s">
        <v>5</v>
      </c>
      <c r="E48" s="2" t="s">
        <v>83</v>
      </c>
      <c r="F48" s="2">
        <v>59</v>
      </c>
      <c r="G48" s="2">
        <v>63</v>
      </c>
      <c r="H48" t="s">
        <v>35</v>
      </c>
      <c r="I48" s="2" t="s">
        <v>14</v>
      </c>
      <c r="J48" s="2" t="s">
        <v>6</v>
      </c>
      <c r="K48" s="2">
        <v>26</v>
      </c>
      <c r="L48" s="2">
        <v>74</v>
      </c>
      <c r="M48" s="2">
        <v>15</v>
      </c>
      <c r="N48" s="2" t="s">
        <v>4</v>
      </c>
      <c r="O48" s="2">
        <v>2</v>
      </c>
      <c r="P48" t="s">
        <v>10</v>
      </c>
    </row>
    <row r="49" spans="1:16" x14ac:dyDescent="0.2">
      <c r="A49" s="5">
        <v>48</v>
      </c>
      <c r="B49" s="2" t="s">
        <v>0</v>
      </c>
      <c r="C49" s="2" t="s">
        <v>1</v>
      </c>
      <c r="D49" s="2" t="s">
        <v>5</v>
      </c>
      <c r="E49" s="2" t="s">
        <v>83</v>
      </c>
      <c r="F49" s="2">
        <v>48</v>
      </c>
      <c r="G49" s="2">
        <v>22</v>
      </c>
      <c r="H49" t="s">
        <v>36</v>
      </c>
      <c r="I49" s="2" t="s">
        <v>14</v>
      </c>
      <c r="J49" s="2" t="s">
        <v>6</v>
      </c>
      <c r="K49" s="2">
        <v>51</v>
      </c>
      <c r="L49" s="2">
        <v>185</v>
      </c>
      <c r="M49" s="4">
        <v>1</v>
      </c>
      <c r="N49" s="2" t="s">
        <v>4</v>
      </c>
      <c r="O49" s="2">
        <v>1</v>
      </c>
      <c r="P49" t="s">
        <v>10</v>
      </c>
    </row>
    <row r="50" spans="1:16" x14ac:dyDescent="0.2">
      <c r="A50" s="5">
        <v>49</v>
      </c>
      <c r="B50" s="2" t="s">
        <v>3</v>
      </c>
      <c r="C50" s="2" t="s">
        <v>2</v>
      </c>
      <c r="D50" s="2" t="s">
        <v>5</v>
      </c>
      <c r="E50" s="2" t="s">
        <v>83</v>
      </c>
      <c r="F50" s="2">
        <v>28</v>
      </c>
      <c r="G50" s="2">
        <v>29</v>
      </c>
      <c r="H50" t="s">
        <v>59</v>
      </c>
      <c r="I50" s="2" t="s">
        <v>2</v>
      </c>
      <c r="J50" s="2" t="s">
        <v>54</v>
      </c>
      <c r="K50" s="2">
        <v>35</v>
      </c>
      <c r="L50" s="2">
        <v>136</v>
      </c>
      <c r="M50" s="2">
        <v>9</v>
      </c>
      <c r="N50" s="2" t="s">
        <v>4</v>
      </c>
      <c r="O50" s="2">
        <v>2</v>
      </c>
      <c r="P50" t="s">
        <v>13</v>
      </c>
    </row>
    <row r="51" spans="1:16" x14ac:dyDescent="0.2">
      <c r="A51" s="5">
        <v>50</v>
      </c>
      <c r="B51" s="2" t="s">
        <v>0</v>
      </c>
      <c r="C51" s="2" t="s">
        <v>1</v>
      </c>
      <c r="D51" s="2" t="s">
        <v>15</v>
      </c>
      <c r="E51" s="2" t="s">
        <v>15</v>
      </c>
      <c r="F51" s="2">
        <v>28</v>
      </c>
      <c r="G51" s="2">
        <v>61</v>
      </c>
      <c r="H51" t="s">
        <v>29</v>
      </c>
      <c r="I51" s="2" t="s">
        <v>2</v>
      </c>
      <c r="J51" s="2" t="s">
        <v>53</v>
      </c>
      <c r="K51" s="2">
        <v>19</v>
      </c>
      <c r="L51" s="2">
        <v>77</v>
      </c>
      <c r="M51" s="2">
        <v>4</v>
      </c>
      <c r="N51" s="2" t="s">
        <v>4</v>
      </c>
      <c r="O51" s="2">
        <v>0</v>
      </c>
      <c r="P51" t="s">
        <v>10</v>
      </c>
    </row>
    <row r="52" spans="1:16" x14ac:dyDescent="0.2">
      <c r="A52" s="5">
        <v>51</v>
      </c>
      <c r="B52" s="2" t="s">
        <v>0</v>
      </c>
      <c r="C52" s="2" t="s">
        <v>1</v>
      </c>
      <c r="D52" s="2" t="s">
        <v>15</v>
      </c>
      <c r="E52" s="2" t="s">
        <v>15</v>
      </c>
      <c r="F52" s="2">
        <v>26</v>
      </c>
      <c r="G52" s="2">
        <v>36</v>
      </c>
      <c r="H52" t="s">
        <v>35</v>
      </c>
      <c r="I52" s="2" t="s">
        <v>14</v>
      </c>
      <c r="J52" s="2" t="s">
        <v>53</v>
      </c>
      <c r="K52" s="2">
        <v>14</v>
      </c>
      <c r="L52" s="2">
        <v>31</v>
      </c>
      <c r="M52" s="2">
        <v>11</v>
      </c>
      <c r="N52" s="2" t="s">
        <v>4</v>
      </c>
      <c r="O52" s="2">
        <v>1</v>
      </c>
      <c r="P52" t="s">
        <v>11</v>
      </c>
    </row>
    <row r="53" spans="1:16" x14ac:dyDescent="0.2">
      <c r="A53" s="5">
        <v>52</v>
      </c>
      <c r="B53" s="2" t="s">
        <v>0</v>
      </c>
      <c r="C53" s="2" t="s">
        <v>1</v>
      </c>
      <c r="D53" s="2" t="s">
        <v>15</v>
      </c>
      <c r="E53" s="2" t="s">
        <v>15</v>
      </c>
      <c r="F53" s="2">
        <v>28</v>
      </c>
      <c r="G53" s="2">
        <v>58</v>
      </c>
      <c r="H53" t="s">
        <v>28</v>
      </c>
      <c r="I53" s="2" t="s">
        <v>14</v>
      </c>
      <c r="J53" s="2" t="s">
        <v>55</v>
      </c>
      <c r="K53" s="2">
        <v>19</v>
      </c>
      <c r="L53" s="2">
        <v>72</v>
      </c>
      <c r="M53" s="2">
        <v>15</v>
      </c>
      <c r="N53" s="2" t="s">
        <v>4</v>
      </c>
      <c r="O53" s="2">
        <v>1</v>
      </c>
      <c r="P53" t="s">
        <v>11</v>
      </c>
    </row>
    <row r="54" spans="1:16" x14ac:dyDescent="0.2">
      <c r="A54" s="5">
        <v>53</v>
      </c>
      <c r="B54" s="2" t="s">
        <v>0</v>
      </c>
      <c r="C54" s="2" t="s">
        <v>1</v>
      </c>
      <c r="D54" s="2" t="s">
        <v>15</v>
      </c>
      <c r="E54" s="2" t="s">
        <v>15</v>
      </c>
      <c r="F54" s="2">
        <v>31</v>
      </c>
      <c r="G54" s="2">
        <v>70</v>
      </c>
      <c r="H54" t="s">
        <v>37</v>
      </c>
      <c r="I54" s="2" t="s">
        <v>2</v>
      </c>
      <c r="J54" s="2" t="s">
        <v>53</v>
      </c>
      <c r="K54" s="2">
        <v>16</v>
      </c>
      <c r="L54" s="2">
        <v>59</v>
      </c>
      <c r="M54" s="2">
        <v>36</v>
      </c>
      <c r="N54" s="2" t="s">
        <v>4</v>
      </c>
      <c r="O54" s="2">
        <v>1</v>
      </c>
      <c r="P54" t="s">
        <v>10</v>
      </c>
    </row>
    <row r="55" spans="1:16" x14ac:dyDescent="0.2">
      <c r="A55" s="5">
        <v>54</v>
      </c>
      <c r="B55" s="2" t="s">
        <v>0</v>
      </c>
      <c r="C55" s="2" t="s">
        <v>2</v>
      </c>
      <c r="D55" s="2" t="s">
        <v>5</v>
      </c>
      <c r="E55" s="2" t="s">
        <v>15</v>
      </c>
      <c r="F55" s="2">
        <v>33</v>
      </c>
      <c r="G55" s="2">
        <v>20</v>
      </c>
      <c r="H55" t="s">
        <v>57</v>
      </c>
      <c r="I55" s="2" t="s">
        <v>2</v>
      </c>
      <c r="J55" s="2" t="s">
        <v>55</v>
      </c>
      <c r="K55" s="2">
        <v>32</v>
      </c>
      <c r="L55" s="2">
        <v>56</v>
      </c>
      <c r="M55" s="2">
        <v>5</v>
      </c>
      <c r="N55" s="2" t="s">
        <v>4</v>
      </c>
      <c r="O55" s="2">
        <v>4</v>
      </c>
      <c r="P55" t="s">
        <v>13</v>
      </c>
    </row>
    <row r="56" spans="1:16" x14ac:dyDescent="0.2">
      <c r="A56" s="5">
        <v>55</v>
      </c>
      <c r="B56" s="2" t="s">
        <v>3</v>
      </c>
      <c r="C56" s="2" t="s">
        <v>1</v>
      </c>
      <c r="D56" s="2" t="s">
        <v>15</v>
      </c>
      <c r="E56" s="2" t="s">
        <v>83</v>
      </c>
      <c r="F56" s="2">
        <v>31</v>
      </c>
      <c r="G56" s="2">
        <v>45</v>
      </c>
      <c r="H56" t="s">
        <v>30</v>
      </c>
      <c r="I56" s="2" t="s">
        <v>2</v>
      </c>
      <c r="J56" s="2" t="s">
        <v>55</v>
      </c>
      <c r="K56" s="2">
        <v>19</v>
      </c>
      <c r="L56" s="2">
        <v>30</v>
      </c>
      <c r="M56" s="2">
        <v>39</v>
      </c>
      <c r="N56" s="2" t="s">
        <v>4</v>
      </c>
      <c r="O56" s="2">
        <v>2</v>
      </c>
      <c r="P56" t="s">
        <v>11</v>
      </c>
    </row>
    <row r="57" spans="1:16" x14ac:dyDescent="0.2">
      <c r="A57" s="5">
        <v>56</v>
      </c>
      <c r="B57" s="2" t="s">
        <v>3</v>
      </c>
      <c r="C57" s="2" t="s">
        <v>2</v>
      </c>
      <c r="D57" s="2" t="s">
        <v>15</v>
      </c>
      <c r="E57" s="2" t="s">
        <v>84</v>
      </c>
      <c r="F57" s="2">
        <v>36</v>
      </c>
      <c r="G57" s="2">
        <v>56</v>
      </c>
      <c r="H57" t="s">
        <v>26</v>
      </c>
      <c r="I57" s="2" t="s">
        <v>2</v>
      </c>
      <c r="J57" s="2" t="s">
        <v>53</v>
      </c>
      <c r="K57" s="2">
        <v>15</v>
      </c>
      <c r="L57" s="2">
        <v>46</v>
      </c>
      <c r="M57" s="2">
        <v>22</v>
      </c>
      <c r="N57" s="2" t="s">
        <v>4</v>
      </c>
      <c r="O57" s="2">
        <v>1</v>
      </c>
      <c r="P57" t="s">
        <v>11</v>
      </c>
    </row>
    <row r="58" spans="1:16" x14ac:dyDescent="0.2">
      <c r="A58" s="5">
        <v>57</v>
      </c>
      <c r="B58" s="2" t="s">
        <v>0</v>
      </c>
      <c r="C58" s="2" t="s">
        <v>2</v>
      </c>
      <c r="D58" s="2" t="s">
        <v>15</v>
      </c>
      <c r="E58" s="2" t="s">
        <v>15</v>
      </c>
      <c r="F58" s="2">
        <v>29</v>
      </c>
      <c r="G58" s="2">
        <v>29</v>
      </c>
      <c r="H58" t="s">
        <v>16</v>
      </c>
      <c r="I58" s="2" t="s">
        <v>2</v>
      </c>
      <c r="J58" s="2" t="s">
        <v>55</v>
      </c>
      <c r="K58" s="2">
        <v>19</v>
      </c>
      <c r="L58" s="2">
        <v>93</v>
      </c>
      <c r="M58" s="2">
        <v>2</v>
      </c>
      <c r="N58" s="2" t="s">
        <v>4</v>
      </c>
      <c r="O58" s="2">
        <v>1</v>
      </c>
      <c r="P58" t="s">
        <v>10</v>
      </c>
    </row>
    <row r="59" spans="1:16" x14ac:dyDescent="0.2">
      <c r="A59" s="5">
        <v>58</v>
      </c>
      <c r="B59" s="2" t="s">
        <v>3</v>
      </c>
      <c r="C59" s="2" t="s">
        <v>1</v>
      </c>
      <c r="D59" s="2" t="s">
        <v>15</v>
      </c>
      <c r="E59" s="2" t="s">
        <v>83</v>
      </c>
      <c r="F59" s="2">
        <v>27</v>
      </c>
      <c r="G59" s="2">
        <v>33</v>
      </c>
      <c r="H59" t="s">
        <v>21</v>
      </c>
      <c r="I59" s="2" t="s">
        <v>14</v>
      </c>
      <c r="J59" s="2" t="s">
        <v>53</v>
      </c>
      <c r="K59" s="2">
        <v>20</v>
      </c>
      <c r="L59" s="2">
        <v>49</v>
      </c>
      <c r="M59" s="2">
        <v>40</v>
      </c>
      <c r="N59" s="2" t="s">
        <v>4</v>
      </c>
      <c r="O59" s="2">
        <v>1</v>
      </c>
      <c r="P59" t="s">
        <v>12</v>
      </c>
    </row>
    <row r="60" spans="1:16" x14ac:dyDescent="0.2">
      <c r="A60" s="5">
        <v>59</v>
      </c>
      <c r="B60" s="2" t="s">
        <v>0</v>
      </c>
      <c r="C60" s="2" t="s">
        <v>1</v>
      </c>
      <c r="D60" s="2" t="s">
        <v>5</v>
      </c>
      <c r="E60" s="2" t="s">
        <v>83</v>
      </c>
      <c r="F60" s="2">
        <v>49</v>
      </c>
      <c r="G60" s="2">
        <v>43</v>
      </c>
      <c r="H60" t="s">
        <v>22</v>
      </c>
      <c r="I60" s="2" t="s">
        <v>14</v>
      </c>
      <c r="J60" s="3" t="s">
        <v>7</v>
      </c>
      <c r="K60" s="2">
        <v>45</v>
      </c>
      <c r="L60" s="2">
        <v>153</v>
      </c>
      <c r="M60" s="2">
        <v>46</v>
      </c>
      <c r="N60" s="2" t="s">
        <v>8</v>
      </c>
      <c r="O60" s="2">
        <v>4</v>
      </c>
      <c r="P60" s="1" t="s">
        <v>9</v>
      </c>
    </row>
    <row r="61" spans="1:16" x14ac:dyDescent="0.2">
      <c r="A61" s="5">
        <v>60</v>
      </c>
      <c r="B61" s="2" t="s">
        <v>0</v>
      </c>
      <c r="C61" s="2" t="s">
        <v>1</v>
      </c>
      <c r="D61" s="2" t="s">
        <v>5</v>
      </c>
      <c r="E61" s="2" t="s">
        <v>84</v>
      </c>
      <c r="F61" s="2">
        <v>45</v>
      </c>
      <c r="G61" s="2">
        <v>22</v>
      </c>
      <c r="H61" t="s">
        <v>34</v>
      </c>
      <c r="I61" s="2" t="s">
        <v>14</v>
      </c>
      <c r="J61" s="2" t="s">
        <v>6</v>
      </c>
      <c r="K61" s="2">
        <v>60</v>
      </c>
      <c r="L61" s="2">
        <v>119</v>
      </c>
      <c r="M61" s="2">
        <v>9</v>
      </c>
      <c r="N61" s="2" t="s">
        <v>4</v>
      </c>
      <c r="O61" s="2">
        <v>2</v>
      </c>
      <c r="P61" t="s">
        <v>12</v>
      </c>
    </row>
    <row r="62" spans="1:16" x14ac:dyDescent="0.2">
      <c r="A62" s="5">
        <v>61</v>
      </c>
      <c r="B62" s="2" t="s">
        <v>3</v>
      </c>
      <c r="C62" s="2" t="s">
        <v>2</v>
      </c>
      <c r="D62" s="2" t="s">
        <v>5</v>
      </c>
      <c r="E62" s="2" t="s">
        <v>15</v>
      </c>
      <c r="F62" s="2">
        <v>29</v>
      </c>
      <c r="G62" s="2">
        <v>51</v>
      </c>
      <c r="H62" t="s">
        <v>38</v>
      </c>
      <c r="I62" s="2" t="s">
        <v>14</v>
      </c>
      <c r="J62" s="2" t="s">
        <v>55</v>
      </c>
      <c r="K62" s="2">
        <v>13</v>
      </c>
      <c r="L62" s="2">
        <v>53</v>
      </c>
      <c r="M62" s="2">
        <v>16</v>
      </c>
      <c r="N62" s="2" t="s">
        <v>4</v>
      </c>
      <c r="O62" s="2">
        <v>2</v>
      </c>
      <c r="P62" t="s">
        <v>10</v>
      </c>
    </row>
    <row r="63" spans="1:16" x14ac:dyDescent="0.2">
      <c r="A63" s="5">
        <v>62</v>
      </c>
      <c r="B63" s="2" t="s">
        <v>0</v>
      </c>
      <c r="C63" s="2" t="s">
        <v>1</v>
      </c>
      <c r="D63" s="2" t="s">
        <v>15</v>
      </c>
      <c r="E63" s="2" t="s">
        <v>85</v>
      </c>
      <c r="F63" s="2">
        <v>46</v>
      </c>
      <c r="G63" s="2">
        <v>52</v>
      </c>
      <c r="H63" t="s">
        <v>16</v>
      </c>
      <c r="I63" s="2" t="s">
        <v>14</v>
      </c>
      <c r="J63" s="3" t="s">
        <v>7</v>
      </c>
      <c r="K63" s="2">
        <v>44</v>
      </c>
      <c r="L63" s="2">
        <v>93</v>
      </c>
      <c r="M63" s="2">
        <v>33</v>
      </c>
      <c r="N63" s="2" t="s">
        <v>8</v>
      </c>
      <c r="O63" s="2">
        <v>2</v>
      </c>
      <c r="P63" s="1" t="s">
        <v>9</v>
      </c>
    </row>
    <row r="64" spans="1:16" x14ac:dyDescent="0.2">
      <c r="A64" s="5">
        <v>63</v>
      </c>
      <c r="B64" s="2" t="s">
        <v>0</v>
      </c>
      <c r="C64" s="2" t="s">
        <v>1</v>
      </c>
      <c r="D64" s="2" t="s">
        <v>5</v>
      </c>
      <c r="E64" s="2" t="s">
        <v>85</v>
      </c>
      <c r="F64" s="2">
        <v>53</v>
      </c>
      <c r="G64" s="2">
        <v>50</v>
      </c>
      <c r="H64" t="s">
        <v>26</v>
      </c>
      <c r="I64" s="2" t="s">
        <v>14</v>
      </c>
      <c r="J64" s="3" t="s">
        <v>7</v>
      </c>
      <c r="K64" s="2">
        <v>35</v>
      </c>
      <c r="L64" s="2">
        <v>108</v>
      </c>
      <c r="M64" s="2">
        <v>15</v>
      </c>
      <c r="N64" s="2" t="s">
        <v>8</v>
      </c>
      <c r="O64" s="2">
        <v>4</v>
      </c>
      <c r="P64" t="s">
        <v>9</v>
      </c>
    </row>
    <row r="65" spans="1:16" x14ac:dyDescent="0.2">
      <c r="A65" s="5">
        <v>64</v>
      </c>
      <c r="B65" s="2" t="s">
        <v>3</v>
      </c>
      <c r="C65" s="2" t="s">
        <v>1</v>
      </c>
      <c r="D65" s="2" t="s">
        <v>15</v>
      </c>
      <c r="E65" s="2" t="s">
        <v>15</v>
      </c>
      <c r="F65" s="2">
        <v>26</v>
      </c>
      <c r="G65" s="2">
        <v>25</v>
      </c>
      <c r="H65" t="s">
        <v>16</v>
      </c>
      <c r="I65" s="2" t="s">
        <v>14</v>
      </c>
      <c r="J65" s="2" t="s">
        <v>53</v>
      </c>
      <c r="K65" s="2">
        <v>13</v>
      </c>
      <c r="L65" s="2">
        <v>50</v>
      </c>
      <c r="M65" s="2">
        <v>44</v>
      </c>
      <c r="N65" s="2" t="s">
        <v>4</v>
      </c>
      <c r="O65" s="2">
        <v>2</v>
      </c>
      <c r="P65" t="s">
        <v>10</v>
      </c>
    </row>
    <row r="66" spans="1:16" x14ac:dyDescent="0.2">
      <c r="A66" s="5">
        <v>65</v>
      </c>
      <c r="B66" s="2" t="s">
        <v>0</v>
      </c>
      <c r="C66" s="2" t="s">
        <v>2</v>
      </c>
      <c r="D66" s="2" t="s">
        <v>5</v>
      </c>
      <c r="E66" s="2" t="s">
        <v>83</v>
      </c>
      <c r="F66" s="2">
        <v>27</v>
      </c>
      <c r="G66" s="2">
        <v>25</v>
      </c>
      <c r="H66" t="s">
        <v>68</v>
      </c>
      <c r="I66" s="2" t="s">
        <v>2</v>
      </c>
      <c r="J66" s="2" t="s">
        <v>54</v>
      </c>
      <c r="K66" s="2">
        <v>27</v>
      </c>
      <c r="L66" s="2">
        <v>124</v>
      </c>
      <c r="M66" s="2">
        <v>16</v>
      </c>
      <c r="N66" s="2" t="s">
        <v>4</v>
      </c>
      <c r="O66" s="2">
        <v>1</v>
      </c>
      <c r="P66" t="s">
        <v>13</v>
      </c>
    </row>
    <row r="67" spans="1:16" x14ac:dyDescent="0.2">
      <c r="A67" s="5">
        <v>66</v>
      </c>
      <c r="B67" s="2" t="s">
        <v>0</v>
      </c>
      <c r="C67" s="2" t="s">
        <v>2</v>
      </c>
      <c r="D67" s="2" t="s">
        <v>5</v>
      </c>
      <c r="E67" s="2" t="s">
        <v>84</v>
      </c>
      <c r="F67" s="2">
        <v>34</v>
      </c>
      <c r="G67" s="2">
        <v>23</v>
      </c>
      <c r="H67" t="s">
        <v>32</v>
      </c>
      <c r="I67" s="2" t="s">
        <v>2</v>
      </c>
      <c r="J67" s="2" t="s">
        <v>54</v>
      </c>
      <c r="K67" s="2">
        <v>34</v>
      </c>
      <c r="L67" s="2">
        <v>165</v>
      </c>
      <c r="M67" s="2">
        <v>3</v>
      </c>
      <c r="N67" s="2" t="s">
        <v>4</v>
      </c>
      <c r="O67" s="2">
        <v>0</v>
      </c>
      <c r="P67" t="s">
        <v>13</v>
      </c>
    </row>
    <row r="68" spans="1:16" x14ac:dyDescent="0.2">
      <c r="A68" s="5">
        <v>67</v>
      </c>
      <c r="B68" s="2" t="s">
        <v>3</v>
      </c>
      <c r="C68" s="2" t="s">
        <v>2</v>
      </c>
      <c r="D68" s="2" t="s">
        <v>5</v>
      </c>
      <c r="E68" s="2" t="s">
        <v>15</v>
      </c>
      <c r="F68" s="2">
        <v>28</v>
      </c>
      <c r="G68" s="2">
        <v>28</v>
      </c>
      <c r="H68" t="s">
        <v>52</v>
      </c>
      <c r="I68" s="2" t="s">
        <v>2</v>
      </c>
      <c r="J68" s="2" t="s">
        <v>54</v>
      </c>
      <c r="K68" s="2">
        <v>36</v>
      </c>
      <c r="L68" s="2">
        <v>117</v>
      </c>
      <c r="M68" s="2">
        <v>40</v>
      </c>
      <c r="N68" s="2" t="s">
        <v>4</v>
      </c>
      <c r="O68" s="2">
        <v>2</v>
      </c>
      <c r="P68" t="s">
        <v>13</v>
      </c>
    </row>
    <row r="69" spans="1:16" x14ac:dyDescent="0.2">
      <c r="A69" s="5">
        <v>68</v>
      </c>
      <c r="B69" s="2" t="s">
        <v>0</v>
      </c>
      <c r="C69" s="2" t="s">
        <v>1</v>
      </c>
      <c r="D69" s="2" t="s">
        <v>5</v>
      </c>
      <c r="E69" s="2" t="s">
        <v>85</v>
      </c>
      <c r="F69" s="2">
        <v>32</v>
      </c>
      <c r="G69" s="2">
        <v>74</v>
      </c>
      <c r="H69" t="s">
        <v>18</v>
      </c>
      <c r="I69" s="2" t="s">
        <v>2</v>
      </c>
      <c r="J69" s="2" t="s">
        <v>55</v>
      </c>
      <c r="K69" s="2">
        <v>12</v>
      </c>
      <c r="L69" s="2">
        <v>20</v>
      </c>
      <c r="M69" s="2">
        <v>35</v>
      </c>
      <c r="N69" s="2" t="s">
        <v>4</v>
      </c>
      <c r="O69" s="2">
        <v>1</v>
      </c>
      <c r="P69" t="s">
        <v>12</v>
      </c>
    </row>
    <row r="70" spans="1:16" x14ac:dyDescent="0.2">
      <c r="A70" s="5">
        <v>69</v>
      </c>
      <c r="B70" s="2" t="s">
        <v>3</v>
      </c>
      <c r="C70" s="2" t="s">
        <v>1</v>
      </c>
      <c r="D70" s="2" t="s">
        <v>5</v>
      </c>
      <c r="E70" s="2" t="s">
        <v>15</v>
      </c>
      <c r="F70" s="2">
        <v>28</v>
      </c>
      <c r="G70" s="2">
        <v>48</v>
      </c>
      <c r="H70" t="s">
        <v>34</v>
      </c>
      <c r="I70" s="2" t="s">
        <v>14</v>
      </c>
      <c r="J70" s="2" t="s">
        <v>55</v>
      </c>
      <c r="K70" s="2">
        <v>10</v>
      </c>
      <c r="L70" s="2">
        <v>17</v>
      </c>
      <c r="M70" s="2">
        <v>20</v>
      </c>
      <c r="N70" s="2" t="s">
        <v>4</v>
      </c>
      <c r="O70" s="2">
        <v>1</v>
      </c>
      <c r="P70" t="s">
        <v>11</v>
      </c>
    </row>
    <row r="71" spans="1:16" x14ac:dyDescent="0.2">
      <c r="A71" s="5">
        <v>70</v>
      </c>
      <c r="B71" s="2" t="s">
        <v>0</v>
      </c>
      <c r="C71" s="2" t="s">
        <v>1</v>
      </c>
      <c r="D71" s="2" t="s">
        <v>5</v>
      </c>
      <c r="E71" s="2" t="s">
        <v>15</v>
      </c>
      <c r="F71" s="2">
        <v>28</v>
      </c>
      <c r="G71" s="2">
        <v>61</v>
      </c>
      <c r="H71" t="s">
        <v>57</v>
      </c>
      <c r="I71" s="2" t="s">
        <v>14</v>
      </c>
      <c r="J71" s="2" t="s">
        <v>53</v>
      </c>
      <c r="K71" s="2">
        <v>21</v>
      </c>
      <c r="L71" s="2">
        <v>45</v>
      </c>
      <c r="M71" s="2">
        <v>37</v>
      </c>
      <c r="N71" s="2" t="s">
        <v>4</v>
      </c>
      <c r="O71" s="2">
        <v>1</v>
      </c>
      <c r="P71" t="s">
        <v>11</v>
      </c>
    </row>
    <row r="72" spans="1:16" x14ac:dyDescent="0.2">
      <c r="A72" s="5">
        <v>71</v>
      </c>
      <c r="B72" s="2" t="s">
        <v>0</v>
      </c>
      <c r="C72" s="2" t="s">
        <v>1</v>
      </c>
      <c r="D72" s="2" t="s">
        <v>15</v>
      </c>
      <c r="E72" s="2" t="s">
        <v>83</v>
      </c>
      <c r="F72" s="2">
        <v>29</v>
      </c>
      <c r="G72" s="2">
        <v>63</v>
      </c>
      <c r="H72" t="s">
        <v>22</v>
      </c>
      <c r="I72" s="2" t="s">
        <v>2</v>
      </c>
      <c r="J72" s="2" t="s">
        <v>55</v>
      </c>
      <c r="K72" s="2">
        <v>18</v>
      </c>
      <c r="L72" s="2">
        <v>79</v>
      </c>
      <c r="M72" s="2">
        <v>21</v>
      </c>
      <c r="N72" s="2" t="s">
        <v>4</v>
      </c>
      <c r="O72" s="2">
        <v>2</v>
      </c>
      <c r="P72" t="s">
        <v>11</v>
      </c>
    </row>
    <row r="73" spans="1:16" x14ac:dyDescent="0.2">
      <c r="A73" s="5">
        <v>72</v>
      </c>
      <c r="B73" s="2" t="s">
        <v>3</v>
      </c>
      <c r="C73" s="2" t="s">
        <v>1</v>
      </c>
      <c r="D73" s="2" t="s">
        <v>15</v>
      </c>
      <c r="E73" s="2" t="s">
        <v>15</v>
      </c>
      <c r="F73" s="2">
        <v>31</v>
      </c>
      <c r="G73" s="2">
        <v>30</v>
      </c>
      <c r="H73" t="s">
        <v>28</v>
      </c>
      <c r="I73" s="2" t="s">
        <v>14</v>
      </c>
      <c r="J73" s="2" t="s">
        <v>53</v>
      </c>
      <c r="K73" s="2">
        <v>19</v>
      </c>
      <c r="L73" s="2">
        <v>40</v>
      </c>
      <c r="M73" s="2">
        <v>15</v>
      </c>
      <c r="N73" s="2" t="s">
        <v>4</v>
      </c>
      <c r="O73" s="2">
        <v>2</v>
      </c>
      <c r="P73" t="s">
        <v>10</v>
      </c>
    </row>
    <row r="74" spans="1:16" x14ac:dyDescent="0.2">
      <c r="A74" s="5">
        <v>73</v>
      </c>
      <c r="B74" s="2" t="s">
        <v>3</v>
      </c>
      <c r="C74" s="2" t="s">
        <v>1</v>
      </c>
      <c r="D74" s="2" t="s">
        <v>5</v>
      </c>
      <c r="E74" s="2" t="s">
        <v>15</v>
      </c>
      <c r="F74" s="2">
        <v>53</v>
      </c>
      <c r="G74" s="2">
        <v>65</v>
      </c>
      <c r="H74" t="s">
        <v>23</v>
      </c>
      <c r="I74" s="2" t="s">
        <v>14</v>
      </c>
      <c r="J74" s="2" t="s">
        <v>6</v>
      </c>
      <c r="K74" s="2">
        <v>78</v>
      </c>
      <c r="L74" s="2">
        <v>334</v>
      </c>
      <c r="M74" s="2">
        <v>14</v>
      </c>
      <c r="N74" s="2" t="s">
        <v>4</v>
      </c>
      <c r="O74" s="2">
        <v>2</v>
      </c>
      <c r="P74" t="s">
        <v>12</v>
      </c>
    </row>
    <row r="75" spans="1:16" x14ac:dyDescent="0.2">
      <c r="A75" s="5">
        <v>74</v>
      </c>
      <c r="B75" s="2" t="s">
        <v>0</v>
      </c>
      <c r="C75" s="2" t="s">
        <v>1</v>
      </c>
      <c r="D75" s="2" t="s">
        <v>5</v>
      </c>
      <c r="E75" s="2" t="s">
        <v>15</v>
      </c>
      <c r="F75" s="2">
        <v>30</v>
      </c>
      <c r="G75" s="2">
        <v>64</v>
      </c>
      <c r="H75" t="s">
        <v>36</v>
      </c>
      <c r="I75" s="2" t="s">
        <v>14</v>
      </c>
      <c r="J75" s="2" t="s">
        <v>55</v>
      </c>
      <c r="K75" s="2">
        <v>22</v>
      </c>
      <c r="L75" s="2">
        <v>46</v>
      </c>
      <c r="M75" s="2">
        <v>8</v>
      </c>
      <c r="N75" s="2" t="s">
        <v>4</v>
      </c>
      <c r="O75" s="2">
        <v>0</v>
      </c>
      <c r="P75" t="s">
        <v>12</v>
      </c>
    </row>
    <row r="76" spans="1:16" x14ac:dyDescent="0.2">
      <c r="A76" s="5">
        <v>75</v>
      </c>
      <c r="B76" s="2" t="s">
        <v>3</v>
      </c>
      <c r="C76" s="2" t="s">
        <v>1</v>
      </c>
      <c r="D76" s="2" t="s">
        <v>15</v>
      </c>
      <c r="E76" s="2" t="s">
        <v>15</v>
      </c>
      <c r="F76" s="2">
        <v>55</v>
      </c>
      <c r="G76" s="2">
        <v>73</v>
      </c>
      <c r="H76" t="s">
        <v>25</v>
      </c>
      <c r="I76" s="2" t="s">
        <v>14</v>
      </c>
      <c r="J76" s="3" t="s">
        <v>7</v>
      </c>
      <c r="K76" s="2">
        <v>44</v>
      </c>
      <c r="L76" s="2">
        <v>208</v>
      </c>
      <c r="M76" s="2">
        <v>40</v>
      </c>
      <c r="N76" s="2" t="s">
        <v>8</v>
      </c>
      <c r="O76" s="2">
        <v>7</v>
      </c>
      <c r="P76" t="s">
        <v>9</v>
      </c>
    </row>
    <row r="77" spans="1:16" x14ac:dyDescent="0.2">
      <c r="A77" s="5">
        <v>76</v>
      </c>
      <c r="B77" s="2" t="s">
        <v>3</v>
      </c>
      <c r="C77" s="2" t="s">
        <v>1</v>
      </c>
      <c r="D77" s="2" t="s">
        <v>5</v>
      </c>
      <c r="E77" s="2" t="s">
        <v>84</v>
      </c>
      <c r="F77" s="2">
        <v>45</v>
      </c>
      <c r="G77" s="2">
        <v>40</v>
      </c>
      <c r="H77" t="s">
        <v>20</v>
      </c>
      <c r="I77" s="2" t="s">
        <v>14</v>
      </c>
      <c r="J77" s="3" t="s">
        <v>7</v>
      </c>
      <c r="K77" s="2">
        <v>46</v>
      </c>
      <c r="L77" s="2">
        <v>114</v>
      </c>
      <c r="M77" s="2">
        <v>29</v>
      </c>
      <c r="N77" s="2" t="s">
        <v>8</v>
      </c>
      <c r="O77" s="2">
        <v>6</v>
      </c>
      <c r="P77" s="1" t="s">
        <v>9</v>
      </c>
    </row>
    <row r="78" spans="1:16" x14ac:dyDescent="0.2">
      <c r="A78" s="5">
        <v>77</v>
      </c>
      <c r="B78" s="2" t="s">
        <v>0</v>
      </c>
      <c r="C78" s="2" t="s">
        <v>2</v>
      </c>
      <c r="D78" s="2" t="s">
        <v>5</v>
      </c>
      <c r="E78" s="2" t="s">
        <v>83</v>
      </c>
      <c r="F78" s="2">
        <v>55</v>
      </c>
      <c r="G78" s="2">
        <v>68</v>
      </c>
      <c r="H78" t="s">
        <v>31</v>
      </c>
      <c r="I78" s="2" t="s">
        <v>2</v>
      </c>
      <c r="J78" s="2" t="s">
        <v>6</v>
      </c>
      <c r="K78" s="2">
        <v>50</v>
      </c>
      <c r="L78" s="2">
        <v>94</v>
      </c>
      <c r="M78" s="2">
        <v>4</v>
      </c>
      <c r="N78" s="2" t="s">
        <v>4</v>
      </c>
      <c r="O78" s="2">
        <v>2</v>
      </c>
      <c r="P78" t="s">
        <v>12</v>
      </c>
    </row>
    <row r="79" spans="1:16" x14ac:dyDescent="0.2">
      <c r="A79" s="5">
        <v>78</v>
      </c>
      <c r="B79" s="2" t="s">
        <v>0</v>
      </c>
      <c r="C79" s="2" t="s">
        <v>2</v>
      </c>
      <c r="D79" s="2" t="s">
        <v>15</v>
      </c>
      <c r="E79" s="2" t="s">
        <v>15</v>
      </c>
      <c r="F79" s="2">
        <v>25</v>
      </c>
      <c r="G79" s="2">
        <v>41</v>
      </c>
      <c r="H79" t="s">
        <v>33</v>
      </c>
      <c r="I79" s="2" t="s">
        <v>14</v>
      </c>
      <c r="J79" s="2" t="s">
        <v>53</v>
      </c>
      <c r="K79" s="2">
        <v>18</v>
      </c>
      <c r="L79" s="2">
        <v>38</v>
      </c>
      <c r="M79" s="2">
        <v>14</v>
      </c>
      <c r="N79" s="2" t="s">
        <v>4</v>
      </c>
      <c r="O79" s="2">
        <v>0</v>
      </c>
      <c r="P79" t="s">
        <v>10</v>
      </c>
    </row>
    <row r="80" spans="1:16" x14ac:dyDescent="0.2">
      <c r="A80" s="5">
        <v>79</v>
      </c>
      <c r="B80" s="2" t="s">
        <v>0</v>
      </c>
      <c r="C80" s="2" t="s">
        <v>1</v>
      </c>
      <c r="D80" s="2" t="s">
        <v>5</v>
      </c>
      <c r="E80" s="2" t="s">
        <v>83</v>
      </c>
      <c r="F80" s="2">
        <v>64</v>
      </c>
      <c r="G80" s="2">
        <v>80</v>
      </c>
      <c r="H80" t="s">
        <v>37</v>
      </c>
      <c r="I80" s="2" t="s">
        <v>14</v>
      </c>
      <c r="J80" s="2" t="s">
        <v>6</v>
      </c>
      <c r="K80" s="2">
        <v>60</v>
      </c>
      <c r="L80" s="2">
        <v>211</v>
      </c>
      <c r="M80" s="2">
        <v>7</v>
      </c>
      <c r="N80" s="2" t="s">
        <v>4</v>
      </c>
      <c r="O80" s="2">
        <v>1</v>
      </c>
      <c r="P80" t="s">
        <v>10</v>
      </c>
    </row>
    <row r="81" spans="1:16" x14ac:dyDescent="0.2">
      <c r="A81" s="5">
        <v>80</v>
      </c>
      <c r="B81" s="2" t="s">
        <v>3</v>
      </c>
      <c r="C81" s="2" t="s">
        <v>2</v>
      </c>
      <c r="D81" s="2" t="s">
        <v>5</v>
      </c>
      <c r="E81" s="2" t="s">
        <v>83</v>
      </c>
      <c r="F81" s="2">
        <v>32</v>
      </c>
      <c r="G81" s="2">
        <v>19</v>
      </c>
      <c r="H81" t="s">
        <v>21</v>
      </c>
      <c r="I81" s="2" t="s">
        <v>2</v>
      </c>
      <c r="J81" s="2" t="s">
        <v>53</v>
      </c>
      <c r="K81" s="2">
        <v>34</v>
      </c>
      <c r="L81" s="2">
        <v>101</v>
      </c>
      <c r="M81" s="2">
        <v>1</v>
      </c>
      <c r="N81" s="2" t="s">
        <v>4</v>
      </c>
      <c r="O81" s="2">
        <v>3</v>
      </c>
      <c r="P81" t="s">
        <v>13</v>
      </c>
    </row>
    <row r="82" spans="1:16" x14ac:dyDescent="0.2">
      <c r="A82" s="5">
        <v>81</v>
      </c>
      <c r="B82" s="2" t="s">
        <v>0</v>
      </c>
      <c r="C82" s="2" t="s">
        <v>2</v>
      </c>
      <c r="D82" s="2" t="s">
        <v>5</v>
      </c>
      <c r="E82" s="2" t="s">
        <v>15</v>
      </c>
      <c r="F82" s="2">
        <v>31</v>
      </c>
      <c r="G82" s="2">
        <v>64</v>
      </c>
      <c r="H82" t="s">
        <v>35</v>
      </c>
      <c r="I82" s="2" t="s">
        <v>14</v>
      </c>
      <c r="J82" s="2" t="s">
        <v>53</v>
      </c>
      <c r="K82" s="2">
        <v>13</v>
      </c>
      <c r="L82" s="2">
        <v>33</v>
      </c>
      <c r="M82" s="2">
        <v>44</v>
      </c>
      <c r="N82" s="2" t="s">
        <v>4</v>
      </c>
      <c r="O82" s="2">
        <v>1</v>
      </c>
      <c r="P82" t="s">
        <v>10</v>
      </c>
    </row>
    <row r="83" spans="1:16" x14ac:dyDescent="0.2">
      <c r="A83" s="5">
        <v>82</v>
      </c>
      <c r="B83" s="2" t="s">
        <v>0</v>
      </c>
      <c r="C83" s="2" t="s">
        <v>1</v>
      </c>
      <c r="D83" s="2" t="s">
        <v>15</v>
      </c>
      <c r="E83" s="2" t="s">
        <v>15</v>
      </c>
      <c r="F83" s="2">
        <v>28</v>
      </c>
      <c r="G83" s="2">
        <v>80</v>
      </c>
      <c r="H83" t="s">
        <v>33</v>
      </c>
      <c r="I83" s="2" t="s">
        <v>2</v>
      </c>
      <c r="J83" s="2" t="s">
        <v>55</v>
      </c>
      <c r="K83" s="2">
        <v>21</v>
      </c>
      <c r="L83" s="2">
        <v>92</v>
      </c>
      <c r="M83" s="2">
        <v>28</v>
      </c>
      <c r="N83" s="2" t="s">
        <v>4</v>
      </c>
      <c r="O83" s="2">
        <v>1</v>
      </c>
      <c r="P83" t="s">
        <v>12</v>
      </c>
    </row>
    <row r="84" spans="1:16" x14ac:dyDescent="0.2">
      <c r="A84" s="5">
        <v>83</v>
      </c>
      <c r="B84" s="2" t="s">
        <v>0</v>
      </c>
      <c r="C84" s="2" t="s">
        <v>1</v>
      </c>
      <c r="D84" s="2" t="s">
        <v>5</v>
      </c>
      <c r="E84" s="2" t="s">
        <v>15</v>
      </c>
      <c r="F84" s="2">
        <v>33</v>
      </c>
      <c r="G84" s="2">
        <v>40</v>
      </c>
      <c r="H84" t="s">
        <v>16</v>
      </c>
      <c r="I84" s="2" t="s">
        <v>2</v>
      </c>
      <c r="J84" s="2" t="s">
        <v>53</v>
      </c>
      <c r="K84" s="2">
        <v>17</v>
      </c>
      <c r="L84" s="2">
        <v>58</v>
      </c>
      <c r="M84" s="2">
        <v>41</v>
      </c>
      <c r="N84" s="2" t="s">
        <v>4</v>
      </c>
      <c r="O84" s="2">
        <v>2</v>
      </c>
      <c r="P84" t="s">
        <v>11</v>
      </c>
    </row>
    <row r="85" spans="1:16" x14ac:dyDescent="0.2">
      <c r="A85" s="5">
        <v>84</v>
      </c>
      <c r="B85" s="2" t="s">
        <v>3</v>
      </c>
      <c r="C85" s="2" t="s">
        <v>1</v>
      </c>
      <c r="D85" s="2" t="s">
        <v>5</v>
      </c>
      <c r="E85" s="2" t="s">
        <v>83</v>
      </c>
      <c r="F85" s="2">
        <v>49</v>
      </c>
      <c r="G85" s="2">
        <v>33</v>
      </c>
      <c r="H85" t="s">
        <v>31</v>
      </c>
      <c r="I85" s="2" t="s">
        <v>14</v>
      </c>
      <c r="J85" s="2" t="s">
        <v>6</v>
      </c>
      <c r="K85" s="2">
        <v>60</v>
      </c>
      <c r="L85" s="2">
        <v>195</v>
      </c>
      <c r="M85" s="2">
        <v>7</v>
      </c>
      <c r="N85" s="2" t="s">
        <v>4</v>
      </c>
      <c r="O85" s="2">
        <v>1</v>
      </c>
      <c r="P85" t="s">
        <v>10</v>
      </c>
    </row>
    <row r="86" spans="1:16" x14ac:dyDescent="0.2">
      <c r="A86" s="5">
        <v>85</v>
      </c>
      <c r="B86" s="2" t="s">
        <v>3</v>
      </c>
      <c r="C86" s="2" t="s">
        <v>1</v>
      </c>
      <c r="D86" s="2" t="s">
        <v>15</v>
      </c>
      <c r="E86" s="2" t="s">
        <v>15</v>
      </c>
      <c r="F86" s="2">
        <v>30</v>
      </c>
      <c r="G86" s="2">
        <v>31</v>
      </c>
      <c r="H86" t="s">
        <v>38</v>
      </c>
      <c r="I86" s="2" t="s">
        <v>2</v>
      </c>
      <c r="J86" s="2" t="s">
        <v>53</v>
      </c>
      <c r="K86" s="2">
        <v>16</v>
      </c>
      <c r="L86" s="2">
        <v>75</v>
      </c>
      <c r="M86" s="2">
        <v>11</v>
      </c>
      <c r="N86" s="2" t="s">
        <v>4</v>
      </c>
      <c r="O86" s="2">
        <v>1</v>
      </c>
      <c r="P86" t="s">
        <v>12</v>
      </c>
    </row>
    <row r="87" spans="1:16" x14ac:dyDescent="0.2">
      <c r="A87" s="5">
        <v>86</v>
      </c>
      <c r="B87" s="2" t="s">
        <v>3</v>
      </c>
      <c r="C87" s="2" t="s">
        <v>1</v>
      </c>
      <c r="D87" s="2" t="s">
        <v>5</v>
      </c>
      <c r="E87" s="2" t="s">
        <v>84</v>
      </c>
      <c r="F87" s="2">
        <v>31</v>
      </c>
      <c r="G87" s="2">
        <v>35</v>
      </c>
      <c r="H87" t="s">
        <v>39</v>
      </c>
      <c r="I87" s="2" t="s">
        <v>2</v>
      </c>
      <c r="J87" s="2" t="s">
        <v>55</v>
      </c>
      <c r="K87" s="2">
        <v>16</v>
      </c>
      <c r="L87" s="2">
        <v>36</v>
      </c>
      <c r="M87" s="2">
        <v>7</v>
      </c>
      <c r="N87" s="2" t="s">
        <v>4</v>
      </c>
      <c r="O87" s="2">
        <v>2</v>
      </c>
      <c r="P87" t="s">
        <v>10</v>
      </c>
    </row>
    <row r="88" spans="1:16" x14ac:dyDescent="0.2">
      <c r="A88" s="5">
        <v>87</v>
      </c>
      <c r="B88" s="2" t="s">
        <v>0</v>
      </c>
      <c r="C88" s="2" t="s">
        <v>1</v>
      </c>
      <c r="D88" s="2" t="s">
        <v>5</v>
      </c>
      <c r="E88" s="2" t="s">
        <v>84</v>
      </c>
      <c r="F88" s="2">
        <v>51</v>
      </c>
      <c r="G88" s="2">
        <v>29</v>
      </c>
      <c r="H88" t="s">
        <v>32</v>
      </c>
      <c r="I88" s="2" t="s">
        <v>14</v>
      </c>
      <c r="J88" s="3" t="s">
        <v>7</v>
      </c>
      <c r="K88" s="2">
        <v>47</v>
      </c>
      <c r="L88" s="2">
        <v>191</v>
      </c>
      <c r="M88" s="2">
        <v>36</v>
      </c>
      <c r="N88" s="2" t="s">
        <v>8</v>
      </c>
      <c r="O88" s="2">
        <v>13</v>
      </c>
      <c r="P88" t="s">
        <v>9</v>
      </c>
    </row>
    <row r="89" spans="1:16" x14ac:dyDescent="0.2">
      <c r="A89" s="5">
        <v>88</v>
      </c>
      <c r="B89" s="2" t="s">
        <v>0</v>
      </c>
      <c r="C89" s="2" t="s">
        <v>1</v>
      </c>
      <c r="D89" s="2" t="s">
        <v>15</v>
      </c>
      <c r="E89" s="2" t="s">
        <v>15</v>
      </c>
      <c r="F89" s="2">
        <v>28</v>
      </c>
      <c r="G89" s="2">
        <v>32</v>
      </c>
      <c r="H89" t="s">
        <v>16</v>
      </c>
      <c r="I89" s="2" t="s">
        <v>2</v>
      </c>
      <c r="J89" s="2" t="s">
        <v>53</v>
      </c>
      <c r="K89" s="2">
        <v>16</v>
      </c>
      <c r="L89" s="2">
        <v>65</v>
      </c>
      <c r="M89" s="2">
        <v>18</v>
      </c>
      <c r="N89" s="2" t="s">
        <v>4</v>
      </c>
      <c r="O89" s="2">
        <v>1</v>
      </c>
      <c r="P89" t="s">
        <v>11</v>
      </c>
    </row>
    <row r="90" spans="1:16" x14ac:dyDescent="0.2">
      <c r="A90" s="5">
        <v>89</v>
      </c>
      <c r="B90" s="2" t="s">
        <v>3</v>
      </c>
      <c r="C90" s="2" t="s">
        <v>2</v>
      </c>
      <c r="D90" s="2" t="s">
        <v>5</v>
      </c>
      <c r="E90" s="2" t="s">
        <v>15</v>
      </c>
      <c r="F90" s="2">
        <v>30</v>
      </c>
      <c r="G90" s="2">
        <v>41</v>
      </c>
      <c r="H90" t="s">
        <v>29</v>
      </c>
      <c r="I90" s="2" t="s">
        <v>2</v>
      </c>
      <c r="J90" s="2" t="s">
        <v>55</v>
      </c>
      <c r="K90" s="2">
        <v>21</v>
      </c>
      <c r="L90" s="2">
        <v>55</v>
      </c>
      <c r="M90" s="2">
        <v>22</v>
      </c>
      <c r="N90" s="2" t="s">
        <v>4</v>
      </c>
      <c r="O90" s="2">
        <v>1</v>
      </c>
      <c r="P90" t="s">
        <v>10</v>
      </c>
    </row>
    <row r="91" spans="1:16" x14ac:dyDescent="0.2">
      <c r="A91" s="5">
        <v>90</v>
      </c>
      <c r="B91" s="2" t="s">
        <v>3</v>
      </c>
      <c r="C91" s="2" t="s">
        <v>2</v>
      </c>
      <c r="D91" s="2" t="s">
        <v>15</v>
      </c>
      <c r="E91" s="2" t="s">
        <v>15</v>
      </c>
      <c r="F91" s="2">
        <v>27</v>
      </c>
      <c r="G91" s="2">
        <v>66</v>
      </c>
      <c r="H91" t="s">
        <v>18</v>
      </c>
      <c r="I91" s="2" t="s">
        <v>14</v>
      </c>
      <c r="J91" s="2" t="s">
        <v>53</v>
      </c>
      <c r="K91" s="2">
        <v>18</v>
      </c>
      <c r="L91" s="2">
        <v>60</v>
      </c>
      <c r="M91" s="2">
        <v>30</v>
      </c>
      <c r="N91" s="2" t="s">
        <v>4</v>
      </c>
      <c r="O91" s="2">
        <v>1</v>
      </c>
      <c r="P91" t="s">
        <v>11</v>
      </c>
    </row>
    <row r="92" spans="1:16" x14ac:dyDescent="0.2">
      <c r="A92" s="5">
        <v>91</v>
      </c>
      <c r="B92" s="2" t="s">
        <v>3</v>
      </c>
      <c r="C92" s="2" t="s">
        <v>1</v>
      </c>
      <c r="D92" s="2" t="s">
        <v>15</v>
      </c>
      <c r="E92" s="2" t="s">
        <v>83</v>
      </c>
      <c r="F92" s="2">
        <v>49</v>
      </c>
      <c r="G92" s="2">
        <v>55</v>
      </c>
      <c r="H92" t="s">
        <v>27</v>
      </c>
      <c r="I92" s="2" t="s">
        <v>14</v>
      </c>
      <c r="J92" s="3" t="s">
        <v>7</v>
      </c>
      <c r="K92" s="2">
        <v>37</v>
      </c>
      <c r="L92" s="2">
        <v>52</v>
      </c>
      <c r="M92" s="2">
        <v>43</v>
      </c>
      <c r="N92" s="2" t="s">
        <v>8</v>
      </c>
      <c r="O92" s="2">
        <v>13</v>
      </c>
      <c r="P92" s="1" t="s">
        <v>9</v>
      </c>
    </row>
    <row r="93" spans="1:16" x14ac:dyDescent="0.2">
      <c r="A93" s="5">
        <v>92</v>
      </c>
      <c r="B93" s="2" t="s">
        <v>0</v>
      </c>
      <c r="C93" s="2" t="s">
        <v>2</v>
      </c>
      <c r="D93" s="2" t="s">
        <v>15</v>
      </c>
      <c r="E93" s="2" t="s">
        <v>15</v>
      </c>
      <c r="F93" s="2">
        <v>26</v>
      </c>
      <c r="G93" s="2">
        <v>50</v>
      </c>
      <c r="H93" t="s">
        <v>29</v>
      </c>
      <c r="I93" s="2" t="s">
        <v>2</v>
      </c>
      <c r="J93" s="2" t="s">
        <v>55</v>
      </c>
      <c r="K93" s="2">
        <v>19</v>
      </c>
      <c r="L93" s="2">
        <v>25</v>
      </c>
      <c r="M93" s="2">
        <v>8</v>
      </c>
      <c r="N93" s="2" t="s">
        <v>4</v>
      </c>
      <c r="O93" s="2">
        <v>1</v>
      </c>
      <c r="P93" t="s">
        <v>12</v>
      </c>
    </row>
    <row r="94" spans="1:16" x14ac:dyDescent="0.2">
      <c r="A94" s="5">
        <v>93</v>
      </c>
      <c r="B94" s="2" t="s">
        <v>0</v>
      </c>
      <c r="C94" s="2" t="s">
        <v>2</v>
      </c>
      <c r="D94" s="2" t="s">
        <v>5</v>
      </c>
      <c r="E94" s="2" t="s">
        <v>15</v>
      </c>
      <c r="F94" s="2">
        <v>32</v>
      </c>
      <c r="G94" s="2">
        <v>56</v>
      </c>
      <c r="H94" t="s">
        <v>24</v>
      </c>
      <c r="I94" s="2" t="s">
        <v>14</v>
      </c>
      <c r="J94" s="2" t="s">
        <v>53</v>
      </c>
      <c r="K94" s="2">
        <v>17</v>
      </c>
      <c r="L94" s="2">
        <v>54</v>
      </c>
      <c r="M94" s="2">
        <v>21</v>
      </c>
      <c r="N94" s="2" t="s">
        <v>4</v>
      </c>
      <c r="O94" s="2">
        <v>1</v>
      </c>
      <c r="P94" t="s">
        <v>10</v>
      </c>
    </row>
    <row r="95" spans="1:16" x14ac:dyDescent="0.2">
      <c r="A95" s="5">
        <v>94</v>
      </c>
      <c r="B95" s="2" t="s">
        <v>3</v>
      </c>
      <c r="C95" s="2" t="s">
        <v>2</v>
      </c>
      <c r="D95" s="2" t="s">
        <v>5</v>
      </c>
      <c r="E95" s="2" t="s">
        <v>85</v>
      </c>
      <c r="F95" s="2">
        <v>35</v>
      </c>
      <c r="G95" s="2">
        <v>26</v>
      </c>
      <c r="H95" t="s">
        <v>31</v>
      </c>
      <c r="I95" s="2" t="s">
        <v>2</v>
      </c>
      <c r="J95" s="2" t="s">
        <v>53</v>
      </c>
      <c r="K95" s="2">
        <v>34</v>
      </c>
      <c r="L95" s="2">
        <v>141</v>
      </c>
      <c r="M95" s="2">
        <v>38</v>
      </c>
      <c r="N95" s="2" t="s">
        <v>4</v>
      </c>
      <c r="O95" s="2">
        <v>3</v>
      </c>
      <c r="P95" t="s">
        <v>13</v>
      </c>
    </row>
    <row r="96" spans="1:16" x14ac:dyDescent="0.2">
      <c r="A96" s="5">
        <v>95</v>
      </c>
      <c r="B96" s="2" t="s">
        <v>0</v>
      </c>
      <c r="C96" s="2" t="s">
        <v>1</v>
      </c>
      <c r="D96" s="2" t="s">
        <v>5</v>
      </c>
      <c r="E96" s="2" t="s">
        <v>85</v>
      </c>
      <c r="F96" s="2">
        <v>54</v>
      </c>
      <c r="G96" s="2">
        <v>43</v>
      </c>
      <c r="H96" t="s">
        <v>24</v>
      </c>
      <c r="I96" s="2" t="s">
        <v>14</v>
      </c>
      <c r="J96" s="2" t="s">
        <v>6</v>
      </c>
      <c r="K96" s="2">
        <v>75</v>
      </c>
      <c r="L96" s="2">
        <v>356</v>
      </c>
      <c r="M96" s="4">
        <v>7</v>
      </c>
      <c r="N96" s="2" t="s">
        <v>4</v>
      </c>
      <c r="O96" s="2">
        <v>1</v>
      </c>
      <c r="P96" t="s">
        <v>12</v>
      </c>
    </row>
    <row r="97" spans="1:16" x14ac:dyDescent="0.2">
      <c r="A97" s="5">
        <v>96</v>
      </c>
      <c r="B97" s="2" t="s">
        <v>0</v>
      </c>
      <c r="C97" s="2" t="s">
        <v>1</v>
      </c>
      <c r="D97" s="2" t="s">
        <v>15</v>
      </c>
      <c r="E97" s="2" t="s">
        <v>83</v>
      </c>
      <c r="F97" s="2">
        <v>47</v>
      </c>
      <c r="G97" s="2">
        <v>54</v>
      </c>
      <c r="H97" t="s">
        <v>18</v>
      </c>
      <c r="I97" s="2" t="s">
        <v>14</v>
      </c>
      <c r="J97" s="3" t="s">
        <v>7</v>
      </c>
      <c r="K97" s="2">
        <v>45</v>
      </c>
      <c r="L97" s="2">
        <v>73</v>
      </c>
      <c r="M97" s="2">
        <v>33</v>
      </c>
      <c r="N97" s="2" t="s">
        <v>8</v>
      </c>
      <c r="O97" s="2">
        <v>6</v>
      </c>
      <c r="P97" s="1" t="s">
        <v>9</v>
      </c>
    </row>
    <row r="98" spans="1:16" x14ac:dyDescent="0.2">
      <c r="A98" s="5">
        <v>97</v>
      </c>
      <c r="B98" s="2" t="s">
        <v>3</v>
      </c>
      <c r="C98" s="2" t="s">
        <v>2</v>
      </c>
      <c r="D98" s="2" t="s">
        <v>15</v>
      </c>
      <c r="E98" s="2" t="s">
        <v>84</v>
      </c>
      <c r="F98" s="2">
        <v>49</v>
      </c>
      <c r="G98" s="2">
        <v>57</v>
      </c>
      <c r="H98" t="s">
        <v>19</v>
      </c>
      <c r="I98" s="2" t="s">
        <v>2</v>
      </c>
      <c r="J98" s="3" t="s">
        <v>7</v>
      </c>
      <c r="K98" s="2">
        <v>47</v>
      </c>
      <c r="L98" s="2">
        <v>156</v>
      </c>
      <c r="M98" s="2">
        <v>28</v>
      </c>
      <c r="N98" s="2" t="s">
        <v>8</v>
      </c>
      <c r="O98" s="2">
        <v>12</v>
      </c>
      <c r="P98" t="s">
        <v>9</v>
      </c>
    </row>
    <row r="99" spans="1:16" x14ac:dyDescent="0.2">
      <c r="A99" s="5">
        <v>98</v>
      </c>
      <c r="B99" s="2" t="s">
        <v>0</v>
      </c>
      <c r="C99" s="2" t="s">
        <v>2</v>
      </c>
      <c r="D99" s="2" t="s">
        <v>5</v>
      </c>
      <c r="E99" s="2" t="s">
        <v>15</v>
      </c>
      <c r="F99" s="2">
        <v>29</v>
      </c>
      <c r="G99" s="2">
        <v>26</v>
      </c>
      <c r="H99" t="s">
        <v>49</v>
      </c>
      <c r="I99" s="2" t="s">
        <v>2</v>
      </c>
      <c r="J99" s="2" t="s">
        <v>55</v>
      </c>
      <c r="K99" s="2">
        <v>30</v>
      </c>
      <c r="L99" s="2">
        <v>88</v>
      </c>
      <c r="M99" s="2">
        <v>47</v>
      </c>
      <c r="N99" s="2" t="s">
        <v>4</v>
      </c>
      <c r="O99" s="2">
        <v>1</v>
      </c>
      <c r="P99" t="s">
        <v>13</v>
      </c>
    </row>
    <row r="100" spans="1:16" x14ac:dyDescent="0.2">
      <c r="A100" s="5">
        <v>99</v>
      </c>
      <c r="B100" s="2" t="s">
        <v>0</v>
      </c>
      <c r="C100" s="2" t="s">
        <v>1</v>
      </c>
      <c r="D100" s="2" t="s">
        <v>5</v>
      </c>
      <c r="E100" s="2" t="s">
        <v>15</v>
      </c>
      <c r="F100" s="2">
        <v>30</v>
      </c>
      <c r="G100" s="2">
        <v>58</v>
      </c>
      <c r="H100" t="s">
        <v>39</v>
      </c>
      <c r="I100" s="2" t="s">
        <v>14</v>
      </c>
      <c r="J100" s="2" t="s">
        <v>53</v>
      </c>
      <c r="K100" s="2">
        <v>20</v>
      </c>
      <c r="L100" s="2">
        <v>23</v>
      </c>
      <c r="M100" s="2">
        <v>8</v>
      </c>
      <c r="N100" s="2" t="s">
        <v>4</v>
      </c>
      <c r="O100" s="2">
        <v>1</v>
      </c>
      <c r="P100" t="s">
        <v>11</v>
      </c>
    </row>
    <row r="101" spans="1:16" x14ac:dyDescent="0.2">
      <c r="A101" s="5">
        <v>100</v>
      </c>
      <c r="B101" s="2" t="s">
        <v>0</v>
      </c>
      <c r="C101" s="2" t="s">
        <v>1</v>
      </c>
      <c r="D101" s="2" t="s">
        <v>15</v>
      </c>
      <c r="E101" s="2" t="s">
        <v>83</v>
      </c>
      <c r="F101" s="2">
        <v>55</v>
      </c>
      <c r="G101" s="2">
        <v>57</v>
      </c>
      <c r="H101" t="s">
        <v>22</v>
      </c>
      <c r="I101" s="2" t="s">
        <v>14</v>
      </c>
      <c r="J101" s="3" t="s">
        <v>7</v>
      </c>
      <c r="K101" s="2">
        <v>39</v>
      </c>
      <c r="L101" s="2">
        <v>95</v>
      </c>
      <c r="M101" s="2">
        <v>18</v>
      </c>
      <c r="N101" s="2" t="s">
        <v>8</v>
      </c>
      <c r="O101" s="2">
        <v>0</v>
      </c>
      <c r="P101" s="1" t="s">
        <v>9</v>
      </c>
    </row>
    <row r="102" spans="1:16" x14ac:dyDescent="0.2">
      <c r="A102" s="5">
        <v>101</v>
      </c>
      <c r="B102" s="2" t="s">
        <v>0</v>
      </c>
      <c r="C102" s="2" t="s">
        <v>2</v>
      </c>
      <c r="D102" s="2" t="s">
        <v>5</v>
      </c>
      <c r="E102" s="2" t="s">
        <v>83</v>
      </c>
      <c r="F102" s="2">
        <v>56</v>
      </c>
      <c r="G102" s="2">
        <v>62</v>
      </c>
      <c r="H102" t="s">
        <v>30</v>
      </c>
      <c r="I102" s="2" t="s">
        <v>2</v>
      </c>
      <c r="J102" s="2" t="s">
        <v>6</v>
      </c>
      <c r="K102" s="2">
        <v>53</v>
      </c>
      <c r="L102" s="2">
        <v>92</v>
      </c>
      <c r="M102" s="2">
        <v>3</v>
      </c>
      <c r="N102" s="2" t="s">
        <v>4</v>
      </c>
      <c r="O102" s="2">
        <v>1</v>
      </c>
      <c r="P102" t="s">
        <v>12</v>
      </c>
    </row>
    <row r="103" spans="1:16" x14ac:dyDescent="0.2">
      <c r="A103" s="5">
        <v>102</v>
      </c>
      <c r="B103" s="2" t="s">
        <v>3</v>
      </c>
      <c r="C103" s="2" t="s">
        <v>2</v>
      </c>
      <c r="D103" s="2" t="s">
        <v>5</v>
      </c>
      <c r="E103" s="2" t="s">
        <v>84</v>
      </c>
      <c r="F103" s="2">
        <v>46</v>
      </c>
      <c r="G103" s="2">
        <v>79</v>
      </c>
      <c r="H103" t="s">
        <v>60</v>
      </c>
      <c r="I103" s="2" t="s">
        <v>2</v>
      </c>
      <c r="J103" s="3" t="s">
        <v>7</v>
      </c>
      <c r="K103" s="2">
        <v>41</v>
      </c>
      <c r="L103" s="2">
        <v>173</v>
      </c>
      <c r="M103" s="2">
        <v>43</v>
      </c>
      <c r="N103" s="2" t="s">
        <v>8</v>
      </c>
      <c r="O103" s="2">
        <v>13</v>
      </c>
      <c r="P103" t="s">
        <v>9</v>
      </c>
    </row>
    <row r="104" spans="1:16" x14ac:dyDescent="0.2">
      <c r="A104" s="5">
        <v>103</v>
      </c>
      <c r="B104" s="2" t="s">
        <v>0</v>
      </c>
      <c r="C104" s="2" t="s">
        <v>1</v>
      </c>
      <c r="D104" s="2" t="s">
        <v>5</v>
      </c>
      <c r="E104" s="2" t="s">
        <v>15</v>
      </c>
      <c r="F104" s="2">
        <v>55</v>
      </c>
      <c r="G104" s="2">
        <v>47</v>
      </c>
      <c r="H104" t="s">
        <v>33</v>
      </c>
      <c r="I104" s="2" t="s">
        <v>14</v>
      </c>
      <c r="J104" s="2" t="s">
        <v>6</v>
      </c>
      <c r="K104" s="2">
        <v>65</v>
      </c>
      <c r="L104" s="2">
        <v>151</v>
      </c>
      <c r="M104" s="4">
        <v>6</v>
      </c>
      <c r="N104" s="2" t="s">
        <v>4</v>
      </c>
      <c r="O104" s="2">
        <v>2</v>
      </c>
      <c r="P104" t="s">
        <v>11</v>
      </c>
    </row>
    <row r="105" spans="1:16" x14ac:dyDescent="0.2">
      <c r="A105" s="5">
        <v>104</v>
      </c>
      <c r="B105" s="2" t="s">
        <v>3</v>
      </c>
      <c r="C105" s="2" t="s">
        <v>1</v>
      </c>
      <c r="D105" s="2" t="s">
        <v>5</v>
      </c>
      <c r="E105" s="2" t="s">
        <v>15</v>
      </c>
      <c r="F105" s="2">
        <v>27</v>
      </c>
      <c r="G105" s="2">
        <v>58</v>
      </c>
      <c r="H105" t="s">
        <v>16</v>
      </c>
      <c r="I105" s="2" t="s">
        <v>14</v>
      </c>
      <c r="J105" s="2" t="s">
        <v>55</v>
      </c>
      <c r="K105" s="2">
        <v>22</v>
      </c>
      <c r="L105" s="2">
        <v>70</v>
      </c>
      <c r="M105" s="2">
        <v>30</v>
      </c>
      <c r="N105" s="2" t="s">
        <v>4</v>
      </c>
      <c r="O105" s="2">
        <v>1</v>
      </c>
      <c r="P105" t="s">
        <v>11</v>
      </c>
    </row>
    <row r="106" spans="1:16" x14ac:dyDescent="0.2">
      <c r="A106" s="5">
        <v>105</v>
      </c>
      <c r="B106" s="2" t="s">
        <v>0</v>
      </c>
      <c r="C106" s="2" t="s">
        <v>1</v>
      </c>
      <c r="D106" s="2" t="s">
        <v>15</v>
      </c>
      <c r="E106" s="2" t="s">
        <v>15</v>
      </c>
      <c r="F106" s="2">
        <v>30</v>
      </c>
      <c r="G106" s="2">
        <v>57</v>
      </c>
      <c r="H106" t="s">
        <v>21</v>
      </c>
      <c r="I106" s="2" t="s">
        <v>14</v>
      </c>
      <c r="J106" s="2" t="s">
        <v>55</v>
      </c>
      <c r="K106" s="2">
        <v>20</v>
      </c>
      <c r="L106" s="2">
        <v>35</v>
      </c>
      <c r="M106" s="2">
        <v>48</v>
      </c>
      <c r="N106" s="2" t="s">
        <v>4</v>
      </c>
      <c r="O106" s="2">
        <v>1</v>
      </c>
      <c r="P106" t="s">
        <v>11</v>
      </c>
    </row>
    <row r="107" spans="1:16" x14ac:dyDescent="0.2">
      <c r="A107" s="5">
        <v>106</v>
      </c>
      <c r="B107" s="2" t="s">
        <v>0</v>
      </c>
      <c r="C107" s="2" t="s">
        <v>2</v>
      </c>
      <c r="D107" s="2" t="s">
        <v>15</v>
      </c>
      <c r="E107" s="2" t="s">
        <v>15</v>
      </c>
      <c r="F107" s="2">
        <v>28</v>
      </c>
      <c r="G107" s="2">
        <v>52</v>
      </c>
      <c r="H107" t="s">
        <v>34</v>
      </c>
      <c r="I107" s="2" t="s">
        <v>2</v>
      </c>
      <c r="J107" s="2" t="s">
        <v>55</v>
      </c>
      <c r="K107" s="2">
        <v>18</v>
      </c>
      <c r="L107" s="2">
        <v>63</v>
      </c>
      <c r="M107" s="2">
        <v>30</v>
      </c>
      <c r="N107" s="2" t="s">
        <v>4</v>
      </c>
      <c r="O107" s="2">
        <v>0</v>
      </c>
      <c r="P107" t="s">
        <v>10</v>
      </c>
    </row>
    <row r="108" spans="1:16" x14ac:dyDescent="0.2">
      <c r="A108" s="5">
        <v>107</v>
      </c>
      <c r="B108" s="2" t="s">
        <v>3</v>
      </c>
      <c r="C108" s="2" t="s">
        <v>1</v>
      </c>
      <c r="D108" s="2" t="s">
        <v>5</v>
      </c>
      <c r="E108" s="2" t="s">
        <v>83</v>
      </c>
      <c r="F108" s="2">
        <v>30</v>
      </c>
      <c r="G108" s="2">
        <v>28</v>
      </c>
      <c r="H108" t="s">
        <v>37</v>
      </c>
      <c r="I108" s="2" t="s">
        <v>2</v>
      </c>
      <c r="J108" s="2" t="s">
        <v>53</v>
      </c>
      <c r="K108" s="2">
        <v>12</v>
      </c>
      <c r="L108" s="2">
        <v>26</v>
      </c>
      <c r="M108" s="2">
        <v>34</v>
      </c>
      <c r="N108" s="2" t="s">
        <v>4</v>
      </c>
      <c r="O108" s="2">
        <v>1</v>
      </c>
      <c r="P108" t="s">
        <v>10</v>
      </c>
    </row>
    <row r="109" spans="1:16" x14ac:dyDescent="0.2">
      <c r="A109" s="5">
        <v>108</v>
      </c>
      <c r="B109" s="2" t="s">
        <v>0</v>
      </c>
      <c r="C109" s="2" t="s">
        <v>1</v>
      </c>
      <c r="D109" s="2" t="s">
        <v>15</v>
      </c>
      <c r="E109" s="2" t="s">
        <v>15</v>
      </c>
      <c r="F109" s="2">
        <v>32</v>
      </c>
      <c r="G109" s="2">
        <v>55</v>
      </c>
      <c r="H109" t="s">
        <v>23</v>
      </c>
      <c r="I109" s="2" t="s">
        <v>14</v>
      </c>
      <c r="J109" s="2" t="s">
        <v>55</v>
      </c>
      <c r="K109" s="2">
        <v>13</v>
      </c>
      <c r="L109" s="2">
        <v>48</v>
      </c>
      <c r="M109" s="2">
        <v>18</v>
      </c>
      <c r="N109" s="2" t="s">
        <v>4</v>
      </c>
      <c r="O109" s="2">
        <v>0</v>
      </c>
      <c r="P109" t="s">
        <v>12</v>
      </c>
    </row>
    <row r="110" spans="1:16" x14ac:dyDescent="0.2">
      <c r="A110" s="5">
        <v>109</v>
      </c>
      <c r="B110" s="2" t="s">
        <v>0</v>
      </c>
      <c r="C110" s="2" t="s">
        <v>1</v>
      </c>
      <c r="D110" s="2" t="s">
        <v>5</v>
      </c>
      <c r="E110" s="2" t="s">
        <v>83</v>
      </c>
      <c r="F110" s="2">
        <v>54</v>
      </c>
      <c r="G110" s="2">
        <v>45</v>
      </c>
      <c r="H110" t="s">
        <v>33</v>
      </c>
      <c r="I110" s="2" t="s">
        <v>14</v>
      </c>
      <c r="J110" s="2" t="s">
        <v>6</v>
      </c>
      <c r="K110" s="2">
        <v>57</v>
      </c>
      <c r="L110" s="2">
        <v>216</v>
      </c>
      <c r="M110" s="4">
        <v>7</v>
      </c>
      <c r="N110" s="2" t="s">
        <v>4</v>
      </c>
      <c r="O110" s="2">
        <v>2</v>
      </c>
      <c r="P110" t="s">
        <v>11</v>
      </c>
    </row>
    <row r="111" spans="1:16" x14ac:dyDescent="0.2">
      <c r="A111" s="5">
        <v>110</v>
      </c>
      <c r="B111" s="2" t="s">
        <v>3</v>
      </c>
      <c r="C111" s="2" t="s">
        <v>2</v>
      </c>
      <c r="D111" s="2" t="s">
        <v>15</v>
      </c>
      <c r="E111" s="2" t="s">
        <v>15</v>
      </c>
      <c r="F111" s="2">
        <v>27</v>
      </c>
      <c r="G111" s="2">
        <v>63</v>
      </c>
      <c r="H111" t="s">
        <v>38</v>
      </c>
      <c r="I111" s="2" t="s">
        <v>2</v>
      </c>
      <c r="J111" s="2" t="s">
        <v>55</v>
      </c>
      <c r="K111" s="2">
        <v>18</v>
      </c>
      <c r="L111" s="2">
        <v>73</v>
      </c>
      <c r="M111" s="2">
        <v>4</v>
      </c>
      <c r="N111" s="2" t="s">
        <v>4</v>
      </c>
      <c r="O111" s="2">
        <v>2</v>
      </c>
      <c r="P111" t="s">
        <v>11</v>
      </c>
    </row>
    <row r="112" spans="1:16" x14ac:dyDescent="0.2">
      <c r="A112" s="5">
        <v>111</v>
      </c>
      <c r="B112" s="2" t="s">
        <v>0</v>
      </c>
      <c r="C112" s="2" t="s">
        <v>1</v>
      </c>
      <c r="D112" s="2" t="s">
        <v>15</v>
      </c>
      <c r="E112" s="2" t="s">
        <v>15</v>
      </c>
      <c r="F112" s="2">
        <v>31</v>
      </c>
      <c r="G112" s="2">
        <v>25</v>
      </c>
      <c r="H112" t="s">
        <v>17</v>
      </c>
      <c r="I112" s="2" t="s">
        <v>2</v>
      </c>
      <c r="J112" s="2" t="s">
        <v>53</v>
      </c>
      <c r="K112" s="2">
        <v>17</v>
      </c>
      <c r="L112" s="2">
        <v>49</v>
      </c>
      <c r="M112" s="2">
        <v>17</v>
      </c>
      <c r="N112" s="2" t="s">
        <v>4</v>
      </c>
      <c r="O112" s="2">
        <v>1</v>
      </c>
      <c r="P112" t="s">
        <v>11</v>
      </c>
    </row>
    <row r="113" spans="1:16" x14ac:dyDescent="0.2">
      <c r="A113" s="5">
        <v>112</v>
      </c>
      <c r="B113" s="2" t="s">
        <v>0</v>
      </c>
      <c r="C113" s="2" t="s">
        <v>2</v>
      </c>
      <c r="D113" s="2" t="s">
        <v>5</v>
      </c>
      <c r="E113" s="2" t="s">
        <v>83</v>
      </c>
      <c r="F113" s="2">
        <v>54</v>
      </c>
      <c r="G113" s="2">
        <v>23</v>
      </c>
      <c r="H113" t="s">
        <v>32</v>
      </c>
      <c r="I113" s="2" t="s">
        <v>2</v>
      </c>
      <c r="J113" s="2" t="s">
        <v>6</v>
      </c>
      <c r="K113" s="2">
        <v>67</v>
      </c>
      <c r="L113" s="2">
        <v>96</v>
      </c>
      <c r="M113" s="2">
        <v>8</v>
      </c>
      <c r="N113" s="2" t="s">
        <v>4</v>
      </c>
      <c r="O113" s="2">
        <v>2</v>
      </c>
      <c r="P113" t="s">
        <v>12</v>
      </c>
    </row>
    <row r="114" spans="1:16" x14ac:dyDescent="0.2">
      <c r="A114" s="5">
        <v>113</v>
      </c>
      <c r="B114" s="2" t="s">
        <v>3</v>
      </c>
      <c r="C114" s="2" t="s">
        <v>1</v>
      </c>
      <c r="D114" s="2" t="s">
        <v>15</v>
      </c>
      <c r="E114" s="2" t="s">
        <v>15</v>
      </c>
      <c r="F114" s="2">
        <v>27</v>
      </c>
      <c r="G114" s="2">
        <v>63</v>
      </c>
      <c r="H114" t="s">
        <v>20</v>
      </c>
      <c r="I114" s="2" t="s">
        <v>14</v>
      </c>
      <c r="J114" s="2" t="s">
        <v>53</v>
      </c>
      <c r="K114" s="2">
        <v>20</v>
      </c>
      <c r="L114" s="2">
        <v>40</v>
      </c>
      <c r="M114" s="2">
        <v>16</v>
      </c>
      <c r="N114" s="2" t="s">
        <v>4</v>
      </c>
      <c r="O114" s="2">
        <v>0</v>
      </c>
      <c r="P114" t="s">
        <v>11</v>
      </c>
    </row>
    <row r="115" spans="1:16" x14ac:dyDescent="0.2">
      <c r="A115" s="5">
        <v>114</v>
      </c>
      <c r="B115" s="2" t="s">
        <v>0</v>
      </c>
      <c r="C115" s="2" t="s">
        <v>1</v>
      </c>
      <c r="D115" s="2" t="s">
        <v>5</v>
      </c>
      <c r="E115" s="2" t="s">
        <v>83</v>
      </c>
      <c r="F115" s="2">
        <v>33</v>
      </c>
      <c r="G115" s="2">
        <v>32</v>
      </c>
      <c r="H115" t="s">
        <v>38</v>
      </c>
      <c r="I115" s="2" t="s">
        <v>2</v>
      </c>
      <c r="J115" s="2" t="s">
        <v>55</v>
      </c>
      <c r="K115" s="2">
        <v>15</v>
      </c>
      <c r="L115" s="2">
        <v>70</v>
      </c>
      <c r="M115" s="2">
        <v>45</v>
      </c>
      <c r="N115" s="2" t="s">
        <v>4</v>
      </c>
      <c r="O115" s="2">
        <v>1</v>
      </c>
      <c r="P115" t="s">
        <v>10</v>
      </c>
    </row>
    <row r="116" spans="1:16" x14ac:dyDescent="0.2">
      <c r="A116" s="5">
        <v>115</v>
      </c>
      <c r="B116" s="2" t="s">
        <v>0</v>
      </c>
      <c r="C116" s="2" t="s">
        <v>1</v>
      </c>
      <c r="D116" s="2" t="s">
        <v>15</v>
      </c>
      <c r="E116" s="2" t="s">
        <v>15</v>
      </c>
      <c r="F116" s="2">
        <v>32</v>
      </c>
      <c r="G116" s="2">
        <v>73</v>
      </c>
      <c r="H116" t="s">
        <v>35</v>
      </c>
      <c r="I116" s="2" t="s">
        <v>2</v>
      </c>
      <c r="J116" s="2" t="s">
        <v>53</v>
      </c>
      <c r="K116" s="2">
        <v>18</v>
      </c>
      <c r="L116" s="2">
        <v>31</v>
      </c>
      <c r="M116" s="2">
        <v>37</v>
      </c>
      <c r="N116" s="2" t="s">
        <v>4</v>
      </c>
      <c r="O116" s="2">
        <v>0</v>
      </c>
      <c r="P116" t="s">
        <v>11</v>
      </c>
    </row>
    <row r="117" spans="1:16" x14ac:dyDescent="0.2">
      <c r="A117" s="5">
        <v>116</v>
      </c>
      <c r="B117" s="2" t="s">
        <v>3</v>
      </c>
      <c r="C117" s="2" t="s">
        <v>1</v>
      </c>
      <c r="D117" s="2" t="s">
        <v>15</v>
      </c>
      <c r="E117" s="2" t="s">
        <v>15</v>
      </c>
      <c r="F117" s="2">
        <v>54</v>
      </c>
      <c r="G117" s="2">
        <v>73</v>
      </c>
      <c r="H117" t="s">
        <v>23</v>
      </c>
      <c r="I117" s="2" t="s">
        <v>14</v>
      </c>
      <c r="J117" s="3" t="s">
        <v>7</v>
      </c>
      <c r="K117" s="2">
        <v>51</v>
      </c>
      <c r="L117" s="2">
        <v>221</v>
      </c>
      <c r="M117" s="2">
        <v>37</v>
      </c>
      <c r="N117" s="2" t="s">
        <v>8</v>
      </c>
      <c r="O117" s="2">
        <v>11</v>
      </c>
      <c r="P117" t="s">
        <v>9</v>
      </c>
    </row>
    <row r="118" spans="1:16" x14ac:dyDescent="0.2">
      <c r="A118" s="5">
        <v>117</v>
      </c>
      <c r="B118" s="2" t="s">
        <v>0</v>
      </c>
      <c r="C118" s="2" t="s">
        <v>1</v>
      </c>
      <c r="D118" s="2" t="s">
        <v>15</v>
      </c>
      <c r="E118" s="2" t="s">
        <v>84</v>
      </c>
      <c r="F118" s="2">
        <v>47</v>
      </c>
      <c r="G118" s="2">
        <v>48</v>
      </c>
      <c r="H118" t="s">
        <v>33</v>
      </c>
      <c r="I118" s="2" t="s">
        <v>14</v>
      </c>
      <c r="J118" s="3" t="s">
        <v>7</v>
      </c>
      <c r="K118" s="2">
        <v>34</v>
      </c>
      <c r="L118" s="2">
        <v>109</v>
      </c>
      <c r="M118" s="2">
        <v>27</v>
      </c>
      <c r="N118" s="2" t="s">
        <v>8</v>
      </c>
      <c r="O118" s="2">
        <v>8</v>
      </c>
      <c r="P118" s="1" t="s">
        <v>9</v>
      </c>
    </row>
    <row r="119" spans="1:16" x14ac:dyDescent="0.2">
      <c r="A119" s="5">
        <v>118</v>
      </c>
      <c r="B119" s="2" t="s">
        <v>3</v>
      </c>
      <c r="C119" s="2" t="s">
        <v>1</v>
      </c>
      <c r="D119" s="2" t="s">
        <v>5</v>
      </c>
      <c r="E119" s="2" t="s">
        <v>85</v>
      </c>
      <c r="F119" s="2">
        <v>55</v>
      </c>
      <c r="G119" s="2">
        <v>67</v>
      </c>
      <c r="H119" t="s">
        <v>22</v>
      </c>
      <c r="I119" s="2" t="s">
        <v>14</v>
      </c>
      <c r="J119" s="2" t="s">
        <v>6</v>
      </c>
      <c r="K119" s="2">
        <v>41</v>
      </c>
      <c r="L119" s="2">
        <v>205</v>
      </c>
      <c r="M119" s="2">
        <v>9</v>
      </c>
      <c r="N119" s="2" t="s">
        <v>4</v>
      </c>
      <c r="O119" s="2">
        <v>1</v>
      </c>
      <c r="P119" t="s">
        <v>11</v>
      </c>
    </row>
    <row r="120" spans="1:16" x14ac:dyDescent="0.2">
      <c r="A120" s="5">
        <v>119</v>
      </c>
      <c r="B120" s="2" t="s">
        <v>0</v>
      </c>
      <c r="C120" s="2" t="s">
        <v>1</v>
      </c>
      <c r="D120" s="2" t="s">
        <v>15</v>
      </c>
      <c r="E120" s="2" t="s">
        <v>15</v>
      </c>
      <c r="F120" s="2">
        <v>29</v>
      </c>
      <c r="G120" s="2">
        <v>44</v>
      </c>
      <c r="H120" t="s">
        <v>24</v>
      </c>
      <c r="I120" s="2" t="s">
        <v>2</v>
      </c>
      <c r="J120" s="2" t="s">
        <v>55</v>
      </c>
      <c r="K120" s="2">
        <v>18</v>
      </c>
      <c r="L120" s="2">
        <v>26</v>
      </c>
      <c r="M120" s="2">
        <v>6</v>
      </c>
      <c r="N120" s="2" t="s">
        <v>4</v>
      </c>
      <c r="O120" s="2">
        <v>2</v>
      </c>
      <c r="P120" t="s">
        <v>12</v>
      </c>
    </row>
    <row r="121" spans="1:16" x14ac:dyDescent="0.2">
      <c r="A121" s="5">
        <v>120</v>
      </c>
      <c r="B121" s="2" t="s">
        <v>3</v>
      </c>
      <c r="C121" s="2" t="s">
        <v>1</v>
      </c>
      <c r="D121" s="2" t="s">
        <v>15</v>
      </c>
      <c r="E121" s="2" t="s">
        <v>15</v>
      </c>
      <c r="F121" s="2">
        <v>28</v>
      </c>
      <c r="G121" s="2">
        <v>42</v>
      </c>
      <c r="H121" t="s">
        <v>20</v>
      </c>
      <c r="I121" s="2" t="s">
        <v>14</v>
      </c>
      <c r="J121" s="2" t="s">
        <v>53</v>
      </c>
      <c r="K121" s="2">
        <v>16</v>
      </c>
      <c r="L121" s="2">
        <v>46</v>
      </c>
      <c r="M121" s="2">
        <v>16</v>
      </c>
      <c r="N121" s="2" t="s">
        <v>4</v>
      </c>
      <c r="O121" s="2">
        <v>1</v>
      </c>
      <c r="P121" t="s">
        <v>11</v>
      </c>
    </row>
    <row r="122" spans="1:16" x14ac:dyDescent="0.2">
      <c r="A122" s="5">
        <v>121</v>
      </c>
      <c r="B122" s="2" t="s">
        <v>3</v>
      </c>
      <c r="C122" s="2" t="s">
        <v>1</v>
      </c>
      <c r="D122" s="2" t="s">
        <v>5</v>
      </c>
      <c r="E122" s="2" t="s">
        <v>84</v>
      </c>
      <c r="F122" s="2">
        <v>31</v>
      </c>
      <c r="G122" s="2">
        <v>24</v>
      </c>
      <c r="H122" t="s">
        <v>33</v>
      </c>
      <c r="I122" s="2" t="s">
        <v>2</v>
      </c>
      <c r="J122" s="2" t="s">
        <v>53</v>
      </c>
      <c r="K122" s="2">
        <v>24</v>
      </c>
      <c r="L122" s="2">
        <v>37</v>
      </c>
      <c r="M122" s="2">
        <v>38</v>
      </c>
      <c r="N122" s="2" t="s">
        <v>4</v>
      </c>
      <c r="O122" s="2">
        <v>1</v>
      </c>
      <c r="P122" t="s">
        <v>11</v>
      </c>
    </row>
    <row r="123" spans="1:16" x14ac:dyDescent="0.2">
      <c r="A123" s="5">
        <v>122</v>
      </c>
      <c r="B123" s="2" t="s">
        <v>0</v>
      </c>
      <c r="C123" s="2" t="s">
        <v>1</v>
      </c>
      <c r="D123" s="2" t="s">
        <v>15</v>
      </c>
      <c r="E123" s="2" t="s">
        <v>15</v>
      </c>
      <c r="F123" s="2">
        <v>32</v>
      </c>
      <c r="G123" s="2">
        <v>48</v>
      </c>
      <c r="H123" t="s">
        <v>28</v>
      </c>
      <c r="I123" s="2" t="s">
        <v>14</v>
      </c>
      <c r="J123" s="2" t="s">
        <v>53</v>
      </c>
      <c r="K123" s="2">
        <v>18</v>
      </c>
      <c r="L123" s="2">
        <v>88</v>
      </c>
      <c r="M123" s="2">
        <v>28</v>
      </c>
      <c r="N123" s="2" t="s">
        <v>4</v>
      </c>
      <c r="O123" s="2">
        <v>0</v>
      </c>
      <c r="P123" t="s">
        <v>12</v>
      </c>
    </row>
    <row r="124" spans="1:16" x14ac:dyDescent="0.2">
      <c r="A124" s="5">
        <v>123</v>
      </c>
      <c r="B124" s="2" t="s">
        <v>3</v>
      </c>
      <c r="C124" s="2" t="s">
        <v>2</v>
      </c>
      <c r="D124" s="2" t="s">
        <v>5</v>
      </c>
      <c r="E124" s="2" t="s">
        <v>85</v>
      </c>
      <c r="F124" s="2">
        <v>33</v>
      </c>
      <c r="G124" s="2">
        <v>29</v>
      </c>
      <c r="H124" t="s">
        <v>18</v>
      </c>
      <c r="I124" s="2" t="s">
        <v>2</v>
      </c>
      <c r="J124" s="2" t="s">
        <v>53</v>
      </c>
      <c r="K124" s="2">
        <v>30</v>
      </c>
      <c r="L124" s="2">
        <v>34</v>
      </c>
      <c r="M124" s="2">
        <v>41</v>
      </c>
      <c r="N124" s="2" t="s">
        <v>4</v>
      </c>
      <c r="O124" s="2">
        <v>5</v>
      </c>
      <c r="P124" t="s">
        <v>13</v>
      </c>
    </row>
    <row r="125" spans="1:16" x14ac:dyDescent="0.2">
      <c r="A125" s="5">
        <v>124</v>
      </c>
      <c r="B125" s="2" t="s">
        <v>3</v>
      </c>
      <c r="C125" s="2" t="s">
        <v>1</v>
      </c>
      <c r="D125" s="2" t="s">
        <v>15</v>
      </c>
      <c r="E125" s="2" t="s">
        <v>15</v>
      </c>
      <c r="F125" s="2">
        <v>49</v>
      </c>
      <c r="G125" s="2">
        <v>47</v>
      </c>
      <c r="H125" t="s">
        <v>30</v>
      </c>
      <c r="I125" s="2" t="s">
        <v>14</v>
      </c>
      <c r="J125" s="3" t="s">
        <v>7</v>
      </c>
      <c r="K125" s="2">
        <v>35</v>
      </c>
      <c r="L125" s="2">
        <v>145</v>
      </c>
      <c r="M125" s="2">
        <v>35</v>
      </c>
      <c r="N125" s="2" t="s">
        <v>8</v>
      </c>
      <c r="O125" s="2">
        <v>13</v>
      </c>
      <c r="P125" s="1" t="s">
        <v>9</v>
      </c>
    </row>
    <row r="126" spans="1:16" x14ac:dyDescent="0.2">
      <c r="A126" s="5">
        <v>125</v>
      </c>
      <c r="B126" s="2" t="s">
        <v>3</v>
      </c>
      <c r="C126" s="2" t="s">
        <v>1</v>
      </c>
      <c r="D126" s="2" t="s">
        <v>5</v>
      </c>
      <c r="E126" s="2" t="s">
        <v>15</v>
      </c>
      <c r="F126" s="2">
        <v>32</v>
      </c>
      <c r="G126" s="2">
        <v>70</v>
      </c>
      <c r="H126" t="s">
        <v>32</v>
      </c>
      <c r="I126" s="2" t="s">
        <v>2</v>
      </c>
      <c r="J126" s="2" t="s">
        <v>55</v>
      </c>
      <c r="K126" s="2">
        <v>17</v>
      </c>
      <c r="L126" s="2">
        <v>73</v>
      </c>
      <c r="M126" s="2">
        <v>45</v>
      </c>
      <c r="N126" s="2" t="s">
        <v>4</v>
      </c>
      <c r="O126" s="2">
        <v>1</v>
      </c>
      <c r="P126" t="s">
        <v>10</v>
      </c>
    </row>
    <row r="127" spans="1:16" x14ac:dyDescent="0.2">
      <c r="A127" s="5">
        <v>126</v>
      </c>
      <c r="B127" s="2" t="s">
        <v>0</v>
      </c>
      <c r="C127" s="2" t="s">
        <v>1</v>
      </c>
      <c r="D127" s="2" t="s">
        <v>5</v>
      </c>
      <c r="E127" s="2" t="s">
        <v>83</v>
      </c>
      <c r="F127" s="2">
        <v>55</v>
      </c>
      <c r="G127" s="2">
        <v>46</v>
      </c>
      <c r="H127" t="s">
        <v>22</v>
      </c>
      <c r="I127" s="2" t="s">
        <v>14</v>
      </c>
      <c r="J127" s="2" t="s">
        <v>6</v>
      </c>
      <c r="K127" s="2">
        <v>50</v>
      </c>
      <c r="L127" s="2">
        <v>225</v>
      </c>
      <c r="M127" s="4">
        <v>13</v>
      </c>
      <c r="N127" s="2" t="s">
        <v>4</v>
      </c>
      <c r="O127" s="2">
        <v>2</v>
      </c>
      <c r="P127" t="s">
        <v>11</v>
      </c>
    </row>
    <row r="128" spans="1:16" x14ac:dyDescent="0.2">
      <c r="A128" s="5">
        <v>127</v>
      </c>
      <c r="B128" s="2" t="s">
        <v>0</v>
      </c>
      <c r="C128" s="2" t="s">
        <v>1</v>
      </c>
      <c r="D128" s="2" t="s">
        <v>15</v>
      </c>
      <c r="E128" s="2" t="s">
        <v>84</v>
      </c>
      <c r="F128" s="2">
        <v>46</v>
      </c>
      <c r="G128" s="2">
        <v>49</v>
      </c>
      <c r="H128" t="s">
        <v>31</v>
      </c>
      <c r="I128" s="2" t="s">
        <v>14</v>
      </c>
      <c r="J128" s="3" t="s">
        <v>7</v>
      </c>
      <c r="K128" s="2">
        <v>43</v>
      </c>
      <c r="L128" s="2">
        <v>62</v>
      </c>
      <c r="M128" s="2">
        <v>36</v>
      </c>
      <c r="N128" s="2" t="s">
        <v>8</v>
      </c>
      <c r="O128" s="2">
        <v>5</v>
      </c>
      <c r="P128" t="s">
        <v>9</v>
      </c>
    </row>
    <row r="129" spans="1:16" x14ac:dyDescent="0.2">
      <c r="A129" s="5">
        <v>128</v>
      </c>
      <c r="B129" s="2" t="s">
        <v>0</v>
      </c>
      <c r="C129" s="2" t="s">
        <v>1</v>
      </c>
      <c r="D129" s="2" t="s">
        <v>15</v>
      </c>
      <c r="E129" s="2" t="s">
        <v>15</v>
      </c>
      <c r="F129" s="2">
        <v>34</v>
      </c>
      <c r="G129" s="2">
        <v>67</v>
      </c>
      <c r="H129" t="s">
        <v>25</v>
      </c>
      <c r="I129" s="2" t="s">
        <v>14</v>
      </c>
      <c r="J129" s="2" t="s">
        <v>55</v>
      </c>
      <c r="K129" s="2">
        <v>16</v>
      </c>
      <c r="L129" s="2">
        <v>43</v>
      </c>
      <c r="M129" s="2">
        <v>29</v>
      </c>
      <c r="N129" s="2" t="s">
        <v>4</v>
      </c>
      <c r="O129" s="2">
        <v>1</v>
      </c>
      <c r="P129" t="s">
        <v>12</v>
      </c>
    </row>
    <row r="130" spans="1:16" x14ac:dyDescent="0.2">
      <c r="A130" s="5">
        <v>129</v>
      </c>
      <c r="B130" s="2" t="s">
        <v>3</v>
      </c>
      <c r="C130" s="2" t="s">
        <v>2</v>
      </c>
      <c r="D130" s="2" t="s">
        <v>15</v>
      </c>
      <c r="E130" s="2" t="s">
        <v>15</v>
      </c>
      <c r="F130" s="2">
        <v>26</v>
      </c>
      <c r="G130" s="2">
        <v>72</v>
      </c>
      <c r="H130" t="s">
        <v>24</v>
      </c>
      <c r="I130" s="2" t="s">
        <v>14</v>
      </c>
      <c r="J130" s="2" t="s">
        <v>55</v>
      </c>
      <c r="K130" s="2">
        <v>16</v>
      </c>
      <c r="L130" s="2">
        <v>34</v>
      </c>
      <c r="M130" s="2">
        <v>21</v>
      </c>
      <c r="N130" s="2" t="s">
        <v>4</v>
      </c>
      <c r="O130" s="2">
        <v>2</v>
      </c>
      <c r="P130" t="s">
        <v>10</v>
      </c>
    </row>
    <row r="131" spans="1:16" x14ac:dyDescent="0.2">
      <c r="A131" s="5">
        <v>130</v>
      </c>
      <c r="B131" s="2" t="s">
        <v>0</v>
      </c>
      <c r="C131" s="2" t="s">
        <v>1</v>
      </c>
      <c r="D131" s="2" t="s">
        <v>5</v>
      </c>
      <c r="E131" s="2" t="s">
        <v>15</v>
      </c>
      <c r="F131" s="2">
        <v>30</v>
      </c>
      <c r="G131" s="2">
        <v>78</v>
      </c>
      <c r="H131" t="s">
        <v>50</v>
      </c>
      <c r="I131" s="2" t="s">
        <v>14</v>
      </c>
      <c r="J131" s="2" t="s">
        <v>53</v>
      </c>
      <c r="K131" s="2">
        <v>20</v>
      </c>
      <c r="L131" s="2">
        <v>85</v>
      </c>
      <c r="M131" s="2">
        <v>32</v>
      </c>
      <c r="N131" s="2" t="s">
        <v>4</v>
      </c>
      <c r="O131" s="2">
        <v>1</v>
      </c>
      <c r="P131" t="s">
        <v>12</v>
      </c>
    </row>
    <row r="132" spans="1:16" x14ac:dyDescent="0.2">
      <c r="A132" s="5">
        <v>131</v>
      </c>
      <c r="B132" s="2" t="s">
        <v>3</v>
      </c>
      <c r="C132" s="2" t="s">
        <v>2</v>
      </c>
      <c r="D132" s="2" t="s">
        <v>15</v>
      </c>
      <c r="E132" s="2" t="s">
        <v>15</v>
      </c>
      <c r="F132" s="2">
        <v>32</v>
      </c>
      <c r="G132" s="2">
        <v>62</v>
      </c>
      <c r="H132" t="s">
        <v>31</v>
      </c>
      <c r="I132" s="2" t="s">
        <v>14</v>
      </c>
      <c r="J132" s="2" t="s">
        <v>55</v>
      </c>
      <c r="K132" s="2">
        <v>12</v>
      </c>
      <c r="L132" s="2">
        <v>34</v>
      </c>
      <c r="M132" s="2">
        <v>9</v>
      </c>
      <c r="N132" s="2" t="s">
        <v>4</v>
      </c>
      <c r="O132" s="2">
        <v>2</v>
      </c>
      <c r="P132" t="s">
        <v>11</v>
      </c>
    </row>
    <row r="133" spans="1:16" x14ac:dyDescent="0.2">
      <c r="A133" s="5">
        <v>132</v>
      </c>
      <c r="B133" s="2" t="s">
        <v>3</v>
      </c>
      <c r="C133" s="2" t="s">
        <v>2</v>
      </c>
      <c r="D133" s="2" t="s">
        <v>5</v>
      </c>
      <c r="E133" s="2" t="s">
        <v>15</v>
      </c>
      <c r="F133" s="2">
        <v>33</v>
      </c>
      <c r="G133" s="2">
        <v>25</v>
      </c>
      <c r="H133" t="s">
        <v>38</v>
      </c>
      <c r="I133" s="2" t="s">
        <v>2</v>
      </c>
      <c r="J133" s="2" t="s">
        <v>54</v>
      </c>
      <c r="K133" s="2">
        <v>31</v>
      </c>
      <c r="L133" s="2">
        <v>145</v>
      </c>
      <c r="M133" s="2">
        <v>1</v>
      </c>
      <c r="N133" s="2" t="s">
        <v>4</v>
      </c>
      <c r="O133" s="2">
        <v>0</v>
      </c>
      <c r="P133" t="s">
        <v>13</v>
      </c>
    </row>
    <row r="134" spans="1:16" x14ac:dyDescent="0.2">
      <c r="A134" s="5">
        <v>133</v>
      </c>
      <c r="B134" s="2" t="s">
        <v>0</v>
      </c>
      <c r="C134" s="2" t="s">
        <v>1</v>
      </c>
      <c r="D134" s="2" t="s">
        <v>15</v>
      </c>
      <c r="E134" s="2" t="s">
        <v>15</v>
      </c>
      <c r="F134" s="2">
        <v>29</v>
      </c>
      <c r="G134" s="2">
        <v>58</v>
      </c>
      <c r="H134" t="s">
        <v>24</v>
      </c>
      <c r="I134" s="2" t="s">
        <v>2</v>
      </c>
      <c r="J134" s="2" t="s">
        <v>53</v>
      </c>
      <c r="K134" s="2">
        <v>16</v>
      </c>
      <c r="L134" s="2">
        <v>29</v>
      </c>
      <c r="M134" s="2">
        <v>14</v>
      </c>
      <c r="N134" s="2" t="s">
        <v>4</v>
      </c>
      <c r="O134" s="2">
        <v>1</v>
      </c>
      <c r="P134" t="s">
        <v>10</v>
      </c>
    </row>
    <row r="135" spans="1:16" x14ac:dyDescent="0.2">
      <c r="A135" s="5">
        <v>134</v>
      </c>
      <c r="B135" s="2" t="s">
        <v>0</v>
      </c>
      <c r="C135" s="2" t="s">
        <v>1</v>
      </c>
      <c r="D135" s="2" t="s">
        <v>5</v>
      </c>
      <c r="E135" s="2" t="s">
        <v>83</v>
      </c>
      <c r="F135" s="2">
        <v>53</v>
      </c>
      <c r="G135" s="2">
        <v>39</v>
      </c>
      <c r="H135" t="s">
        <v>30</v>
      </c>
      <c r="I135" s="2" t="s">
        <v>14</v>
      </c>
      <c r="J135" s="2" t="s">
        <v>6</v>
      </c>
      <c r="K135" s="2">
        <v>67</v>
      </c>
      <c r="L135" s="2">
        <v>143</v>
      </c>
      <c r="M135" s="4">
        <v>3</v>
      </c>
      <c r="N135" s="2" t="s">
        <v>4</v>
      </c>
      <c r="O135" s="2">
        <v>1</v>
      </c>
      <c r="P135" t="s">
        <v>11</v>
      </c>
    </row>
    <row r="136" spans="1:16" x14ac:dyDescent="0.2">
      <c r="A136" s="5">
        <v>135</v>
      </c>
      <c r="B136" s="2" t="s">
        <v>0</v>
      </c>
      <c r="C136" s="2" t="s">
        <v>1</v>
      </c>
      <c r="D136" s="2" t="s">
        <v>15</v>
      </c>
      <c r="E136" s="2" t="s">
        <v>15</v>
      </c>
      <c r="F136" s="2">
        <v>26</v>
      </c>
      <c r="G136" s="2">
        <v>80</v>
      </c>
      <c r="H136" t="s">
        <v>30</v>
      </c>
      <c r="I136" s="2" t="s">
        <v>14</v>
      </c>
      <c r="J136" s="2" t="s">
        <v>55</v>
      </c>
      <c r="K136" s="2">
        <v>19</v>
      </c>
      <c r="L136" s="2">
        <v>32</v>
      </c>
      <c r="M136" s="2">
        <v>4</v>
      </c>
      <c r="N136" s="2" t="s">
        <v>4</v>
      </c>
      <c r="O136" s="2">
        <v>1</v>
      </c>
      <c r="P136" t="s">
        <v>11</v>
      </c>
    </row>
    <row r="137" spans="1:16" x14ac:dyDescent="0.2">
      <c r="A137" s="5">
        <v>136</v>
      </c>
      <c r="B137" s="2" t="s">
        <v>3</v>
      </c>
      <c r="C137" s="2" t="s">
        <v>1</v>
      </c>
      <c r="D137" s="2" t="s">
        <v>15</v>
      </c>
      <c r="E137" s="2" t="s">
        <v>84</v>
      </c>
      <c r="F137" s="2">
        <v>45</v>
      </c>
      <c r="G137" s="2">
        <v>66</v>
      </c>
      <c r="H137" t="s">
        <v>34</v>
      </c>
      <c r="I137" s="2" t="s">
        <v>14</v>
      </c>
      <c r="J137" s="3" t="s">
        <v>7</v>
      </c>
      <c r="K137" s="2">
        <v>34</v>
      </c>
      <c r="L137" s="2">
        <v>56</v>
      </c>
      <c r="M137" s="2">
        <v>34</v>
      </c>
      <c r="N137" s="2" t="s">
        <v>8</v>
      </c>
      <c r="O137" s="2">
        <v>1</v>
      </c>
      <c r="P137" t="s">
        <v>9</v>
      </c>
    </row>
    <row r="138" spans="1:16" x14ac:dyDescent="0.2">
      <c r="A138" s="5">
        <v>137</v>
      </c>
      <c r="B138" s="2" t="s">
        <v>3</v>
      </c>
      <c r="C138" s="2" t="s">
        <v>1</v>
      </c>
      <c r="D138" s="2" t="s">
        <v>15</v>
      </c>
      <c r="E138" s="2" t="s">
        <v>15</v>
      </c>
      <c r="F138" s="2">
        <v>24</v>
      </c>
      <c r="G138" s="2">
        <v>41</v>
      </c>
      <c r="H138" t="s">
        <v>38</v>
      </c>
      <c r="I138" s="2" t="s">
        <v>2</v>
      </c>
      <c r="J138" s="2" t="s">
        <v>55</v>
      </c>
      <c r="K138" s="2">
        <v>14</v>
      </c>
      <c r="L138" s="2">
        <v>63</v>
      </c>
      <c r="M138" s="2">
        <v>38</v>
      </c>
      <c r="N138" s="2" t="s">
        <v>4</v>
      </c>
      <c r="O138" s="2">
        <v>0</v>
      </c>
      <c r="P138" t="s">
        <v>10</v>
      </c>
    </row>
    <row r="139" spans="1:16" x14ac:dyDescent="0.2">
      <c r="A139" s="5">
        <v>138</v>
      </c>
      <c r="B139" s="2" t="s">
        <v>0</v>
      </c>
      <c r="C139" s="2" t="s">
        <v>1</v>
      </c>
      <c r="D139" s="2" t="s">
        <v>5</v>
      </c>
      <c r="E139" s="2" t="s">
        <v>84</v>
      </c>
      <c r="F139" s="2">
        <v>48</v>
      </c>
      <c r="G139" s="2">
        <v>51</v>
      </c>
      <c r="H139" t="s">
        <v>28</v>
      </c>
      <c r="I139" s="2" t="s">
        <v>14</v>
      </c>
      <c r="J139" s="3" t="s">
        <v>7</v>
      </c>
      <c r="K139" s="2">
        <v>43</v>
      </c>
      <c r="L139" s="2">
        <v>145</v>
      </c>
      <c r="M139" s="2">
        <v>37</v>
      </c>
      <c r="N139" s="2" t="s">
        <v>8</v>
      </c>
      <c r="O139" s="2">
        <v>3</v>
      </c>
      <c r="P139" t="s">
        <v>9</v>
      </c>
    </row>
    <row r="140" spans="1:16" x14ac:dyDescent="0.2">
      <c r="A140" s="5">
        <v>139</v>
      </c>
      <c r="B140" s="2" t="s">
        <v>0</v>
      </c>
      <c r="C140" s="2" t="s">
        <v>1</v>
      </c>
      <c r="D140" s="2" t="s">
        <v>5</v>
      </c>
      <c r="E140" s="2" t="s">
        <v>15</v>
      </c>
      <c r="F140" s="2">
        <v>49</v>
      </c>
      <c r="G140" s="2">
        <v>22</v>
      </c>
      <c r="H140" t="s">
        <v>24</v>
      </c>
      <c r="I140" s="2" t="s">
        <v>14</v>
      </c>
      <c r="J140" s="2" t="s">
        <v>6</v>
      </c>
      <c r="K140" s="2">
        <v>51</v>
      </c>
      <c r="L140" s="2">
        <v>166</v>
      </c>
      <c r="M140" s="4">
        <v>13</v>
      </c>
      <c r="N140" s="2" t="s">
        <v>4</v>
      </c>
      <c r="O140" s="2">
        <v>2</v>
      </c>
      <c r="P140" t="s">
        <v>12</v>
      </c>
    </row>
    <row r="141" spans="1:16" x14ac:dyDescent="0.2">
      <c r="A141" s="5">
        <v>140</v>
      </c>
      <c r="B141" s="2" t="s">
        <v>0</v>
      </c>
      <c r="C141" s="2" t="s">
        <v>1</v>
      </c>
      <c r="D141" s="2" t="s">
        <v>5</v>
      </c>
      <c r="E141" s="2" t="s">
        <v>83</v>
      </c>
      <c r="F141" s="2">
        <v>51</v>
      </c>
      <c r="G141" s="2">
        <v>72</v>
      </c>
      <c r="H141" t="s">
        <v>30</v>
      </c>
      <c r="I141" s="2" t="s">
        <v>14</v>
      </c>
      <c r="J141" s="3" t="s">
        <v>7</v>
      </c>
      <c r="K141" s="2">
        <v>44</v>
      </c>
      <c r="L141" s="2">
        <v>74</v>
      </c>
      <c r="M141" s="2">
        <v>40</v>
      </c>
      <c r="N141" s="2" t="s">
        <v>8</v>
      </c>
      <c r="O141" s="2">
        <v>6</v>
      </c>
      <c r="P141" s="1" t="s">
        <v>9</v>
      </c>
    </row>
    <row r="142" spans="1:16" x14ac:dyDescent="0.2">
      <c r="A142" s="5">
        <v>141</v>
      </c>
      <c r="B142" s="2" t="s">
        <v>0</v>
      </c>
      <c r="C142" s="2" t="s">
        <v>1</v>
      </c>
      <c r="D142" s="2" t="s">
        <v>15</v>
      </c>
      <c r="E142" s="2" t="s">
        <v>84</v>
      </c>
      <c r="F142" s="2">
        <v>54</v>
      </c>
      <c r="G142" s="2">
        <v>60</v>
      </c>
      <c r="H142" t="s">
        <v>16</v>
      </c>
      <c r="I142" s="2" t="s">
        <v>14</v>
      </c>
      <c r="J142" s="3" t="s">
        <v>7</v>
      </c>
      <c r="K142" s="2">
        <v>41</v>
      </c>
      <c r="L142" s="2">
        <v>182</v>
      </c>
      <c r="M142" s="2">
        <v>31</v>
      </c>
      <c r="N142" s="2" t="s">
        <v>8</v>
      </c>
      <c r="O142" s="2">
        <v>10</v>
      </c>
      <c r="P142" t="s">
        <v>9</v>
      </c>
    </row>
    <row r="143" spans="1:16" x14ac:dyDescent="0.2">
      <c r="A143" s="5">
        <v>142</v>
      </c>
      <c r="B143" s="2" t="s">
        <v>3</v>
      </c>
      <c r="C143" s="2" t="s">
        <v>1</v>
      </c>
      <c r="D143" s="2" t="s">
        <v>5</v>
      </c>
      <c r="E143" s="2" t="s">
        <v>15</v>
      </c>
      <c r="F143" s="2">
        <v>30</v>
      </c>
      <c r="G143" s="2">
        <v>33</v>
      </c>
      <c r="H143" t="s">
        <v>28</v>
      </c>
      <c r="I143" s="2" t="s">
        <v>14</v>
      </c>
      <c r="J143" s="2" t="s">
        <v>55</v>
      </c>
      <c r="K143" s="2">
        <v>16</v>
      </c>
      <c r="L143" s="2">
        <v>57</v>
      </c>
      <c r="M143" s="2">
        <v>29</v>
      </c>
      <c r="N143" s="2" t="s">
        <v>4</v>
      </c>
      <c r="O143" s="2">
        <v>2</v>
      </c>
      <c r="P143" t="s">
        <v>11</v>
      </c>
    </row>
    <row r="144" spans="1:16" x14ac:dyDescent="0.2">
      <c r="A144" s="5">
        <v>143</v>
      </c>
      <c r="B144" s="2" t="s">
        <v>3</v>
      </c>
      <c r="C144" s="2" t="s">
        <v>1</v>
      </c>
      <c r="D144" s="2" t="s">
        <v>5</v>
      </c>
      <c r="E144" s="2" t="s">
        <v>15</v>
      </c>
      <c r="F144" s="2">
        <v>31</v>
      </c>
      <c r="G144" s="2">
        <v>64</v>
      </c>
      <c r="H144" t="s">
        <v>43</v>
      </c>
      <c r="I144" s="2" t="s">
        <v>14</v>
      </c>
      <c r="J144" s="2" t="s">
        <v>55</v>
      </c>
      <c r="K144" s="2">
        <v>16</v>
      </c>
      <c r="L144" s="2">
        <v>40</v>
      </c>
      <c r="M144" s="2">
        <v>46</v>
      </c>
      <c r="N144" s="2" t="s">
        <v>4</v>
      </c>
      <c r="O144" s="2">
        <v>1</v>
      </c>
      <c r="P144" t="s">
        <v>10</v>
      </c>
    </row>
    <row r="145" spans="1:16" x14ac:dyDescent="0.2">
      <c r="A145" s="5">
        <v>144</v>
      </c>
      <c r="B145" s="2" t="s">
        <v>0</v>
      </c>
      <c r="C145" s="2" t="s">
        <v>2</v>
      </c>
      <c r="D145" s="2" t="s">
        <v>5</v>
      </c>
      <c r="E145" s="2" t="s">
        <v>83</v>
      </c>
      <c r="F145" s="2">
        <v>46</v>
      </c>
      <c r="G145" s="2">
        <v>30</v>
      </c>
      <c r="H145" t="s">
        <v>62</v>
      </c>
      <c r="I145" s="2" t="s">
        <v>2</v>
      </c>
      <c r="J145" s="3" t="s">
        <v>7</v>
      </c>
      <c r="K145" s="2">
        <v>36</v>
      </c>
      <c r="L145" s="2">
        <v>112</v>
      </c>
      <c r="M145" s="2">
        <v>28</v>
      </c>
      <c r="N145" s="2" t="s">
        <v>8</v>
      </c>
      <c r="O145" s="2">
        <v>10</v>
      </c>
      <c r="P145" t="s">
        <v>9</v>
      </c>
    </row>
    <row r="146" spans="1:16" x14ac:dyDescent="0.2">
      <c r="A146" s="5">
        <v>145</v>
      </c>
      <c r="B146" s="2" t="s">
        <v>0</v>
      </c>
      <c r="C146" s="2" t="s">
        <v>1</v>
      </c>
      <c r="D146" s="2" t="s">
        <v>5</v>
      </c>
      <c r="E146" s="2" t="s">
        <v>15</v>
      </c>
      <c r="F146" s="2">
        <v>34</v>
      </c>
      <c r="G146" s="2">
        <v>65</v>
      </c>
      <c r="H146" t="s">
        <v>35</v>
      </c>
      <c r="I146" s="2" t="s">
        <v>2</v>
      </c>
      <c r="J146" s="2" t="s">
        <v>55</v>
      </c>
      <c r="K146" s="2">
        <v>22</v>
      </c>
      <c r="L146" s="2">
        <v>59</v>
      </c>
      <c r="M146" s="2">
        <v>10</v>
      </c>
      <c r="N146" s="2" t="s">
        <v>4</v>
      </c>
      <c r="O146" s="2">
        <v>2</v>
      </c>
      <c r="P146" t="s">
        <v>10</v>
      </c>
    </row>
    <row r="147" spans="1:16" x14ac:dyDescent="0.2">
      <c r="A147" s="5">
        <v>146</v>
      </c>
      <c r="B147" s="2" t="s">
        <v>0</v>
      </c>
      <c r="C147" s="2" t="s">
        <v>2</v>
      </c>
      <c r="D147" s="2" t="s">
        <v>5</v>
      </c>
      <c r="E147" s="2" t="s">
        <v>85</v>
      </c>
      <c r="F147" s="2">
        <v>32</v>
      </c>
      <c r="G147" s="2">
        <v>28</v>
      </c>
      <c r="H147" t="s">
        <v>34</v>
      </c>
      <c r="I147" s="2" t="s">
        <v>2</v>
      </c>
      <c r="J147" s="2" t="s">
        <v>53</v>
      </c>
      <c r="K147" s="2">
        <v>38</v>
      </c>
      <c r="L147" s="2">
        <v>54</v>
      </c>
      <c r="M147" s="2">
        <v>9</v>
      </c>
      <c r="N147" s="2" t="s">
        <v>4</v>
      </c>
      <c r="O147" s="2">
        <v>5</v>
      </c>
      <c r="P147" t="s">
        <v>13</v>
      </c>
    </row>
    <row r="148" spans="1:16" x14ac:dyDescent="0.2">
      <c r="A148" s="5">
        <v>147</v>
      </c>
      <c r="B148" s="2" t="s">
        <v>3</v>
      </c>
      <c r="C148" s="2" t="s">
        <v>1</v>
      </c>
      <c r="D148" s="2" t="s">
        <v>5</v>
      </c>
      <c r="E148" s="2" t="s">
        <v>83</v>
      </c>
      <c r="F148" s="2">
        <v>52</v>
      </c>
      <c r="G148" s="2">
        <v>37</v>
      </c>
      <c r="H148" t="s">
        <v>18</v>
      </c>
      <c r="I148" s="2" t="s">
        <v>14</v>
      </c>
      <c r="J148" s="2" t="s">
        <v>6</v>
      </c>
      <c r="K148" s="2">
        <v>65</v>
      </c>
      <c r="L148" s="2">
        <v>133</v>
      </c>
      <c r="M148" s="2">
        <v>6</v>
      </c>
      <c r="N148" s="2" t="s">
        <v>4</v>
      </c>
      <c r="O148" s="2">
        <v>1</v>
      </c>
      <c r="P148" t="s">
        <v>12</v>
      </c>
    </row>
    <row r="149" spans="1:16" x14ac:dyDescent="0.2">
      <c r="A149" s="5">
        <v>148</v>
      </c>
      <c r="B149" s="2" t="s">
        <v>0</v>
      </c>
      <c r="C149" s="2" t="s">
        <v>1</v>
      </c>
      <c r="D149" s="2" t="s">
        <v>5</v>
      </c>
      <c r="E149" s="2" t="s">
        <v>83</v>
      </c>
      <c r="F149" s="2">
        <v>54</v>
      </c>
      <c r="G149" s="2">
        <v>43</v>
      </c>
      <c r="H149" t="s">
        <v>35</v>
      </c>
      <c r="I149" s="2" t="s">
        <v>14</v>
      </c>
      <c r="J149" s="2" t="s">
        <v>6</v>
      </c>
      <c r="K149" s="2">
        <v>52</v>
      </c>
      <c r="L149" s="2">
        <v>83</v>
      </c>
      <c r="M149" s="4">
        <v>2</v>
      </c>
      <c r="N149" s="2" t="s">
        <v>4</v>
      </c>
      <c r="O149" s="2">
        <v>2</v>
      </c>
      <c r="P149" t="s">
        <v>11</v>
      </c>
    </row>
    <row r="150" spans="1:16" x14ac:dyDescent="0.2">
      <c r="A150" s="5">
        <v>149</v>
      </c>
      <c r="B150" s="2" t="s">
        <v>3</v>
      </c>
      <c r="C150" s="2" t="s">
        <v>2</v>
      </c>
      <c r="D150" s="2" t="s">
        <v>15</v>
      </c>
      <c r="E150" s="2" t="s">
        <v>15</v>
      </c>
      <c r="F150" s="2">
        <v>27</v>
      </c>
      <c r="G150" s="2">
        <v>77</v>
      </c>
      <c r="H150" t="s">
        <v>22</v>
      </c>
      <c r="I150" s="2" t="s">
        <v>2</v>
      </c>
      <c r="J150" s="2" t="s">
        <v>55</v>
      </c>
      <c r="K150" s="2">
        <v>17</v>
      </c>
      <c r="L150" s="2">
        <v>31</v>
      </c>
      <c r="M150" s="2">
        <v>10</v>
      </c>
      <c r="N150" s="2" t="s">
        <v>4</v>
      </c>
      <c r="O150" s="2">
        <v>2</v>
      </c>
      <c r="P150" t="s">
        <v>10</v>
      </c>
    </row>
    <row r="151" spans="1:16" x14ac:dyDescent="0.2">
      <c r="A151" s="5">
        <v>150</v>
      </c>
      <c r="B151" s="2" t="s">
        <v>3</v>
      </c>
      <c r="C151" s="2" t="s">
        <v>1</v>
      </c>
      <c r="D151" s="2" t="s">
        <v>5</v>
      </c>
      <c r="E151" s="2" t="s">
        <v>15</v>
      </c>
      <c r="F151" s="2">
        <v>31</v>
      </c>
      <c r="G151" s="2">
        <v>47</v>
      </c>
      <c r="H151" t="s">
        <v>16</v>
      </c>
      <c r="I151" s="2" t="s">
        <v>14</v>
      </c>
      <c r="J151" s="2" t="s">
        <v>55</v>
      </c>
      <c r="K151" s="2">
        <v>13</v>
      </c>
      <c r="L151" s="2">
        <v>27</v>
      </c>
      <c r="M151" s="2">
        <v>21</v>
      </c>
      <c r="N151" s="2" t="s">
        <v>4</v>
      </c>
      <c r="O151" s="2">
        <v>2</v>
      </c>
      <c r="P151" t="s">
        <v>12</v>
      </c>
    </row>
    <row r="152" spans="1:16" x14ac:dyDescent="0.2">
      <c r="A152" s="5">
        <v>151</v>
      </c>
      <c r="B152" s="2" t="s">
        <v>0</v>
      </c>
      <c r="C152" s="2" t="s">
        <v>2</v>
      </c>
      <c r="D152" s="2" t="s">
        <v>15</v>
      </c>
      <c r="E152" s="2" t="s">
        <v>15</v>
      </c>
      <c r="F152" s="2">
        <v>34</v>
      </c>
      <c r="G152" s="2">
        <v>67</v>
      </c>
      <c r="H152" t="s">
        <v>26</v>
      </c>
      <c r="I152" s="2" t="s">
        <v>2</v>
      </c>
      <c r="J152" s="2" t="s">
        <v>55</v>
      </c>
      <c r="K152" s="2">
        <v>18</v>
      </c>
      <c r="L152" s="2">
        <v>50</v>
      </c>
      <c r="M152" s="2">
        <v>42</v>
      </c>
      <c r="N152" s="2" t="s">
        <v>4</v>
      </c>
      <c r="O152" s="2">
        <v>1</v>
      </c>
      <c r="P152" t="s">
        <v>10</v>
      </c>
    </row>
    <row r="153" spans="1:16" x14ac:dyDescent="0.2">
      <c r="A153" s="5">
        <v>152</v>
      </c>
      <c r="B153" s="2" t="s">
        <v>0</v>
      </c>
      <c r="C153" s="2" t="s">
        <v>1</v>
      </c>
      <c r="D153" s="2" t="s">
        <v>5</v>
      </c>
      <c r="E153" s="2" t="s">
        <v>83</v>
      </c>
      <c r="F153" s="2">
        <v>56</v>
      </c>
      <c r="G153" s="2">
        <v>55</v>
      </c>
      <c r="H153" t="s">
        <v>36</v>
      </c>
      <c r="I153" s="2" t="s">
        <v>14</v>
      </c>
      <c r="J153" s="2" t="s">
        <v>6</v>
      </c>
      <c r="K153" s="2">
        <v>55</v>
      </c>
      <c r="L153" s="2">
        <v>72</v>
      </c>
      <c r="M153" s="2">
        <v>2</v>
      </c>
      <c r="N153" s="2" t="s">
        <v>4</v>
      </c>
      <c r="O153" s="2">
        <v>1</v>
      </c>
      <c r="P153" t="s">
        <v>11</v>
      </c>
    </row>
    <row r="154" spans="1:16" x14ac:dyDescent="0.2">
      <c r="A154" s="5">
        <v>153</v>
      </c>
      <c r="B154" s="2" t="s">
        <v>3</v>
      </c>
      <c r="C154" s="2" t="s">
        <v>1</v>
      </c>
      <c r="D154" s="2" t="s">
        <v>5</v>
      </c>
      <c r="E154" s="2" t="s">
        <v>15</v>
      </c>
      <c r="F154" s="2">
        <v>44</v>
      </c>
      <c r="G154" s="2">
        <v>75</v>
      </c>
      <c r="H154" t="s">
        <v>37</v>
      </c>
      <c r="I154" s="2" t="s">
        <v>14</v>
      </c>
      <c r="J154" s="3" t="s">
        <v>7</v>
      </c>
      <c r="K154" s="2">
        <v>45</v>
      </c>
      <c r="L154" s="2">
        <v>208</v>
      </c>
      <c r="M154" s="2">
        <v>36</v>
      </c>
      <c r="N154" s="2" t="s">
        <v>8</v>
      </c>
      <c r="O154" s="2">
        <v>1</v>
      </c>
      <c r="P154" s="1" t="s">
        <v>9</v>
      </c>
    </row>
    <row r="155" spans="1:16" x14ac:dyDescent="0.2">
      <c r="A155" s="5">
        <v>154</v>
      </c>
      <c r="B155" s="2" t="s">
        <v>3</v>
      </c>
      <c r="C155" s="2" t="s">
        <v>1</v>
      </c>
      <c r="D155" s="2" t="s">
        <v>15</v>
      </c>
      <c r="E155" s="2" t="s">
        <v>85</v>
      </c>
      <c r="F155" s="2">
        <v>46</v>
      </c>
      <c r="G155" s="2">
        <v>59</v>
      </c>
      <c r="H155" t="s">
        <v>33</v>
      </c>
      <c r="I155" s="2" t="s">
        <v>14</v>
      </c>
      <c r="J155" s="3" t="s">
        <v>7</v>
      </c>
      <c r="K155" s="2">
        <v>42</v>
      </c>
      <c r="L155" s="2">
        <v>201</v>
      </c>
      <c r="M155" s="2">
        <v>42</v>
      </c>
      <c r="N155" s="2" t="s">
        <v>8</v>
      </c>
      <c r="O155" s="2">
        <v>5</v>
      </c>
      <c r="P155" s="1" t="s">
        <v>9</v>
      </c>
    </row>
    <row r="156" spans="1:16" x14ac:dyDescent="0.2">
      <c r="A156" s="5">
        <v>155</v>
      </c>
      <c r="B156" s="2" t="s">
        <v>0</v>
      </c>
      <c r="C156" s="2" t="s">
        <v>1</v>
      </c>
      <c r="D156" s="2" t="s">
        <v>5</v>
      </c>
      <c r="E156" s="2" t="s">
        <v>83</v>
      </c>
      <c r="F156" s="2">
        <v>55</v>
      </c>
      <c r="G156" s="2">
        <v>49</v>
      </c>
      <c r="H156" t="s">
        <v>29</v>
      </c>
      <c r="I156" s="2" t="s">
        <v>14</v>
      </c>
      <c r="J156" s="2" t="s">
        <v>6</v>
      </c>
      <c r="K156" s="2">
        <v>47</v>
      </c>
      <c r="L156" s="2">
        <v>142</v>
      </c>
      <c r="M156" s="4">
        <v>8</v>
      </c>
      <c r="N156" s="2" t="s">
        <v>4</v>
      </c>
      <c r="O156" s="2">
        <v>1</v>
      </c>
      <c r="P156" t="s">
        <v>11</v>
      </c>
    </row>
    <row r="157" spans="1:16" x14ac:dyDescent="0.2">
      <c r="A157" s="5">
        <v>156</v>
      </c>
      <c r="B157" s="2" t="s">
        <v>3</v>
      </c>
      <c r="C157" s="2" t="s">
        <v>2</v>
      </c>
      <c r="D157" s="2" t="s">
        <v>5</v>
      </c>
      <c r="E157" s="2" t="s">
        <v>85</v>
      </c>
      <c r="F157" s="2">
        <v>29</v>
      </c>
      <c r="G157" s="2">
        <v>19</v>
      </c>
      <c r="H157" t="s">
        <v>27</v>
      </c>
      <c r="I157" s="2" t="s">
        <v>2</v>
      </c>
      <c r="J157" s="2" t="s">
        <v>53</v>
      </c>
      <c r="K157" s="2">
        <v>34</v>
      </c>
      <c r="L157" s="2">
        <v>103</v>
      </c>
      <c r="M157" s="2">
        <v>11</v>
      </c>
      <c r="N157" s="2" t="s">
        <v>4</v>
      </c>
      <c r="O157" s="2">
        <v>5</v>
      </c>
      <c r="P157" t="s">
        <v>13</v>
      </c>
    </row>
    <row r="158" spans="1:16" x14ac:dyDescent="0.2">
      <c r="A158" s="5">
        <v>157</v>
      </c>
      <c r="B158" s="2" t="s">
        <v>3</v>
      </c>
      <c r="C158" s="2" t="s">
        <v>2</v>
      </c>
      <c r="D158" s="2" t="s">
        <v>5</v>
      </c>
      <c r="E158" s="2" t="s">
        <v>15</v>
      </c>
      <c r="F158" s="2">
        <v>29</v>
      </c>
      <c r="G158" s="2">
        <v>18</v>
      </c>
      <c r="H158" t="s">
        <v>23</v>
      </c>
      <c r="I158" s="2" t="s">
        <v>2</v>
      </c>
      <c r="J158" s="2" t="s">
        <v>55</v>
      </c>
      <c r="K158" s="2">
        <v>36</v>
      </c>
      <c r="L158" s="2">
        <v>88</v>
      </c>
      <c r="M158" s="2">
        <v>22</v>
      </c>
      <c r="N158" s="2" t="s">
        <v>4</v>
      </c>
      <c r="O158" s="2">
        <v>6</v>
      </c>
      <c r="P158" t="s">
        <v>13</v>
      </c>
    </row>
    <row r="159" spans="1:16" x14ac:dyDescent="0.2">
      <c r="A159" s="5">
        <v>158</v>
      </c>
      <c r="B159" s="2" t="s">
        <v>3</v>
      </c>
      <c r="C159" s="2" t="s">
        <v>1</v>
      </c>
      <c r="D159" s="2" t="s">
        <v>5</v>
      </c>
      <c r="E159" s="2" t="s">
        <v>85</v>
      </c>
      <c r="F159" s="2">
        <v>51</v>
      </c>
      <c r="G159" s="2">
        <v>78</v>
      </c>
      <c r="H159" t="s">
        <v>39</v>
      </c>
      <c r="I159" s="2" t="s">
        <v>14</v>
      </c>
      <c r="J159" s="3" t="s">
        <v>7</v>
      </c>
      <c r="K159" s="2">
        <v>35</v>
      </c>
      <c r="L159" s="2">
        <v>162</v>
      </c>
      <c r="M159" s="2">
        <v>13</v>
      </c>
      <c r="N159" s="2" t="s">
        <v>8</v>
      </c>
      <c r="O159" s="2">
        <v>12</v>
      </c>
      <c r="P159" t="s">
        <v>9</v>
      </c>
    </row>
    <row r="160" spans="1:16" x14ac:dyDescent="0.2">
      <c r="A160" s="5">
        <v>159</v>
      </c>
      <c r="B160" s="2" t="s">
        <v>0</v>
      </c>
      <c r="C160" s="2" t="s">
        <v>1</v>
      </c>
      <c r="D160" s="2" t="s">
        <v>5</v>
      </c>
      <c r="E160" s="2" t="s">
        <v>83</v>
      </c>
      <c r="F160" s="2">
        <v>48</v>
      </c>
      <c r="G160" s="2">
        <v>22</v>
      </c>
      <c r="H160" t="s">
        <v>29</v>
      </c>
      <c r="I160" s="2" t="s">
        <v>14</v>
      </c>
      <c r="J160" s="2" t="s">
        <v>6</v>
      </c>
      <c r="K160" s="2">
        <v>54</v>
      </c>
      <c r="L160" s="2">
        <v>138</v>
      </c>
      <c r="M160" s="4">
        <v>6</v>
      </c>
      <c r="N160" s="2" t="s">
        <v>4</v>
      </c>
      <c r="O160" s="2">
        <v>2</v>
      </c>
      <c r="P160" t="s">
        <v>10</v>
      </c>
    </row>
    <row r="161" spans="1:16" x14ac:dyDescent="0.2">
      <c r="A161" s="5">
        <v>160</v>
      </c>
      <c r="B161" s="2" t="s">
        <v>3</v>
      </c>
      <c r="C161" s="2" t="s">
        <v>1</v>
      </c>
      <c r="D161" s="2" t="s">
        <v>5</v>
      </c>
      <c r="E161" s="2" t="s">
        <v>15</v>
      </c>
      <c r="F161" s="2">
        <v>29</v>
      </c>
      <c r="G161" s="2">
        <v>72</v>
      </c>
      <c r="H161" t="s">
        <v>45</v>
      </c>
      <c r="I161" s="2" t="s">
        <v>14</v>
      </c>
      <c r="J161" s="2" t="s">
        <v>55</v>
      </c>
      <c r="K161" s="2">
        <v>20</v>
      </c>
      <c r="L161" s="2">
        <v>31</v>
      </c>
      <c r="M161" s="2">
        <v>38</v>
      </c>
      <c r="N161" s="2" t="s">
        <v>4</v>
      </c>
      <c r="O161" s="2">
        <v>1</v>
      </c>
      <c r="P161" t="s">
        <v>10</v>
      </c>
    </row>
    <row r="162" spans="1:16" x14ac:dyDescent="0.2">
      <c r="A162" s="5">
        <v>161</v>
      </c>
      <c r="B162" s="2" t="s">
        <v>3</v>
      </c>
      <c r="C162" s="2" t="s">
        <v>2</v>
      </c>
      <c r="D162" s="2" t="s">
        <v>5</v>
      </c>
      <c r="E162" s="2" t="s">
        <v>15</v>
      </c>
      <c r="F162" s="2">
        <v>55</v>
      </c>
      <c r="G162" s="2">
        <v>77</v>
      </c>
      <c r="H162" t="s">
        <v>57</v>
      </c>
      <c r="I162" s="2" t="s">
        <v>2</v>
      </c>
      <c r="J162" s="2" t="s">
        <v>6</v>
      </c>
      <c r="K162" s="2">
        <v>72</v>
      </c>
      <c r="L162" s="2">
        <v>299</v>
      </c>
      <c r="M162" s="2">
        <v>5</v>
      </c>
      <c r="N162" s="2" t="s">
        <v>4</v>
      </c>
      <c r="O162" s="2">
        <v>0</v>
      </c>
      <c r="P162" t="s">
        <v>11</v>
      </c>
    </row>
    <row r="163" spans="1:16" x14ac:dyDescent="0.2">
      <c r="A163" s="5">
        <v>162</v>
      </c>
      <c r="B163" s="2" t="s">
        <v>3</v>
      </c>
      <c r="C163" s="2" t="s">
        <v>1</v>
      </c>
      <c r="D163" s="2" t="s">
        <v>15</v>
      </c>
      <c r="E163" s="2" t="s">
        <v>15</v>
      </c>
      <c r="F163" s="2">
        <v>29</v>
      </c>
      <c r="G163" s="2">
        <v>78</v>
      </c>
      <c r="H163" t="s">
        <v>38</v>
      </c>
      <c r="I163" s="2" t="s">
        <v>14</v>
      </c>
      <c r="J163" s="2" t="s">
        <v>53</v>
      </c>
      <c r="K163" s="2">
        <v>14</v>
      </c>
      <c r="L163" s="2">
        <v>37</v>
      </c>
      <c r="M163" s="2">
        <v>18</v>
      </c>
      <c r="N163" s="2" t="s">
        <v>4</v>
      </c>
      <c r="O163" s="2">
        <v>2</v>
      </c>
      <c r="P163" t="s">
        <v>12</v>
      </c>
    </row>
    <row r="164" spans="1:16" x14ac:dyDescent="0.2">
      <c r="A164" s="5">
        <v>163</v>
      </c>
      <c r="B164" s="2" t="s">
        <v>3</v>
      </c>
      <c r="C164" s="2" t="s">
        <v>1</v>
      </c>
      <c r="D164" s="2" t="s">
        <v>15</v>
      </c>
      <c r="E164" s="2" t="s">
        <v>15</v>
      </c>
      <c r="F164" s="2">
        <v>32</v>
      </c>
      <c r="G164" s="2">
        <v>23</v>
      </c>
      <c r="H164" t="s">
        <v>18</v>
      </c>
      <c r="I164" s="2" t="s">
        <v>2</v>
      </c>
      <c r="J164" s="2" t="s">
        <v>55</v>
      </c>
      <c r="K164" s="2">
        <v>17</v>
      </c>
      <c r="L164" s="2">
        <v>35</v>
      </c>
      <c r="M164" s="2">
        <v>29</v>
      </c>
      <c r="N164" s="2" t="s">
        <v>4</v>
      </c>
      <c r="O164" s="2">
        <v>2</v>
      </c>
      <c r="P164" t="s">
        <v>12</v>
      </c>
    </row>
    <row r="165" spans="1:16" x14ac:dyDescent="0.2">
      <c r="A165" s="5">
        <v>164</v>
      </c>
      <c r="B165" s="2" t="s">
        <v>0</v>
      </c>
      <c r="C165" s="2" t="s">
        <v>1</v>
      </c>
      <c r="D165" s="2" t="s">
        <v>15</v>
      </c>
      <c r="E165" s="2" t="s">
        <v>15</v>
      </c>
      <c r="F165" s="2">
        <v>31</v>
      </c>
      <c r="G165" s="2">
        <v>66</v>
      </c>
      <c r="H165" t="s">
        <v>30</v>
      </c>
      <c r="I165" s="2" t="s">
        <v>2</v>
      </c>
      <c r="J165" s="2" t="s">
        <v>53</v>
      </c>
      <c r="K165" s="2">
        <v>14</v>
      </c>
      <c r="L165" s="2">
        <v>38</v>
      </c>
      <c r="M165" s="2">
        <v>22</v>
      </c>
      <c r="N165" s="2" t="s">
        <v>4</v>
      </c>
      <c r="O165" s="2">
        <v>0</v>
      </c>
      <c r="P165" t="s">
        <v>11</v>
      </c>
    </row>
    <row r="166" spans="1:16" x14ac:dyDescent="0.2">
      <c r="A166" s="5">
        <v>165</v>
      </c>
      <c r="B166" s="2" t="s">
        <v>0</v>
      </c>
      <c r="C166" s="2" t="s">
        <v>2</v>
      </c>
      <c r="D166" s="2" t="s">
        <v>15</v>
      </c>
      <c r="E166" s="2" t="s">
        <v>15</v>
      </c>
      <c r="F166" s="2">
        <v>27</v>
      </c>
      <c r="G166" s="2">
        <v>62</v>
      </c>
      <c r="H166" t="s">
        <v>39</v>
      </c>
      <c r="I166" s="2" t="s">
        <v>14</v>
      </c>
      <c r="J166" s="2" t="s">
        <v>55</v>
      </c>
      <c r="K166" s="2">
        <v>16</v>
      </c>
      <c r="L166" s="2">
        <v>24</v>
      </c>
      <c r="M166" s="2">
        <v>41</v>
      </c>
      <c r="N166" s="2" t="s">
        <v>4</v>
      </c>
      <c r="O166" s="2">
        <v>0</v>
      </c>
      <c r="P166" t="s">
        <v>12</v>
      </c>
    </row>
    <row r="167" spans="1:16" x14ac:dyDescent="0.2">
      <c r="A167" s="5">
        <v>166</v>
      </c>
      <c r="B167" s="2" t="s">
        <v>3</v>
      </c>
      <c r="C167" s="2" t="s">
        <v>1</v>
      </c>
      <c r="D167" s="2" t="s">
        <v>5</v>
      </c>
      <c r="E167" s="2" t="s">
        <v>15</v>
      </c>
      <c r="F167" s="2">
        <v>57</v>
      </c>
      <c r="G167" s="2">
        <v>45</v>
      </c>
      <c r="H167" t="s">
        <v>25</v>
      </c>
      <c r="I167" s="2" t="s">
        <v>14</v>
      </c>
      <c r="J167" s="2" t="s">
        <v>6</v>
      </c>
      <c r="K167" s="2">
        <v>79</v>
      </c>
      <c r="L167" s="2">
        <v>128</v>
      </c>
      <c r="M167" s="2">
        <v>11</v>
      </c>
      <c r="N167" s="2" t="s">
        <v>4</v>
      </c>
      <c r="O167" s="2">
        <v>0</v>
      </c>
      <c r="P167" t="s">
        <v>10</v>
      </c>
    </row>
    <row r="168" spans="1:16" x14ac:dyDescent="0.2">
      <c r="A168" s="5">
        <v>167</v>
      </c>
      <c r="B168" s="2" t="s">
        <v>3</v>
      </c>
      <c r="C168" s="2" t="s">
        <v>1</v>
      </c>
      <c r="D168" s="2" t="s">
        <v>15</v>
      </c>
      <c r="E168" s="2" t="s">
        <v>15</v>
      </c>
      <c r="F168" s="2">
        <v>55</v>
      </c>
      <c r="G168" s="2">
        <v>31</v>
      </c>
      <c r="H168" t="s">
        <v>18</v>
      </c>
      <c r="I168" s="2" t="s">
        <v>14</v>
      </c>
      <c r="J168" s="3" t="s">
        <v>7</v>
      </c>
      <c r="K168" s="2">
        <v>43</v>
      </c>
      <c r="L168" s="2">
        <v>206</v>
      </c>
      <c r="M168" s="2">
        <v>36</v>
      </c>
      <c r="N168" s="2" t="s">
        <v>8</v>
      </c>
      <c r="O168" s="2">
        <v>5</v>
      </c>
      <c r="P168" s="1" t="s">
        <v>9</v>
      </c>
    </row>
    <row r="169" spans="1:16" x14ac:dyDescent="0.2">
      <c r="A169" s="5">
        <v>168</v>
      </c>
      <c r="B169" s="2" t="s">
        <v>0</v>
      </c>
      <c r="C169" s="2" t="s">
        <v>1</v>
      </c>
      <c r="D169" s="2" t="s">
        <v>15</v>
      </c>
      <c r="E169" s="2" t="s">
        <v>83</v>
      </c>
      <c r="F169" s="2">
        <v>49</v>
      </c>
      <c r="G169" s="2">
        <v>54</v>
      </c>
      <c r="H169" t="s">
        <v>31</v>
      </c>
      <c r="I169" s="2" t="s">
        <v>14</v>
      </c>
      <c r="J169" s="3" t="s">
        <v>7</v>
      </c>
      <c r="K169" s="2">
        <v>48</v>
      </c>
      <c r="L169" s="2">
        <v>232</v>
      </c>
      <c r="M169" s="2">
        <v>28</v>
      </c>
      <c r="N169" s="2" t="s">
        <v>8</v>
      </c>
      <c r="O169" s="2">
        <v>11</v>
      </c>
      <c r="P169" s="1" t="s">
        <v>9</v>
      </c>
    </row>
    <row r="170" spans="1:16" x14ac:dyDescent="0.2">
      <c r="A170" s="5">
        <v>169</v>
      </c>
      <c r="B170" s="2" t="s">
        <v>0</v>
      </c>
      <c r="C170" s="2" t="s">
        <v>1</v>
      </c>
      <c r="D170" s="2" t="s">
        <v>15</v>
      </c>
      <c r="E170" s="2" t="s">
        <v>15</v>
      </c>
      <c r="F170" s="2">
        <v>29</v>
      </c>
      <c r="G170" s="2">
        <v>71</v>
      </c>
      <c r="H170" t="s">
        <v>18</v>
      </c>
      <c r="I170" s="2" t="s">
        <v>2</v>
      </c>
      <c r="J170" s="2" t="s">
        <v>55</v>
      </c>
      <c r="K170" s="2">
        <v>15</v>
      </c>
      <c r="L170" s="2">
        <v>51</v>
      </c>
      <c r="M170" s="2">
        <v>30</v>
      </c>
      <c r="N170" s="2" t="s">
        <v>4</v>
      </c>
      <c r="O170" s="2">
        <v>0</v>
      </c>
      <c r="P170" t="s">
        <v>10</v>
      </c>
    </row>
    <row r="171" spans="1:16" x14ac:dyDescent="0.2">
      <c r="A171" s="5">
        <v>170</v>
      </c>
      <c r="B171" s="2" t="s">
        <v>0</v>
      </c>
      <c r="C171" s="2" t="s">
        <v>1</v>
      </c>
      <c r="D171" s="2" t="s">
        <v>15</v>
      </c>
      <c r="E171" s="2" t="s">
        <v>84</v>
      </c>
      <c r="F171" s="2">
        <v>43</v>
      </c>
      <c r="G171" s="2">
        <v>69</v>
      </c>
      <c r="H171" t="s">
        <v>34</v>
      </c>
      <c r="I171" s="2" t="s">
        <v>14</v>
      </c>
      <c r="J171" s="3" t="s">
        <v>7</v>
      </c>
      <c r="K171" s="2">
        <v>47</v>
      </c>
      <c r="L171" s="2">
        <v>63</v>
      </c>
      <c r="M171" s="2">
        <v>37</v>
      </c>
      <c r="N171" s="2" t="s">
        <v>8</v>
      </c>
      <c r="O171" s="2">
        <v>5</v>
      </c>
      <c r="P171" s="1" t="s">
        <v>9</v>
      </c>
    </row>
    <row r="172" spans="1:16" x14ac:dyDescent="0.2">
      <c r="A172" s="5">
        <v>171</v>
      </c>
      <c r="B172" s="2" t="s">
        <v>0</v>
      </c>
      <c r="C172" s="2" t="s">
        <v>1</v>
      </c>
      <c r="D172" s="2" t="s">
        <v>5</v>
      </c>
      <c r="E172" s="2" t="s">
        <v>84</v>
      </c>
      <c r="F172" s="2">
        <v>47</v>
      </c>
      <c r="G172" s="2">
        <v>48</v>
      </c>
      <c r="H172" t="s">
        <v>38</v>
      </c>
      <c r="I172" s="2" t="s">
        <v>14</v>
      </c>
      <c r="J172" s="3" t="s">
        <v>7</v>
      </c>
      <c r="K172" s="2">
        <v>39</v>
      </c>
      <c r="L172" s="2">
        <v>79</v>
      </c>
      <c r="M172" s="2">
        <v>20</v>
      </c>
      <c r="N172" s="2" t="s">
        <v>8</v>
      </c>
      <c r="O172" s="2">
        <v>10</v>
      </c>
      <c r="P172" t="s">
        <v>9</v>
      </c>
    </row>
    <row r="173" spans="1:16" x14ac:dyDescent="0.2">
      <c r="A173" s="5">
        <v>172</v>
      </c>
      <c r="B173" s="2" t="s">
        <v>0</v>
      </c>
      <c r="C173" s="2" t="s">
        <v>1</v>
      </c>
      <c r="D173" s="2" t="s">
        <v>5</v>
      </c>
      <c r="E173" s="2" t="s">
        <v>15</v>
      </c>
      <c r="F173" s="2">
        <v>54</v>
      </c>
      <c r="G173" s="2">
        <v>45</v>
      </c>
      <c r="H173" t="s">
        <v>25</v>
      </c>
      <c r="I173" s="2" t="s">
        <v>14</v>
      </c>
      <c r="J173" s="2" t="s">
        <v>6</v>
      </c>
      <c r="K173" s="2">
        <v>58</v>
      </c>
      <c r="L173" s="2">
        <v>144</v>
      </c>
      <c r="M173" s="4">
        <v>5</v>
      </c>
      <c r="N173" s="2" t="s">
        <v>4</v>
      </c>
      <c r="O173" s="2">
        <v>1</v>
      </c>
      <c r="P173" t="s">
        <v>10</v>
      </c>
    </row>
    <row r="174" spans="1:16" x14ac:dyDescent="0.2">
      <c r="A174" s="5">
        <v>173</v>
      </c>
      <c r="B174" s="2" t="s">
        <v>0</v>
      </c>
      <c r="C174" s="2" t="s">
        <v>1</v>
      </c>
      <c r="D174" s="2" t="s">
        <v>5</v>
      </c>
      <c r="E174" s="2" t="s">
        <v>83</v>
      </c>
      <c r="F174" s="2">
        <v>55</v>
      </c>
      <c r="G174" s="2">
        <v>50</v>
      </c>
      <c r="H174" t="s">
        <v>23</v>
      </c>
      <c r="I174" s="2" t="s">
        <v>14</v>
      </c>
      <c r="J174" s="2" t="s">
        <v>6</v>
      </c>
      <c r="K174" s="2">
        <v>55</v>
      </c>
      <c r="L174" s="2">
        <v>237</v>
      </c>
      <c r="M174" s="2">
        <v>11</v>
      </c>
      <c r="N174" s="2" t="s">
        <v>4</v>
      </c>
      <c r="O174" s="2">
        <v>2</v>
      </c>
      <c r="P174" t="s">
        <v>11</v>
      </c>
    </row>
    <row r="175" spans="1:16" x14ac:dyDescent="0.2">
      <c r="A175" s="5">
        <v>174</v>
      </c>
      <c r="B175" s="2" t="s">
        <v>0</v>
      </c>
      <c r="C175" s="2" t="s">
        <v>1</v>
      </c>
      <c r="D175" s="2" t="s">
        <v>5</v>
      </c>
      <c r="E175" s="2" t="s">
        <v>83</v>
      </c>
      <c r="F175" s="2">
        <v>29</v>
      </c>
      <c r="G175" s="2">
        <v>21</v>
      </c>
      <c r="H175" t="s">
        <v>47</v>
      </c>
      <c r="I175" s="2" t="s">
        <v>2</v>
      </c>
      <c r="J175" s="2" t="s">
        <v>54</v>
      </c>
      <c r="K175" s="2">
        <v>38</v>
      </c>
      <c r="L175" s="2">
        <v>45</v>
      </c>
      <c r="M175" s="2">
        <v>24</v>
      </c>
      <c r="N175" s="2" t="s">
        <v>4</v>
      </c>
      <c r="O175" s="2">
        <v>2</v>
      </c>
      <c r="P175" t="s">
        <v>13</v>
      </c>
    </row>
    <row r="176" spans="1:16" x14ac:dyDescent="0.2">
      <c r="A176" s="5">
        <v>175</v>
      </c>
      <c r="B176" s="2" t="s">
        <v>3</v>
      </c>
      <c r="C176" s="2" t="s">
        <v>1</v>
      </c>
      <c r="D176" s="2" t="s">
        <v>5</v>
      </c>
      <c r="E176" s="2" t="s">
        <v>83</v>
      </c>
      <c r="F176" s="2">
        <v>29</v>
      </c>
      <c r="G176" s="2">
        <v>37</v>
      </c>
      <c r="H176" t="s">
        <v>21</v>
      </c>
      <c r="I176" s="2" t="s">
        <v>14</v>
      </c>
      <c r="J176" s="2" t="s">
        <v>53</v>
      </c>
      <c r="K176" s="2">
        <v>12</v>
      </c>
      <c r="L176" s="2">
        <v>16</v>
      </c>
      <c r="M176" s="2">
        <v>39</v>
      </c>
      <c r="N176" s="2" t="s">
        <v>4</v>
      </c>
      <c r="O176" s="2">
        <v>1</v>
      </c>
      <c r="P176" t="s">
        <v>10</v>
      </c>
    </row>
    <row r="177" spans="1:16" x14ac:dyDescent="0.2">
      <c r="A177" s="5">
        <v>176</v>
      </c>
      <c r="B177" s="2" t="s">
        <v>0</v>
      </c>
      <c r="C177" s="2" t="s">
        <v>1</v>
      </c>
      <c r="D177" s="2" t="s">
        <v>15</v>
      </c>
      <c r="E177" s="2" t="s">
        <v>15</v>
      </c>
      <c r="F177" s="2">
        <v>31</v>
      </c>
      <c r="G177" s="2">
        <v>61</v>
      </c>
      <c r="H177" t="s">
        <v>33</v>
      </c>
      <c r="I177" s="2" t="s">
        <v>14</v>
      </c>
      <c r="J177" s="2" t="s">
        <v>55</v>
      </c>
      <c r="K177" s="2">
        <v>13</v>
      </c>
      <c r="L177" s="2">
        <v>23</v>
      </c>
      <c r="M177" s="2">
        <v>3</v>
      </c>
      <c r="N177" s="2" t="s">
        <v>4</v>
      </c>
      <c r="O177" s="2">
        <v>1</v>
      </c>
      <c r="P177" t="s">
        <v>12</v>
      </c>
    </row>
    <row r="178" spans="1:16" x14ac:dyDescent="0.2">
      <c r="A178" s="5">
        <v>177</v>
      </c>
      <c r="B178" s="2" t="s">
        <v>3</v>
      </c>
      <c r="C178" s="2" t="s">
        <v>1</v>
      </c>
      <c r="D178" s="2" t="s">
        <v>15</v>
      </c>
      <c r="E178" s="2" t="s">
        <v>15</v>
      </c>
      <c r="F178" s="2">
        <v>51</v>
      </c>
      <c r="G178" s="2">
        <v>37</v>
      </c>
      <c r="H178" t="s">
        <v>28</v>
      </c>
      <c r="I178" s="2" t="s">
        <v>14</v>
      </c>
      <c r="J178" s="3" t="s">
        <v>7</v>
      </c>
      <c r="K178" s="2">
        <v>40</v>
      </c>
      <c r="L178" s="2">
        <v>146</v>
      </c>
      <c r="M178" s="2">
        <v>33</v>
      </c>
      <c r="N178" s="2" t="s">
        <v>8</v>
      </c>
      <c r="O178" s="2">
        <v>13</v>
      </c>
      <c r="P178" s="1" t="s">
        <v>9</v>
      </c>
    </row>
    <row r="179" spans="1:16" x14ac:dyDescent="0.2">
      <c r="A179" s="5">
        <v>178</v>
      </c>
      <c r="B179" s="2" t="s">
        <v>0</v>
      </c>
      <c r="C179" s="2" t="s">
        <v>1</v>
      </c>
      <c r="D179" s="2" t="s">
        <v>15</v>
      </c>
      <c r="E179" s="2" t="s">
        <v>15</v>
      </c>
      <c r="F179" s="2">
        <v>28</v>
      </c>
      <c r="G179" s="2">
        <v>50</v>
      </c>
      <c r="H179" t="s">
        <v>29</v>
      </c>
      <c r="I179" s="2" t="s">
        <v>2</v>
      </c>
      <c r="J179" s="2" t="s">
        <v>53</v>
      </c>
      <c r="K179" s="2">
        <v>19</v>
      </c>
      <c r="L179" s="2">
        <v>76</v>
      </c>
      <c r="M179" s="2">
        <v>11</v>
      </c>
      <c r="N179" s="2" t="s">
        <v>4</v>
      </c>
      <c r="O179" s="2">
        <v>0</v>
      </c>
      <c r="P179" t="s">
        <v>10</v>
      </c>
    </row>
    <row r="180" spans="1:16" x14ac:dyDescent="0.2">
      <c r="A180" s="5">
        <v>179</v>
      </c>
      <c r="B180" s="2" t="s">
        <v>0</v>
      </c>
      <c r="C180" s="2" t="s">
        <v>1</v>
      </c>
      <c r="D180" s="2" t="s">
        <v>15</v>
      </c>
      <c r="E180" s="2" t="s">
        <v>83</v>
      </c>
      <c r="F180" s="2">
        <v>50</v>
      </c>
      <c r="G180" s="2">
        <v>64</v>
      </c>
      <c r="H180" t="s">
        <v>35</v>
      </c>
      <c r="I180" s="2" t="s">
        <v>14</v>
      </c>
      <c r="J180" s="3" t="s">
        <v>7</v>
      </c>
      <c r="K180" s="2">
        <v>48</v>
      </c>
      <c r="L180" s="2">
        <v>175</v>
      </c>
      <c r="M180" s="2">
        <v>46</v>
      </c>
      <c r="N180" s="2" t="s">
        <v>8</v>
      </c>
      <c r="O180" s="2">
        <v>13</v>
      </c>
      <c r="P180" s="1" t="s">
        <v>9</v>
      </c>
    </row>
    <row r="181" spans="1:16" x14ac:dyDescent="0.2">
      <c r="A181" s="5">
        <v>180</v>
      </c>
      <c r="B181" s="2" t="s">
        <v>0</v>
      </c>
      <c r="C181" s="2" t="s">
        <v>2</v>
      </c>
      <c r="D181" s="2" t="s">
        <v>5</v>
      </c>
      <c r="E181" s="2" t="s">
        <v>85</v>
      </c>
      <c r="F181" s="2">
        <v>30</v>
      </c>
      <c r="G181" s="2">
        <v>29</v>
      </c>
      <c r="H181" t="s">
        <v>40</v>
      </c>
      <c r="I181" s="2" t="s">
        <v>2</v>
      </c>
      <c r="J181" s="2" t="s">
        <v>53</v>
      </c>
      <c r="K181" s="2">
        <v>35</v>
      </c>
      <c r="L181" s="2">
        <v>101</v>
      </c>
      <c r="M181" s="2">
        <v>10</v>
      </c>
      <c r="N181" s="2" t="s">
        <v>4</v>
      </c>
      <c r="O181" s="2">
        <v>5</v>
      </c>
      <c r="P181" t="s">
        <v>13</v>
      </c>
    </row>
    <row r="182" spans="1:16" x14ac:dyDescent="0.2">
      <c r="A182" s="5">
        <v>181</v>
      </c>
      <c r="B182" s="2" t="s">
        <v>3</v>
      </c>
      <c r="C182" s="2" t="s">
        <v>1</v>
      </c>
      <c r="D182" s="2" t="s">
        <v>15</v>
      </c>
      <c r="E182" s="2" t="s">
        <v>15</v>
      </c>
      <c r="F182" s="2">
        <v>32</v>
      </c>
      <c r="G182" s="2">
        <v>67</v>
      </c>
      <c r="H182" t="s">
        <v>34</v>
      </c>
      <c r="I182" s="2" t="s">
        <v>14</v>
      </c>
      <c r="J182" s="2" t="s">
        <v>53</v>
      </c>
      <c r="K182" s="2">
        <v>20</v>
      </c>
      <c r="L182" s="2">
        <v>65</v>
      </c>
      <c r="M182" s="2">
        <v>43</v>
      </c>
      <c r="N182" s="2" t="s">
        <v>4</v>
      </c>
      <c r="O182" s="2">
        <v>1</v>
      </c>
      <c r="P182" t="s">
        <v>10</v>
      </c>
    </row>
    <row r="183" spans="1:16" x14ac:dyDescent="0.2">
      <c r="A183" s="5">
        <v>182</v>
      </c>
      <c r="B183" s="2" t="s">
        <v>3</v>
      </c>
      <c r="C183" s="2" t="s">
        <v>1</v>
      </c>
      <c r="D183" s="2" t="s">
        <v>5</v>
      </c>
      <c r="E183" s="2" t="s">
        <v>84</v>
      </c>
      <c r="F183" s="2">
        <v>26</v>
      </c>
      <c r="G183" s="2">
        <v>47</v>
      </c>
      <c r="H183" t="s">
        <v>45</v>
      </c>
      <c r="I183" s="2" t="s">
        <v>14</v>
      </c>
      <c r="J183" s="2" t="s">
        <v>55</v>
      </c>
      <c r="K183" s="2">
        <v>20</v>
      </c>
      <c r="L183" s="2">
        <v>46</v>
      </c>
      <c r="M183" s="2">
        <v>7</v>
      </c>
      <c r="N183" s="2" t="s">
        <v>4</v>
      </c>
      <c r="O183" s="2">
        <v>2</v>
      </c>
      <c r="P183" t="s">
        <v>11</v>
      </c>
    </row>
    <row r="184" spans="1:16" x14ac:dyDescent="0.2">
      <c r="A184" s="5">
        <v>183</v>
      </c>
      <c r="B184" s="2" t="s">
        <v>3</v>
      </c>
      <c r="C184" s="2" t="s">
        <v>1</v>
      </c>
      <c r="D184" s="2" t="s">
        <v>5</v>
      </c>
      <c r="E184" s="2" t="s">
        <v>15</v>
      </c>
      <c r="F184" s="2">
        <v>50</v>
      </c>
      <c r="G184" s="2">
        <v>78</v>
      </c>
      <c r="H184" t="s">
        <v>25</v>
      </c>
      <c r="I184" s="2" t="s">
        <v>14</v>
      </c>
      <c r="J184" s="3" t="s">
        <v>7</v>
      </c>
      <c r="K184" s="2">
        <v>40</v>
      </c>
      <c r="L184" s="2">
        <v>161</v>
      </c>
      <c r="M184" s="2">
        <v>43</v>
      </c>
      <c r="N184" s="2" t="s">
        <v>8</v>
      </c>
      <c r="O184" s="2">
        <v>11</v>
      </c>
      <c r="P184" t="s">
        <v>9</v>
      </c>
    </row>
    <row r="185" spans="1:16" x14ac:dyDescent="0.2">
      <c r="A185" s="5">
        <v>184</v>
      </c>
      <c r="B185" s="2" t="s">
        <v>3</v>
      </c>
      <c r="C185" s="2" t="s">
        <v>1</v>
      </c>
      <c r="D185" s="2" t="s">
        <v>5</v>
      </c>
      <c r="E185" s="2" t="s">
        <v>15</v>
      </c>
      <c r="F185" s="2">
        <v>36</v>
      </c>
      <c r="G185" s="2">
        <v>54</v>
      </c>
      <c r="H185" t="s">
        <v>16</v>
      </c>
      <c r="I185" s="2" t="s">
        <v>2</v>
      </c>
      <c r="J185" s="2" t="s">
        <v>55</v>
      </c>
      <c r="K185" s="2">
        <v>12</v>
      </c>
      <c r="L185" s="2">
        <v>23</v>
      </c>
      <c r="M185" s="2">
        <v>3</v>
      </c>
      <c r="N185" s="2" t="s">
        <v>4</v>
      </c>
      <c r="O185" s="2">
        <v>2</v>
      </c>
      <c r="P185" t="s">
        <v>11</v>
      </c>
    </row>
    <row r="186" spans="1:16" x14ac:dyDescent="0.2">
      <c r="A186" s="5">
        <v>185</v>
      </c>
      <c r="B186" s="2" t="s">
        <v>0</v>
      </c>
      <c r="C186" s="2" t="s">
        <v>2</v>
      </c>
      <c r="D186" s="2" t="s">
        <v>5</v>
      </c>
      <c r="E186" s="2" t="s">
        <v>15</v>
      </c>
      <c r="F186" s="2">
        <v>36</v>
      </c>
      <c r="G186" s="2">
        <v>27</v>
      </c>
      <c r="H186" t="s">
        <v>35</v>
      </c>
      <c r="I186" s="2" t="s">
        <v>2</v>
      </c>
      <c r="J186" s="2" t="s">
        <v>55</v>
      </c>
      <c r="K186" s="2">
        <v>30</v>
      </c>
      <c r="L186" s="2">
        <v>114</v>
      </c>
      <c r="M186" s="2">
        <v>30</v>
      </c>
      <c r="N186" s="2" t="s">
        <v>4</v>
      </c>
      <c r="O186" s="2">
        <v>0</v>
      </c>
      <c r="P186" t="s">
        <v>13</v>
      </c>
    </row>
    <row r="187" spans="1:16" x14ac:dyDescent="0.2">
      <c r="A187" s="5">
        <v>186</v>
      </c>
      <c r="B187" s="2" t="s">
        <v>3</v>
      </c>
      <c r="C187" s="2" t="s">
        <v>2</v>
      </c>
      <c r="D187" s="2" t="s">
        <v>15</v>
      </c>
      <c r="E187" s="2" t="s">
        <v>15</v>
      </c>
      <c r="F187" s="2">
        <v>31</v>
      </c>
      <c r="G187" s="2">
        <v>70</v>
      </c>
      <c r="H187" t="s">
        <v>36</v>
      </c>
      <c r="I187" s="2" t="s">
        <v>2</v>
      </c>
      <c r="J187" s="2" t="s">
        <v>53</v>
      </c>
      <c r="K187" s="2">
        <v>14</v>
      </c>
      <c r="L187" s="2">
        <v>26</v>
      </c>
      <c r="M187" s="2">
        <v>11</v>
      </c>
      <c r="N187" s="2" t="s">
        <v>4</v>
      </c>
      <c r="O187" s="2">
        <v>0</v>
      </c>
      <c r="P187" t="s">
        <v>12</v>
      </c>
    </row>
    <row r="188" spans="1:16" x14ac:dyDescent="0.2">
      <c r="A188" s="5">
        <v>187</v>
      </c>
      <c r="B188" s="2" t="s">
        <v>0</v>
      </c>
      <c r="C188" s="2" t="s">
        <v>1</v>
      </c>
      <c r="D188" s="2" t="s">
        <v>15</v>
      </c>
      <c r="E188" s="2" t="s">
        <v>83</v>
      </c>
      <c r="F188" s="2">
        <v>37</v>
      </c>
      <c r="G188" s="2">
        <v>49</v>
      </c>
      <c r="H188" t="s">
        <v>20</v>
      </c>
      <c r="I188" s="2" t="s">
        <v>2</v>
      </c>
      <c r="J188" s="2" t="s">
        <v>53</v>
      </c>
      <c r="K188" s="2">
        <v>16</v>
      </c>
      <c r="L188" s="2">
        <v>41</v>
      </c>
      <c r="M188" s="2">
        <v>19</v>
      </c>
      <c r="N188" s="2" t="s">
        <v>4</v>
      </c>
      <c r="O188" s="2">
        <v>1</v>
      </c>
      <c r="P188" t="s">
        <v>10</v>
      </c>
    </row>
    <row r="189" spans="1:16" x14ac:dyDescent="0.2">
      <c r="A189" s="5">
        <v>188</v>
      </c>
      <c r="B189" s="2" t="s">
        <v>0</v>
      </c>
      <c r="C189" s="2" t="s">
        <v>1</v>
      </c>
      <c r="D189" s="2" t="s">
        <v>5</v>
      </c>
      <c r="E189" s="2" t="s">
        <v>83</v>
      </c>
      <c r="F189" s="2">
        <v>50</v>
      </c>
      <c r="G189" s="2">
        <v>30</v>
      </c>
      <c r="H189" t="s">
        <v>36</v>
      </c>
      <c r="I189" s="2" t="s">
        <v>14</v>
      </c>
      <c r="J189" s="2" t="s">
        <v>6</v>
      </c>
      <c r="K189" s="2">
        <v>48</v>
      </c>
      <c r="L189" s="2">
        <v>170</v>
      </c>
      <c r="M189" s="4">
        <v>2</v>
      </c>
      <c r="N189" s="2" t="s">
        <v>4</v>
      </c>
      <c r="O189" s="2">
        <v>1</v>
      </c>
      <c r="P189" t="s">
        <v>12</v>
      </c>
    </row>
    <row r="190" spans="1:16" x14ac:dyDescent="0.2">
      <c r="A190" s="5">
        <v>189</v>
      </c>
      <c r="B190" s="2" t="s">
        <v>0</v>
      </c>
      <c r="C190" s="2" t="s">
        <v>1</v>
      </c>
      <c r="D190" s="2" t="s">
        <v>5</v>
      </c>
      <c r="E190" s="2" t="s">
        <v>83</v>
      </c>
      <c r="F190" s="2">
        <v>57</v>
      </c>
      <c r="G190" s="2">
        <v>61</v>
      </c>
      <c r="H190" t="s">
        <v>35</v>
      </c>
      <c r="I190" s="2" t="s">
        <v>14</v>
      </c>
      <c r="J190" s="2" t="s">
        <v>6</v>
      </c>
      <c r="K190" s="2">
        <v>67</v>
      </c>
      <c r="L190" s="2">
        <v>278</v>
      </c>
      <c r="M190" s="2">
        <v>3</v>
      </c>
      <c r="N190" s="2" t="s">
        <v>4</v>
      </c>
      <c r="O190" s="2">
        <v>1</v>
      </c>
      <c r="P190" t="s">
        <v>10</v>
      </c>
    </row>
    <row r="191" spans="1:16" x14ac:dyDescent="0.2">
      <c r="A191" s="5">
        <v>190</v>
      </c>
      <c r="B191" s="2" t="s">
        <v>3</v>
      </c>
      <c r="C191" s="2" t="s">
        <v>1</v>
      </c>
      <c r="D191" s="2" t="s">
        <v>15</v>
      </c>
      <c r="E191" s="2" t="s">
        <v>83</v>
      </c>
      <c r="F191" s="2">
        <v>32</v>
      </c>
      <c r="G191" s="2">
        <v>62</v>
      </c>
      <c r="H191" t="s">
        <v>23</v>
      </c>
      <c r="I191" s="2" t="s">
        <v>14</v>
      </c>
      <c r="J191" s="2" t="s">
        <v>55</v>
      </c>
      <c r="K191" s="2">
        <v>23</v>
      </c>
      <c r="L191" s="2">
        <v>33</v>
      </c>
      <c r="M191" s="2">
        <v>19</v>
      </c>
      <c r="N191" s="2" t="s">
        <v>4</v>
      </c>
      <c r="O191" s="2">
        <v>1</v>
      </c>
      <c r="P191" t="s">
        <v>10</v>
      </c>
    </row>
    <row r="192" spans="1:16" x14ac:dyDescent="0.2">
      <c r="A192" s="5">
        <v>191</v>
      </c>
      <c r="B192" s="2" t="s">
        <v>3</v>
      </c>
      <c r="C192" s="2" t="s">
        <v>2</v>
      </c>
      <c r="D192" s="2" t="s">
        <v>5</v>
      </c>
      <c r="E192" s="2" t="s">
        <v>84</v>
      </c>
      <c r="F192" s="2">
        <v>29</v>
      </c>
      <c r="G192" s="2">
        <v>25</v>
      </c>
      <c r="H192" t="s">
        <v>62</v>
      </c>
      <c r="I192" s="2" t="s">
        <v>2</v>
      </c>
      <c r="J192" s="2" t="s">
        <v>53</v>
      </c>
      <c r="K192" s="2">
        <v>33</v>
      </c>
      <c r="L192" s="2">
        <v>156</v>
      </c>
      <c r="M192" s="2">
        <v>2</v>
      </c>
      <c r="N192" s="2" t="s">
        <v>4</v>
      </c>
      <c r="O192" s="2">
        <v>4</v>
      </c>
      <c r="P192" t="s">
        <v>13</v>
      </c>
    </row>
    <row r="193" spans="1:16" x14ac:dyDescent="0.2">
      <c r="A193" s="5">
        <v>192</v>
      </c>
      <c r="B193" s="2" t="s">
        <v>3</v>
      </c>
      <c r="C193" s="2" t="s">
        <v>1</v>
      </c>
      <c r="D193" s="2" t="s">
        <v>15</v>
      </c>
      <c r="E193" s="2" t="s">
        <v>15</v>
      </c>
      <c r="F193" s="2">
        <v>47</v>
      </c>
      <c r="G193" s="2">
        <v>79</v>
      </c>
      <c r="H193" t="s">
        <v>18</v>
      </c>
      <c r="I193" s="2" t="s">
        <v>14</v>
      </c>
      <c r="J193" s="3" t="s">
        <v>7</v>
      </c>
      <c r="K193" s="2">
        <v>44</v>
      </c>
      <c r="L193" s="2">
        <v>182</v>
      </c>
      <c r="M193" s="2">
        <v>14</v>
      </c>
      <c r="N193" s="2" t="s">
        <v>8</v>
      </c>
      <c r="O193" s="2">
        <v>13</v>
      </c>
      <c r="P193" t="s">
        <v>9</v>
      </c>
    </row>
    <row r="194" spans="1:16" x14ac:dyDescent="0.2">
      <c r="A194" s="5">
        <v>193</v>
      </c>
      <c r="B194" s="2" t="s">
        <v>3</v>
      </c>
      <c r="C194" s="2" t="s">
        <v>2</v>
      </c>
      <c r="D194" s="2" t="s">
        <v>5</v>
      </c>
      <c r="E194" s="2" t="s">
        <v>85</v>
      </c>
      <c r="F194" s="2">
        <v>30</v>
      </c>
      <c r="G194" s="2">
        <v>24</v>
      </c>
      <c r="H194" t="s">
        <v>35</v>
      </c>
      <c r="I194" s="2" t="s">
        <v>2</v>
      </c>
      <c r="J194" s="2" t="s">
        <v>53</v>
      </c>
      <c r="K194" s="2">
        <v>32</v>
      </c>
      <c r="L194" s="2">
        <v>96</v>
      </c>
      <c r="M194" s="2">
        <v>16</v>
      </c>
      <c r="N194" s="2" t="s">
        <v>4</v>
      </c>
      <c r="O194" s="2">
        <v>2</v>
      </c>
      <c r="P194" t="s">
        <v>13</v>
      </c>
    </row>
    <row r="195" spans="1:16" x14ac:dyDescent="0.2">
      <c r="A195" s="5">
        <v>194</v>
      </c>
      <c r="B195" s="2" t="s">
        <v>3</v>
      </c>
      <c r="C195" s="2" t="s">
        <v>2</v>
      </c>
      <c r="D195" s="2" t="s">
        <v>5</v>
      </c>
      <c r="E195" s="2" t="s">
        <v>84</v>
      </c>
      <c r="F195" s="2">
        <v>27</v>
      </c>
      <c r="G195" s="2">
        <v>19</v>
      </c>
      <c r="H195" t="s">
        <v>58</v>
      </c>
      <c r="I195" s="2" t="s">
        <v>2</v>
      </c>
      <c r="J195" s="2" t="s">
        <v>53</v>
      </c>
      <c r="K195" s="2">
        <v>27</v>
      </c>
      <c r="L195" s="2">
        <v>76</v>
      </c>
      <c r="M195" s="2">
        <v>22</v>
      </c>
      <c r="N195" s="2" t="s">
        <v>4</v>
      </c>
      <c r="O195" s="2">
        <v>3</v>
      </c>
      <c r="P195" t="s">
        <v>13</v>
      </c>
    </row>
    <row r="196" spans="1:16" x14ac:dyDescent="0.2">
      <c r="A196" s="5">
        <v>195</v>
      </c>
      <c r="B196" s="2" t="s">
        <v>3</v>
      </c>
      <c r="C196" s="2" t="s">
        <v>1</v>
      </c>
      <c r="D196" s="2" t="s">
        <v>15</v>
      </c>
      <c r="E196" s="2" t="s">
        <v>15</v>
      </c>
      <c r="F196" s="2">
        <v>27</v>
      </c>
      <c r="G196" s="2">
        <v>70</v>
      </c>
      <c r="H196" t="s">
        <v>29</v>
      </c>
      <c r="I196" s="2" t="s">
        <v>14</v>
      </c>
      <c r="J196" s="2" t="s">
        <v>53</v>
      </c>
      <c r="K196" s="2">
        <v>17</v>
      </c>
      <c r="L196" s="2">
        <v>49</v>
      </c>
      <c r="M196" s="2">
        <v>43</v>
      </c>
      <c r="N196" s="2" t="s">
        <v>4</v>
      </c>
      <c r="O196" s="2">
        <v>2</v>
      </c>
      <c r="P196" t="s">
        <v>10</v>
      </c>
    </row>
    <row r="197" spans="1:16" x14ac:dyDescent="0.2">
      <c r="A197" s="5">
        <v>196</v>
      </c>
      <c r="B197" s="2" t="s">
        <v>0</v>
      </c>
      <c r="C197" s="2" t="s">
        <v>2</v>
      </c>
      <c r="D197" s="2" t="s">
        <v>15</v>
      </c>
      <c r="E197" s="2" t="s">
        <v>15</v>
      </c>
      <c r="F197" s="2">
        <v>32</v>
      </c>
      <c r="G197" s="2">
        <v>66</v>
      </c>
      <c r="H197" t="s">
        <v>25</v>
      </c>
      <c r="I197" s="2" t="s">
        <v>14</v>
      </c>
      <c r="J197" s="2" t="s">
        <v>55</v>
      </c>
      <c r="K197" s="2">
        <v>15</v>
      </c>
      <c r="L197" s="2">
        <v>35</v>
      </c>
      <c r="M197" s="2">
        <v>33</v>
      </c>
      <c r="N197" s="2" t="s">
        <v>4</v>
      </c>
      <c r="O197" s="2">
        <v>1</v>
      </c>
      <c r="P197" t="s">
        <v>11</v>
      </c>
    </row>
    <row r="198" spans="1:16" x14ac:dyDescent="0.2">
      <c r="A198" s="5">
        <v>197</v>
      </c>
      <c r="B198" s="2" t="s">
        <v>3</v>
      </c>
      <c r="C198" s="2" t="s">
        <v>1</v>
      </c>
      <c r="D198" s="2" t="s">
        <v>5</v>
      </c>
      <c r="E198" s="2" t="s">
        <v>15</v>
      </c>
      <c r="F198" s="2">
        <v>25</v>
      </c>
      <c r="G198" s="2">
        <v>52</v>
      </c>
      <c r="H198" t="s">
        <v>22</v>
      </c>
      <c r="I198" s="2" t="s">
        <v>14</v>
      </c>
      <c r="J198" s="2" t="s">
        <v>53</v>
      </c>
      <c r="K198" s="2">
        <v>20</v>
      </c>
      <c r="L198" s="2">
        <v>62</v>
      </c>
      <c r="M198" s="2">
        <v>26</v>
      </c>
      <c r="N198" s="2" t="s">
        <v>4</v>
      </c>
      <c r="O198" s="2">
        <v>0</v>
      </c>
      <c r="P198" t="s">
        <v>11</v>
      </c>
    </row>
    <row r="199" spans="1:16" x14ac:dyDescent="0.2">
      <c r="A199" s="5">
        <v>198</v>
      </c>
      <c r="B199" s="2" t="s">
        <v>0</v>
      </c>
      <c r="C199" s="2" t="s">
        <v>1</v>
      </c>
      <c r="D199" s="2" t="s">
        <v>5</v>
      </c>
      <c r="E199" s="2" t="s">
        <v>84</v>
      </c>
      <c r="F199" s="2">
        <v>58</v>
      </c>
      <c r="G199" s="2">
        <v>65</v>
      </c>
      <c r="H199" t="s">
        <v>18</v>
      </c>
      <c r="I199" s="2" t="s">
        <v>14</v>
      </c>
      <c r="J199" s="2" t="s">
        <v>6</v>
      </c>
      <c r="K199" s="2">
        <v>55</v>
      </c>
      <c r="L199" s="2">
        <v>171</v>
      </c>
      <c r="M199" s="2">
        <v>3</v>
      </c>
      <c r="N199" s="2" t="s">
        <v>4</v>
      </c>
      <c r="O199" s="2">
        <v>2</v>
      </c>
      <c r="P199" t="s">
        <v>11</v>
      </c>
    </row>
    <row r="200" spans="1:16" x14ac:dyDescent="0.2">
      <c r="A200" s="5">
        <v>199</v>
      </c>
      <c r="B200" s="2" t="s">
        <v>3</v>
      </c>
      <c r="C200" s="2" t="s">
        <v>1</v>
      </c>
      <c r="D200" s="2" t="s">
        <v>15</v>
      </c>
      <c r="E200" s="2" t="s">
        <v>84</v>
      </c>
      <c r="F200" s="2">
        <v>45</v>
      </c>
      <c r="G200" s="2">
        <v>43</v>
      </c>
      <c r="H200" t="s">
        <v>35</v>
      </c>
      <c r="I200" s="2" t="s">
        <v>14</v>
      </c>
      <c r="J200" s="3" t="s">
        <v>7</v>
      </c>
      <c r="K200" s="2">
        <v>41</v>
      </c>
      <c r="L200" s="2">
        <v>176</v>
      </c>
      <c r="M200" s="2">
        <v>41</v>
      </c>
      <c r="N200" s="2" t="s">
        <v>8</v>
      </c>
      <c r="O200" s="2">
        <v>11</v>
      </c>
      <c r="P200" t="s">
        <v>9</v>
      </c>
    </row>
    <row r="201" spans="1:16" x14ac:dyDescent="0.2">
      <c r="A201" s="5">
        <v>200</v>
      </c>
      <c r="B201" s="2" t="s">
        <v>3</v>
      </c>
      <c r="C201" s="2" t="s">
        <v>1</v>
      </c>
      <c r="D201" s="2" t="s">
        <v>5</v>
      </c>
      <c r="E201" s="2" t="s">
        <v>15</v>
      </c>
      <c r="F201" s="2">
        <v>34</v>
      </c>
      <c r="G201" s="2">
        <v>67</v>
      </c>
      <c r="H201" t="s">
        <v>35</v>
      </c>
      <c r="I201" s="2" t="s">
        <v>14</v>
      </c>
      <c r="J201" s="2" t="s">
        <v>55</v>
      </c>
      <c r="K201" s="2">
        <v>13</v>
      </c>
      <c r="L201" s="2">
        <v>55</v>
      </c>
      <c r="M201" s="2">
        <v>40</v>
      </c>
      <c r="N201" s="2" t="s">
        <v>4</v>
      </c>
      <c r="O201" s="2">
        <v>1</v>
      </c>
      <c r="P201" t="s">
        <v>11</v>
      </c>
    </row>
    <row r="202" spans="1:16" x14ac:dyDescent="0.2">
      <c r="A202" s="5">
        <v>201</v>
      </c>
      <c r="B202" s="2" t="s">
        <v>0</v>
      </c>
      <c r="C202" s="2" t="s">
        <v>1</v>
      </c>
      <c r="D202" s="2" t="s">
        <v>5</v>
      </c>
      <c r="E202" s="2" t="s">
        <v>84</v>
      </c>
      <c r="F202" s="2">
        <v>51</v>
      </c>
      <c r="G202" s="2">
        <v>76</v>
      </c>
      <c r="H202" t="s">
        <v>31</v>
      </c>
      <c r="I202" s="2" t="s">
        <v>14</v>
      </c>
      <c r="J202" s="3" t="s">
        <v>7</v>
      </c>
      <c r="K202" s="2">
        <v>37</v>
      </c>
      <c r="L202" s="2">
        <v>134</v>
      </c>
      <c r="M202" s="2">
        <v>22</v>
      </c>
      <c r="N202" s="2" t="s">
        <v>8</v>
      </c>
      <c r="O202" s="2">
        <v>3</v>
      </c>
      <c r="P202" t="s">
        <v>9</v>
      </c>
    </row>
    <row r="203" spans="1:16" x14ac:dyDescent="0.2">
      <c r="A203" s="5">
        <v>202</v>
      </c>
      <c r="B203" s="2" t="s">
        <v>0</v>
      </c>
      <c r="C203" s="2" t="s">
        <v>1</v>
      </c>
      <c r="D203" s="2" t="s">
        <v>15</v>
      </c>
      <c r="E203" s="2" t="s">
        <v>15</v>
      </c>
      <c r="F203" s="2">
        <v>32</v>
      </c>
      <c r="G203" s="2">
        <v>50</v>
      </c>
      <c r="H203" t="s">
        <v>30</v>
      </c>
      <c r="I203" s="2" t="s">
        <v>14</v>
      </c>
      <c r="J203" s="2" t="s">
        <v>53</v>
      </c>
      <c r="K203" s="2">
        <v>19</v>
      </c>
      <c r="L203" s="2">
        <v>49</v>
      </c>
      <c r="M203" s="2">
        <v>12</v>
      </c>
      <c r="N203" s="2" t="s">
        <v>4</v>
      </c>
      <c r="O203" s="2">
        <v>1</v>
      </c>
      <c r="P203" t="s">
        <v>11</v>
      </c>
    </row>
    <row r="204" spans="1:16" x14ac:dyDescent="0.2">
      <c r="A204" s="5">
        <v>203</v>
      </c>
      <c r="B204" s="2" t="s">
        <v>3</v>
      </c>
      <c r="C204" s="2" t="s">
        <v>1</v>
      </c>
      <c r="D204" s="2" t="s">
        <v>5</v>
      </c>
      <c r="E204" s="2" t="s">
        <v>15</v>
      </c>
      <c r="F204" s="2">
        <v>25</v>
      </c>
      <c r="G204" s="2">
        <v>63</v>
      </c>
      <c r="H204" t="s">
        <v>58</v>
      </c>
      <c r="I204" s="2" t="s">
        <v>2</v>
      </c>
      <c r="J204" s="2" t="s">
        <v>53</v>
      </c>
      <c r="K204" s="2">
        <v>21</v>
      </c>
      <c r="L204" s="2">
        <v>90</v>
      </c>
      <c r="M204" s="2">
        <v>9</v>
      </c>
      <c r="N204" s="2" t="s">
        <v>4</v>
      </c>
      <c r="O204" s="2">
        <v>0</v>
      </c>
      <c r="P204" t="s">
        <v>12</v>
      </c>
    </row>
    <row r="205" spans="1:16" x14ac:dyDescent="0.2">
      <c r="A205" s="5">
        <v>204</v>
      </c>
      <c r="B205" s="2" t="s">
        <v>0</v>
      </c>
      <c r="C205" s="2" t="s">
        <v>1</v>
      </c>
      <c r="D205" s="2" t="s">
        <v>5</v>
      </c>
      <c r="E205" s="2" t="s">
        <v>84</v>
      </c>
      <c r="F205" s="2">
        <v>55</v>
      </c>
      <c r="G205" s="2">
        <v>50</v>
      </c>
      <c r="H205" t="s">
        <v>23</v>
      </c>
      <c r="I205" s="2" t="s">
        <v>14</v>
      </c>
      <c r="J205" s="2" t="s">
        <v>6</v>
      </c>
      <c r="K205" s="2">
        <v>57</v>
      </c>
      <c r="L205" s="2">
        <v>182</v>
      </c>
      <c r="M205" s="4">
        <v>15</v>
      </c>
      <c r="N205" s="2" t="s">
        <v>4</v>
      </c>
      <c r="O205" s="2">
        <v>1</v>
      </c>
      <c r="P205" t="s">
        <v>12</v>
      </c>
    </row>
    <row r="206" spans="1:16" x14ac:dyDescent="0.2">
      <c r="A206" s="5">
        <v>205</v>
      </c>
      <c r="B206" s="2" t="s">
        <v>3</v>
      </c>
      <c r="C206" s="2" t="s">
        <v>1</v>
      </c>
      <c r="D206" s="2" t="s">
        <v>5</v>
      </c>
      <c r="E206" s="2" t="s">
        <v>83</v>
      </c>
      <c r="F206" s="2">
        <v>52</v>
      </c>
      <c r="G206" s="2">
        <v>37</v>
      </c>
      <c r="H206" t="s">
        <v>28</v>
      </c>
      <c r="I206" s="2" t="s">
        <v>14</v>
      </c>
      <c r="J206" s="2" t="s">
        <v>6</v>
      </c>
      <c r="K206" s="2">
        <v>33</v>
      </c>
      <c r="L206" s="2">
        <v>82</v>
      </c>
      <c r="M206" s="2">
        <v>8</v>
      </c>
      <c r="N206" s="2" t="s">
        <v>4</v>
      </c>
      <c r="O206" s="2">
        <v>0</v>
      </c>
      <c r="P206" t="s">
        <v>11</v>
      </c>
    </row>
    <row r="207" spans="1:16" x14ac:dyDescent="0.2">
      <c r="A207" s="5">
        <v>206</v>
      </c>
      <c r="B207" s="2" t="s">
        <v>3</v>
      </c>
      <c r="C207" s="2" t="s">
        <v>1</v>
      </c>
      <c r="D207" s="2" t="s">
        <v>5</v>
      </c>
      <c r="E207" s="2" t="s">
        <v>15</v>
      </c>
      <c r="F207" s="2">
        <v>28</v>
      </c>
      <c r="G207" s="2">
        <v>67</v>
      </c>
      <c r="H207" t="s">
        <v>31</v>
      </c>
      <c r="I207" s="2" t="s">
        <v>2</v>
      </c>
      <c r="J207" s="2" t="s">
        <v>53</v>
      </c>
      <c r="K207" s="2">
        <v>18</v>
      </c>
      <c r="L207" s="2">
        <v>86</v>
      </c>
      <c r="M207" s="2">
        <v>31</v>
      </c>
      <c r="N207" s="2" t="s">
        <v>4</v>
      </c>
      <c r="O207" s="2">
        <v>2</v>
      </c>
      <c r="P207" t="s">
        <v>10</v>
      </c>
    </row>
    <row r="208" spans="1:16" x14ac:dyDescent="0.2">
      <c r="A208" s="5">
        <v>207</v>
      </c>
      <c r="B208" s="2" t="s">
        <v>0</v>
      </c>
      <c r="C208" s="2" t="s">
        <v>1</v>
      </c>
      <c r="D208" s="2" t="s">
        <v>5</v>
      </c>
      <c r="E208" s="2" t="s">
        <v>15</v>
      </c>
      <c r="F208" s="2">
        <v>29</v>
      </c>
      <c r="G208" s="2">
        <v>64</v>
      </c>
      <c r="H208" t="s">
        <v>36</v>
      </c>
      <c r="I208" s="2" t="s">
        <v>2</v>
      </c>
      <c r="J208" s="2" t="s">
        <v>53</v>
      </c>
      <c r="K208" s="2">
        <v>14</v>
      </c>
      <c r="L208" s="2">
        <v>64</v>
      </c>
      <c r="M208" s="2">
        <v>39</v>
      </c>
      <c r="N208" s="2" t="s">
        <v>4</v>
      </c>
      <c r="O208" s="2">
        <v>1</v>
      </c>
      <c r="P208" t="s">
        <v>12</v>
      </c>
    </row>
    <row r="209" spans="1:16" x14ac:dyDescent="0.2">
      <c r="A209" s="5">
        <v>208</v>
      </c>
      <c r="B209" s="2" t="s">
        <v>0</v>
      </c>
      <c r="C209" s="2" t="s">
        <v>1</v>
      </c>
      <c r="D209" s="2" t="s">
        <v>5</v>
      </c>
      <c r="E209" s="2" t="s">
        <v>84</v>
      </c>
      <c r="F209" s="2">
        <v>45</v>
      </c>
      <c r="G209" s="2">
        <v>24</v>
      </c>
      <c r="H209" t="s">
        <v>35</v>
      </c>
      <c r="I209" s="2" t="s">
        <v>14</v>
      </c>
      <c r="J209" s="2" t="s">
        <v>6</v>
      </c>
      <c r="K209" s="2">
        <v>65</v>
      </c>
      <c r="L209" s="2">
        <v>211</v>
      </c>
      <c r="M209" s="2">
        <v>15</v>
      </c>
      <c r="N209" s="2" t="s">
        <v>4</v>
      </c>
      <c r="O209" s="2">
        <v>1</v>
      </c>
      <c r="P209" t="s">
        <v>10</v>
      </c>
    </row>
    <row r="210" spans="1:16" x14ac:dyDescent="0.2">
      <c r="A210" s="5">
        <v>209</v>
      </c>
      <c r="B210" s="2" t="s">
        <v>0</v>
      </c>
      <c r="C210" s="2" t="s">
        <v>1</v>
      </c>
      <c r="D210" s="2" t="s">
        <v>15</v>
      </c>
      <c r="E210" s="2" t="s">
        <v>15</v>
      </c>
      <c r="F210" s="2">
        <v>27</v>
      </c>
      <c r="G210" s="2">
        <v>74</v>
      </c>
      <c r="H210" t="s">
        <v>28</v>
      </c>
      <c r="I210" s="2" t="s">
        <v>14</v>
      </c>
      <c r="J210" s="2" t="s">
        <v>55</v>
      </c>
      <c r="K210" s="2">
        <v>22</v>
      </c>
      <c r="L210" s="2">
        <v>78</v>
      </c>
      <c r="M210" s="2">
        <v>39</v>
      </c>
      <c r="N210" s="2" t="s">
        <v>4</v>
      </c>
      <c r="O210" s="2">
        <v>1</v>
      </c>
      <c r="P210" t="s">
        <v>12</v>
      </c>
    </row>
    <row r="211" spans="1:16" x14ac:dyDescent="0.2">
      <c r="A211" s="5">
        <v>210</v>
      </c>
      <c r="B211" s="2" t="s">
        <v>0</v>
      </c>
      <c r="C211" s="2" t="s">
        <v>1</v>
      </c>
      <c r="D211" s="2" t="s">
        <v>15</v>
      </c>
      <c r="E211" s="2" t="s">
        <v>15</v>
      </c>
      <c r="F211" s="2">
        <v>26</v>
      </c>
      <c r="G211" s="2">
        <v>74</v>
      </c>
      <c r="H211" t="s">
        <v>34</v>
      </c>
      <c r="I211" s="2" t="s">
        <v>2</v>
      </c>
      <c r="J211" s="2" t="s">
        <v>53</v>
      </c>
      <c r="K211" s="2">
        <v>16</v>
      </c>
      <c r="L211" s="2">
        <v>55</v>
      </c>
      <c r="M211" s="2">
        <v>41</v>
      </c>
      <c r="N211" s="2" t="s">
        <v>4</v>
      </c>
      <c r="O211" s="2">
        <v>1</v>
      </c>
      <c r="P211" t="s">
        <v>10</v>
      </c>
    </row>
    <row r="212" spans="1:16" x14ac:dyDescent="0.2">
      <c r="A212" s="5">
        <v>211</v>
      </c>
      <c r="B212" s="2" t="s">
        <v>0</v>
      </c>
      <c r="C212" s="2" t="s">
        <v>2</v>
      </c>
      <c r="D212" s="2" t="s">
        <v>5</v>
      </c>
      <c r="E212" s="2" t="s">
        <v>85</v>
      </c>
      <c r="F212" s="2">
        <v>28</v>
      </c>
      <c r="G212" s="2">
        <v>19</v>
      </c>
      <c r="H212" t="s">
        <v>25</v>
      </c>
      <c r="I212" s="2" t="s">
        <v>2</v>
      </c>
      <c r="J212" s="2" t="s">
        <v>54</v>
      </c>
      <c r="K212" s="2">
        <v>39</v>
      </c>
      <c r="L212" s="2">
        <v>75</v>
      </c>
      <c r="M212" s="2">
        <v>9</v>
      </c>
      <c r="N212" s="2" t="s">
        <v>4</v>
      </c>
      <c r="O212" s="2">
        <v>3</v>
      </c>
      <c r="P212" t="s">
        <v>13</v>
      </c>
    </row>
    <row r="213" spans="1:16" x14ac:dyDescent="0.2">
      <c r="A213" s="5">
        <v>212</v>
      </c>
      <c r="B213" s="2" t="s">
        <v>3</v>
      </c>
      <c r="C213" s="2" t="s">
        <v>1</v>
      </c>
      <c r="D213" s="2" t="s">
        <v>5</v>
      </c>
      <c r="E213" s="2" t="s">
        <v>15</v>
      </c>
      <c r="F213" s="2">
        <v>27</v>
      </c>
      <c r="G213" s="2">
        <v>38</v>
      </c>
      <c r="H213" t="s">
        <v>24</v>
      </c>
      <c r="I213" s="2" t="s">
        <v>2</v>
      </c>
      <c r="J213" s="2" t="s">
        <v>55</v>
      </c>
      <c r="K213" s="2">
        <v>16</v>
      </c>
      <c r="L213" s="2">
        <v>37</v>
      </c>
      <c r="M213" s="2">
        <v>30</v>
      </c>
      <c r="N213" s="2" t="s">
        <v>4</v>
      </c>
      <c r="O213" s="2">
        <v>2</v>
      </c>
      <c r="P213" t="s">
        <v>10</v>
      </c>
    </row>
    <row r="214" spans="1:16" x14ac:dyDescent="0.2">
      <c r="A214" s="5">
        <v>213</v>
      </c>
      <c r="B214" s="2" t="s">
        <v>0</v>
      </c>
      <c r="C214" s="2" t="s">
        <v>2</v>
      </c>
      <c r="D214" s="2" t="s">
        <v>5</v>
      </c>
      <c r="E214" s="2" t="s">
        <v>15</v>
      </c>
      <c r="F214" s="2">
        <v>31</v>
      </c>
      <c r="G214" s="2">
        <v>67</v>
      </c>
      <c r="H214" t="s">
        <v>27</v>
      </c>
      <c r="I214" s="2" t="s">
        <v>14</v>
      </c>
      <c r="J214" s="2" t="s">
        <v>55</v>
      </c>
      <c r="K214" s="2">
        <v>15</v>
      </c>
      <c r="L214" s="2">
        <v>45</v>
      </c>
      <c r="M214" s="2">
        <v>34</v>
      </c>
      <c r="N214" s="2" t="s">
        <v>4</v>
      </c>
      <c r="O214" s="2">
        <v>1</v>
      </c>
      <c r="P214" t="s">
        <v>10</v>
      </c>
    </row>
    <row r="215" spans="1:16" x14ac:dyDescent="0.2">
      <c r="A215" s="5">
        <v>214</v>
      </c>
      <c r="B215" s="2" t="s">
        <v>0</v>
      </c>
      <c r="C215" s="2" t="s">
        <v>1</v>
      </c>
      <c r="D215" s="2" t="s">
        <v>15</v>
      </c>
      <c r="E215" s="2" t="s">
        <v>83</v>
      </c>
      <c r="F215" s="2">
        <v>25</v>
      </c>
      <c r="G215" s="2">
        <v>33</v>
      </c>
      <c r="H215" t="s">
        <v>38</v>
      </c>
      <c r="I215" s="2" t="s">
        <v>14</v>
      </c>
      <c r="J215" s="2" t="s">
        <v>53</v>
      </c>
      <c r="K215" s="2">
        <v>19</v>
      </c>
      <c r="L215" s="2">
        <v>38</v>
      </c>
      <c r="M215" s="2">
        <v>29</v>
      </c>
      <c r="N215" s="2" t="s">
        <v>4</v>
      </c>
      <c r="O215" s="2">
        <v>2</v>
      </c>
      <c r="P215" t="s">
        <v>10</v>
      </c>
    </row>
    <row r="216" spans="1:16" x14ac:dyDescent="0.2">
      <c r="A216" s="5">
        <v>215</v>
      </c>
      <c r="B216" s="2" t="s">
        <v>0</v>
      </c>
      <c r="C216" s="2" t="s">
        <v>2</v>
      </c>
      <c r="D216" s="2" t="s">
        <v>5</v>
      </c>
      <c r="E216" s="2" t="s">
        <v>15</v>
      </c>
      <c r="F216" s="2">
        <v>28</v>
      </c>
      <c r="G216" s="2">
        <v>75</v>
      </c>
      <c r="H216" t="s">
        <v>60</v>
      </c>
      <c r="I216" s="2" t="s">
        <v>14</v>
      </c>
      <c r="J216" s="2" t="s">
        <v>55</v>
      </c>
      <c r="K216" s="2">
        <v>22</v>
      </c>
      <c r="L216" s="2">
        <v>97</v>
      </c>
      <c r="M216" s="2">
        <v>9</v>
      </c>
      <c r="N216" s="2" t="s">
        <v>4</v>
      </c>
      <c r="O216" s="2">
        <v>1</v>
      </c>
      <c r="P216" t="s">
        <v>11</v>
      </c>
    </row>
    <row r="217" spans="1:16" x14ac:dyDescent="0.2">
      <c r="A217" s="5">
        <v>216</v>
      </c>
      <c r="B217" s="2" t="s">
        <v>3</v>
      </c>
      <c r="C217" s="2" t="s">
        <v>1</v>
      </c>
      <c r="D217" s="2" t="s">
        <v>15</v>
      </c>
      <c r="E217" s="2" t="s">
        <v>83</v>
      </c>
      <c r="F217" s="2">
        <v>49</v>
      </c>
      <c r="G217" s="2">
        <v>39</v>
      </c>
      <c r="H217" t="s">
        <v>21</v>
      </c>
      <c r="I217" s="2" t="s">
        <v>14</v>
      </c>
      <c r="J217" s="3" t="s">
        <v>7</v>
      </c>
      <c r="K217" s="2">
        <v>45</v>
      </c>
      <c r="L217" s="2">
        <v>84</v>
      </c>
      <c r="M217" s="2">
        <v>43</v>
      </c>
      <c r="N217" s="2" t="s">
        <v>8</v>
      </c>
      <c r="O217" s="2">
        <v>2</v>
      </c>
      <c r="P217" s="1" t="s">
        <v>9</v>
      </c>
    </row>
    <row r="218" spans="1:16" x14ac:dyDescent="0.2">
      <c r="A218" s="5">
        <v>217</v>
      </c>
      <c r="B218" s="2" t="s">
        <v>3</v>
      </c>
      <c r="C218" s="2" t="s">
        <v>1</v>
      </c>
      <c r="D218" s="2" t="s">
        <v>15</v>
      </c>
      <c r="E218" s="2" t="s">
        <v>15</v>
      </c>
      <c r="F218" s="2">
        <v>28</v>
      </c>
      <c r="G218" s="2">
        <v>27</v>
      </c>
      <c r="H218" t="s">
        <v>64</v>
      </c>
      <c r="I218" s="2" t="s">
        <v>2</v>
      </c>
      <c r="J218" s="2" t="s">
        <v>53</v>
      </c>
      <c r="K218" s="2">
        <v>16</v>
      </c>
      <c r="L218" s="2">
        <v>32</v>
      </c>
      <c r="M218" s="2">
        <v>14</v>
      </c>
      <c r="N218" s="2" t="s">
        <v>4</v>
      </c>
      <c r="O218" s="2">
        <v>2</v>
      </c>
      <c r="P218" t="s">
        <v>11</v>
      </c>
    </row>
    <row r="219" spans="1:16" x14ac:dyDescent="0.2">
      <c r="A219" s="5">
        <v>218</v>
      </c>
      <c r="B219" s="2" t="s">
        <v>3</v>
      </c>
      <c r="C219" s="2" t="s">
        <v>1</v>
      </c>
      <c r="D219" s="2" t="s">
        <v>5</v>
      </c>
      <c r="E219" s="2" t="s">
        <v>83</v>
      </c>
      <c r="F219" s="2">
        <v>51</v>
      </c>
      <c r="G219" s="2">
        <v>57</v>
      </c>
      <c r="H219" t="s">
        <v>31</v>
      </c>
      <c r="I219" s="2" t="s">
        <v>14</v>
      </c>
      <c r="J219" s="2" t="s">
        <v>6</v>
      </c>
      <c r="K219" s="2">
        <v>43</v>
      </c>
      <c r="L219" s="2">
        <v>76</v>
      </c>
      <c r="M219" s="2">
        <v>7</v>
      </c>
      <c r="N219" s="2" t="s">
        <v>4</v>
      </c>
      <c r="O219" s="2">
        <v>2</v>
      </c>
      <c r="P219" t="s">
        <v>12</v>
      </c>
    </row>
    <row r="220" spans="1:16" x14ac:dyDescent="0.2">
      <c r="A220" s="5">
        <v>219</v>
      </c>
      <c r="B220" s="2" t="s">
        <v>3</v>
      </c>
      <c r="C220" s="2" t="s">
        <v>2</v>
      </c>
      <c r="D220" s="2" t="s">
        <v>5</v>
      </c>
      <c r="E220" s="2" t="s">
        <v>15</v>
      </c>
      <c r="F220" s="2">
        <v>32</v>
      </c>
      <c r="G220" s="2">
        <v>70</v>
      </c>
      <c r="H220" t="s">
        <v>56</v>
      </c>
      <c r="I220" s="2" t="s">
        <v>2</v>
      </c>
      <c r="J220" s="2" t="s">
        <v>55</v>
      </c>
      <c r="K220" s="2">
        <v>13</v>
      </c>
      <c r="L220" s="2">
        <v>26</v>
      </c>
      <c r="M220" s="2">
        <v>29</v>
      </c>
      <c r="N220" s="2" t="s">
        <v>4</v>
      </c>
      <c r="O220" s="2">
        <v>0</v>
      </c>
      <c r="P220" t="s">
        <v>10</v>
      </c>
    </row>
    <row r="221" spans="1:16" x14ac:dyDescent="0.2">
      <c r="A221" s="5">
        <v>220</v>
      </c>
      <c r="B221" s="2" t="s">
        <v>0</v>
      </c>
      <c r="C221" s="2" t="s">
        <v>2</v>
      </c>
      <c r="D221" s="2" t="s">
        <v>5</v>
      </c>
      <c r="E221" s="2" t="s">
        <v>85</v>
      </c>
      <c r="F221" s="2">
        <v>35</v>
      </c>
      <c r="G221" s="2">
        <v>26</v>
      </c>
      <c r="H221" t="s">
        <v>28</v>
      </c>
      <c r="I221" s="2" t="s">
        <v>2</v>
      </c>
      <c r="J221" s="2" t="s">
        <v>53</v>
      </c>
      <c r="K221" s="2">
        <v>33</v>
      </c>
      <c r="L221" s="2">
        <v>93</v>
      </c>
      <c r="M221" s="2">
        <v>45</v>
      </c>
      <c r="N221" s="2" t="s">
        <v>4</v>
      </c>
      <c r="O221" s="2">
        <v>5</v>
      </c>
      <c r="P221" t="s">
        <v>13</v>
      </c>
    </row>
    <row r="222" spans="1:16" x14ac:dyDescent="0.2">
      <c r="A222" s="5">
        <v>221</v>
      </c>
      <c r="B222" s="2" t="s">
        <v>3</v>
      </c>
      <c r="C222" s="2" t="s">
        <v>1</v>
      </c>
      <c r="D222" s="2" t="s">
        <v>5</v>
      </c>
      <c r="E222" s="2" t="s">
        <v>83</v>
      </c>
      <c r="F222" s="2">
        <v>55</v>
      </c>
      <c r="G222" s="2">
        <v>40</v>
      </c>
      <c r="H222" t="s">
        <v>18</v>
      </c>
      <c r="I222" s="2" t="s">
        <v>14</v>
      </c>
      <c r="J222" s="2" t="s">
        <v>6</v>
      </c>
      <c r="K222" s="2">
        <v>47</v>
      </c>
      <c r="L222" s="2">
        <v>109</v>
      </c>
      <c r="M222" s="2">
        <v>3</v>
      </c>
      <c r="N222" s="2" t="s">
        <v>4</v>
      </c>
      <c r="O222" s="2">
        <v>0</v>
      </c>
      <c r="P222" t="s">
        <v>11</v>
      </c>
    </row>
    <row r="223" spans="1:16" x14ac:dyDescent="0.2">
      <c r="A223" s="5">
        <v>222</v>
      </c>
      <c r="B223" s="2" t="s">
        <v>0</v>
      </c>
      <c r="C223" s="2" t="s">
        <v>1</v>
      </c>
      <c r="D223" s="2" t="s">
        <v>5</v>
      </c>
      <c r="E223" s="2" t="s">
        <v>15</v>
      </c>
      <c r="F223" s="2">
        <v>27</v>
      </c>
      <c r="G223" s="2">
        <v>69</v>
      </c>
      <c r="H223" t="s">
        <v>37</v>
      </c>
      <c r="I223" s="2" t="s">
        <v>2</v>
      </c>
      <c r="J223" s="2" t="s">
        <v>53</v>
      </c>
      <c r="K223" s="2">
        <v>18</v>
      </c>
      <c r="L223" s="2">
        <v>85</v>
      </c>
      <c r="M223" s="2">
        <v>18</v>
      </c>
      <c r="N223" s="2" t="s">
        <v>4</v>
      </c>
      <c r="O223" s="2">
        <v>1</v>
      </c>
      <c r="P223" t="s">
        <v>12</v>
      </c>
    </row>
    <row r="224" spans="1:16" x14ac:dyDescent="0.2">
      <c r="A224" s="5">
        <v>223</v>
      </c>
      <c r="B224" s="2" t="s">
        <v>3</v>
      </c>
      <c r="C224" s="2" t="s">
        <v>1</v>
      </c>
      <c r="D224" s="2" t="s">
        <v>15</v>
      </c>
      <c r="E224" s="2" t="s">
        <v>15</v>
      </c>
      <c r="F224" s="2">
        <v>28</v>
      </c>
      <c r="G224" s="2">
        <v>44</v>
      </c>
      <c r="H224" t="s">
        <v>24</v>
      </c>
      <c r="I224" s="2" t="s">
        <v>2</v>
      </c>
      <c r="J224" s="2" t="s">
        <v>53</v>
      </c>
      <c r="K224" s="2">
        <v>20</v>
      </c>
      <c r="L224" s="2">
        <v>56</v>
      </c>
      <c r="M224" s="2">
        <v>9</v>
      </c>
      <c r="N224" s="2" t="s">
        <v>4</v>
      </c>
      <c r="O224" s="2">
        <v>1</v>
      </c>
      <c r="P224" t="s">
        <v>12</v>
      </c>
    </row>
    <row r="225" spans="1:16" x14ac:dyDescent="0.2">
      <c r="A225" s="5">
        <v>224</v>
      </c>
      <c r="B225" s="2" t="s">
        <v>3</v>
      </c>
      <c r="C225" s="2" t="s">
        <v>1</v>
      </c>
      <c r="D225" s="2" t="s">
        <v>5</v>
      </c>
      <c r="E225" s="2" t="s">
        <v>15</v>
      </c>
      <c r="F225" s="2">
        <v>33</v>
      </c>
      <c r="G225" s="2">
        <v>53</v>
      </c>
      <c r="H225" t="s">
        <v>34</v>
      </c>
      <c r="I225" s="2" t="s">
        <v>2</v>
      </c>
      <c r="J225" s="2" t="s">
        <v>55</v>
      </c>
      <c r="K225" s="2">
        <v>15</v>
      </c>
      <c r="L225" s="2">
        <v>28</v>
      </c>
      <c r="M225" s="2">
        <v>37</v>
      </c>
      <c r="N225" s="2" t="s">
        <v>4</v>
      </c>
      <c r="O225" s="2">
        <v>1</v>
      </c>
      <c r="P225" t="s">
        <v>10</v>
      </c>
    </row>
    <row r="226" spans="1:16" x14ac:dyDescent="0.2">
      <c r="A226" s="5">
        <v>225</v>
      </c>
      <c r="B226" s="2" t="s">
        <v>0</v>
      </c>
      <c r="C226" s="2" t="s">
        <v>1</v>
      </c>
      <c r="D226" s="2" t="s">
        <v>5</v>
      </c>
      <c r="E226" s="2" t="s">
        <v>84</v>
      </c>
      <c r="F226" s="2">
        <v>58</v>
      </c>
      <c r="G226" s="2">
        <v>67</v>
      </c>
      <c r="H226" t="s">
        <v>22</v>
      </c>
      <c r="I226" s="2" t="s">
        <v>14</v>
      </c>
      <c r="J226" s="2" t="s">
        <v>6</v>
      </c>
      <c r="K226" s="2">
        <v>74</v>
      </c>
      <c r="L226" s="2">
        <v>343</v>
      </c>
      <c r="M226" s="2">
        <v>12</v>
      </c>
      <c r="N226" s="2" t="s">
        <v>4</v>
      </c>
      <c r="O226" s="2">
        <v>2</v>
      </c>
      <c r="P226" t="s">
        <v>10</v>
      </c>
    </row>
    <row r="227" spans="1:16" x14ac:dyDescent="0.2">
      <c r="A227" s="5">
        <v>226</v>
      </c>
      <c r="B227" s="2" t="s">
        <v>3</v>
      </c>
      <c r="C227" s="2" t="s">
        <v>1</v>
      </c>
      <c r="D227" s="2" t="s">
        <v>15</v>
      </c>
      <c r="E227" s="2" t="s">
        <v>83</v>
      </c>
      <c r="F227" s="2">
        <v>34</v>
      </c>
      <c r="G227" s="2">
        <v>34</v>
      </c>
      <c r="H227" t="s">
        <v>24</v>
      </c>
      <c r="I227" s="2" t="s">
        <v>2</v>
      </c>
      <c r="J227" s="2" t="s">
        <v>55</v>
      </c>
      <c r="K227" s="2">
        <v>14</v>
      </c>
      <c r="L227" s="2">
        <v>69</v>
      </c>
      <c r="M227" s="2">
        <v>34</v>
      </c>
      <c r="N227" s="2" t="s">
        <v>4</v>
      </c>
      <c r="O227" s="2">
        <v>1</v>
      </c>
      <c r="P227" t="s">
        <v>12</v>
      </c>
    </row>
    <row r="228" spans="1:16" x14ac:dyDescent="0.2">
      <c r="A228" s="5">
        <v>227</v>
      </c>
      <c r="B228" s="2" t="s">
        <v>3</v>
      </c>
      <c r="C228" s="2" t="s">
        <v>1</v>
      </c>
      <c r="D228" s="2" t="s">
        <v>15</v>
      </c>
      <c r="E228" s="2" t="s">
        <v>15</v>
      </c>
      <c r="F228" s="2">
        <v>47</v>
      </c>
      <c r="G228" s="2">
        <v>58</v>
      </c>
      <c r="H228" t="s">
        <v>18</v>
      </c>
      <c r="I228" s="2" t="s">
        <v>14</v>
      </c>
      <c r="J228" s="3" t="s">
        <v>7</v>
      </c>
      <c r="K228" s="2">
        <v>45</v>
      </c>
      <c r="L228" s="2">
        <v>127</v>
      </c>
      <c r="M228" s="2">
        <v>30</v>
      </c>
      <c r="N228" s="2" t="s">
        <v>8</v>
      </c>
      <c r="O228" s="2">
        <v>2</v>
      </c>
      <c r="P228" t="s">
        <v>9</v>
      </c>
    </row>
    <row r="229" spans="1:16" x14ac:dyDescent="0.2">
      <c r="A229" s="5">
        <v>228</v>
      </c>
      <c r="B229" s="2" t="s">
        <v>3</v>
      </c>
      <c r="C229" s="2" t="s">
        <v>2</v>
      </c>
      <c r="D229" s="2" t="s">
        <v>5</v>
      </c>
      <c r="E229" s="2" t="s">
        <v>15</v>
      </c>
      <c r="F229" s="2">
        <v>33</v>
      </c>
      <c r="G229" s="2">
        <v>18</v>
      </c>
      <c r="H229" t="s">
        <v>42</v>
      </c>
      <c r="I229" s="2" t="s">
        <v>2</v>
      </c>
      <c r="J229" s="2" t="s">
        <v>54</v>
      </c>
      <c r="K229" s="2">
        <v>29</v>
      </c>
      <c r="L229" s="2">
        <v>45</v>
      </c>
      <c r="M229" s="2">
        <v>12</v>
      </c>
      <c r="N229" s="2" t="s">
        <v>4</v>
      </c>
      <c r="O229" s="2">
        <v>3</v>
      </c>
      <c r="P229" t="s">
        <v>13</v>
      </c>
    </row>
    <row r="230" spans="1:16" x14ac:dyDescent="0.2">
      <c r="A230" s="5">
        <v>229</v>
      </c>
      <c r="B230" s="2" t="s">
        <v>3</v>
      </c>
      <c r="C230" s="2" t="s">
        <v>2</v>
      </c>
      <c r="D230" s="2" t="s">
        <v>5</v>
      </c>
      <c r="E230" s="2" t="s">
        <v>83</v>
      </c>
      <c r="F230" s="2">
        <v>47</v>
      </c>
      <c r="G230" s="2">
        <v>29</v>
      </c>
      <c r="H230" t="s">
        <v>44</v>
      </c>
      <c r="I230" s="2" t="s">
        <v>2</v>
      </c>
      <c r="J230" s="3" t="s">
        <v>7</v>
      </c>
      <c r="K230" s="2">
        <v>44</v>
      </c>
      <c r="L230" s="2">
        <v>93</v>
      </c>
      <c r="M230" s="2">
        <v>24</v>
      </c>
      <c r="N230" s="2" t="s">
        <v>8</v>
      </c>
      <c r="O230" s="2">
        <v>13</v>
      </c>
      <c r="P230" t="s">
        <v>9</v>
      </c>
    </row>
    <row r="231" spans="1:16" x14ac:dyDescent="0.2">
      <c r="A231" s="5">
        <v>230</v>
      </c>
      <c r="B231" s="2" t="s">
        <v>0</v>
      </c>
      <c r="C231" s="2" t="s">
        <v>1</v>
      </c>
      <c r="D231" s="2" t="s">
        <v>5</v>
      </c>
      <c r="E231" s="2" t="s">
        <v>83</v>
      </c>
      <c r="F231" s="2">
        <v>44</v>
      </c>
      <c r="G231" s="2">
        <v>47</v>
      </c>
      <c r="H231" t="s">
        <v>16</v>
      </c>
      <c r="I231" s="2" t="s">
        <v>14</v>
      </c>
      <c r="J231" s="3" t="s">
        <v>7</v>
      </c>
      <c r="K231" s="2">
        <v>44</v>
      </c>
      <c r="L231" s="2">
        <v>119</v>
      </c>
      <c r="M231" s="2">
        <v>23</v>
      </c>
      <c r="N231" s="2" t="s">
        <v>8</v>
      </c>
      <c r="O231" s="2">
        <v>12</v>
      </c>
      <c r="P231" s="1" t="s">
        <v>9</v>
      </c>
    </row>
    <row r="232" spans="1:16" x14ac:dyDescent="0.2">
      <c r="A232" s="5">
        <v>231</v>
      </c>
      <c r="B232" s="2" t="s">
        <v>0</v>
      </c>
      <c r="C232" s="2" t="s">
        <v>2</v>
      </c>
      <c r="D232" s="2" t="s">
        <v>5</v>
      </c>
      <c r="E232" s="2" t="s">
        <v>83</v>
      </c>
      <c r="F232" s="2">
        <v>26</v>
      </c>
      <c r="G232" s="2">
        <v>22</v>
      </c>
      <c r="H232" t="s">
        <v>40</v>
      </c>
      <c r="I232" s="2" t="s">
        <v>2</v>
      </c>
      <c r="J232" s="2" t="s">
        <v>54</v>
      </c>
      <c r="K232" s="2">
        <v>32</v>
      </c>
      <c r="L232" s="2">
        <v>110</v>
      </c>
      <c r="M232" s="2">
        <v>21</v>
      </c>
      <c r="N232" s="2" t="s">
        <v>4</v>
      </c>
      <c r="O232" s="2">
        <v>5</v>
      </c>
      <c r="P232" t="s">
        <v>13</v>
      </c>
    </row>
    <row r="233" spans="1:16" x14ac:dyDescent="0.2">
      <c r="A233" s="5">
        <v>232</v>
      </c>
      <c r="B233" s="2" t="s">
        <v>0</v>
      </c>
      <c r="C233" s="2" t="s">
        <v>1</v>
      </c>
      <c r="D233" s="2" t="s">
        <v>5</v>
      </c>
      <c r="E233" s="2" t="s">
        <v>15</v>
      </c>
      <c r="F233" s="2">
        <v>33</v>
      </c>
      <c r="G233" s="2">
        <v>76</v>
      </c>
      <c r="H233" t="s">
        <v>36</v>
      </c>
      <c r="I233" s="2" t="s">
        <v>14</v>
      </c>
      <c r="J233" s="2" t="s">
        <v>55</v>
      </c>
      <c r="K233" s="2">
        <v>13</v>
      </c>
      <c r="L233" s="2">
        <v>28</v>
      </c>
      <c r="M233" s="2">
        <v>47</v>
      </c>
      <c r="N233" s="2" t="s">
        <v>4</v>
      </c>
      <c r="O233" s="2">
        <v>0</v>
      </c>
      <c r="P233" t="s">
        <v>12</v>
      </c>
    </row>
    <row r="234" spans="1:16" x14ac:dyDescent="0.2">
      <c r="A234" s="5">
        <v>233</v>
      </c>
      <c r="B234" s="2" t="s">
        <v>3</v>
      </c>
      <c r="C234" s="2" t="s">
        <v>1</v>
      </c>
      <c r="D234" s="2" t="s">
        <v>5</v>
      </c>
      <c r="E234" s="2" t="s">
        <v>83</v>
      </c>
      <c r="F234" s="2">
        <v>47</v>
      </c>
      <c r="G234" s="2">
        <v>61</v>
      </c>
      <c r="H234" t="s">
        <v>39</v>
      </c>
      <c r="I234" s="2" t="s">
        <v>14</v>
      </c>
      <c r="J234" s="3" t="s">
        <v>7</v>
      </c>
      <c r="K234" s="2">
        <v>35</v>
      </c>
      <c r="L234" s="2">
        <v>121</v>
      </c>
      <c r="M234" s="2">
        <v>16</v>
      </c>
      <c r="N234" s="2" t="s">
        <v>8</v>
      </c>
      <c r="O234" s="2">
        <v>10</v>
      </c>
      <c r="P234" s="1" t="s">
        <v>9</v>
      </c>
    </row>
    <row r="235" spans="1:16" x14ac:dyDescent="0.2">
      <c r="A235" s="5">
        <v>234</v>
      </c>
      <c r="B235" s="2" t="s">
        <v>3</v>
      </c>
      <c r="C235" s="2" t="s">
        <v>1</v>
      </c>
      <c r="D235" s="2" t="s">
        <v>5</v>
      </c>
      <c r="E235" s="2" t="s">
        <v>83</v>
      </c>
      <c r="F235" s="2">
        <v>54</v>
      </c>
      <c r="G235" s="2">
        <v>74</v>
      </c>
      <c r="H235" t="s">
        <v>18</v>
      </c>
      <c r="I235" s="2" t="s">
        <v>14</v>
      </c>
      <c r="J235" s="3" t="s">
        <v>7</v>
      </c>
      <c r="K235" s="2">
        <v>41</v>
      </c>
      <c r="L235" s="2">
        <v>159</v>
      </c>
      <c r="M235" s="2">
        <v>34</v>
      </c>
      <c r="N235" s="2" t="s">
        <v>8</v>
      </c>
      <c r="O235" s="2">
        <v>7</v>
      </c>
      <c r="P235" s="1" t="s">
        <v>9</v>
      </c>
    </row>
    <row r="236" spans="1:16" x14ac:dyDescent="0.2">
      <c r="A236" s="5">
        <v>235</v>
      </c>
      <c r="B236" s="2" t="s">
        <v>3</v>
      </c>
      <c r="C236" s="2" t="s">
        <v>1</v>
      </c>
      <c r="D236" s="2" t="s">
        <v>15</v>
      </c>
      <c r="E236" s="2" t="s">
        <v>15</v>
      </c>
      <c r="F236" s="2">
        <v>29</v>
      </c>
      <c r="G236" s="2">
        <v>23</v>
      </c>
      <c r="H236" t="s">
        <v>20</v>
      </c>
      <c r="I236" s="2" t="s">
        <v>14</v>
      </c>
      <c r="J236" s="2" t="s">
        <v>53</v>
      </c>
      <c r="K236" s="2">
        <v>21</v>
      </c>
      <c r="L236" s="2">
        <v>42</v>
      </c>
      <c r="M236" s="2">
        <v>29</v>
      </c>
      <c r="N236" s="2" t="s">
        <v>4</v>
      </c>
      <c r="O236" s="2">
        <v>1</v>
      </c>
      <c r="P236" t="s">
        <v>11</v>
      </c>
    </row>
    <row r="237" spans="1:16" x14ac:dyDescent="0.2">
      <c r="A237" s="5">
        <v>236</v>
      </c>
      <c r="B237" s="2" t="s">
        <v>0</v>
      </c>
      <c r="C237" s="2" t="s">
        <v>1</v>
      </c>
      <c r="D237" s="2" t="s">
        <v>5</v>
      </c>
      <c r="E237" s="2" t="s">
        <v>83</v>
      </c>
      <c r="F237" s="2">
        <v>44</v>
      </c>
      <c r="G237" s="2">
        <v>44</v>
      </c>
      <c r="H237" t="s">
        <v>16</v>
      </c>
      <c r="I237" s="2" t="s">
        <v>14</v>
      </c>
      <c r="J237" s="3" t="s">
        <v>7</v>
      </c>
      <c r="K237" s="2">
        <v>35</v>
      </c>
      <c r="L237" s="2">
        <v>55</v>
      </c>
      <c r="M237" s="2">
        <v>17</v>
      </c>
      <c r="N237" s="2" t="s">
        <v>8</v>
      </c>
      <c r="O237" s="2">
        <v>5</v>
      </c>
      <c r="P237" t="s">
        <v>9</v>
      </c>
    </row>
    <row r="238" spans="1:16" x14ac:dyDescent="0.2">
      <c r="A238" s="5">
        <v>237</v>
      </c>
      <c r="B238" s="2" t="s">
        <v>3</v>
      </c>
      <c r="C238" s="2" t="s">
        <v>1</v>
      </c>
      <c r="D238" s="2" t="s">
        <v>15</v>
      </c>
      <c r="E238" s="2" t="s">
        <v>15</v>
      </c>
      <c r="F238" s="2">
        <v>49</v>
      </c>
      <c r="G238" s="2">
        <v>61</v>
      </c>
      <c r="H238" t="s">
        <v>34</v>
      </c>
      <c r="I238" s="2" t="s">
        <v>14</v>
      </c>
      <c r="J238" s="3" t="s">
        <v>7</v>
      </c>
      <c r="K238" s="2">
        <v>38</v>
      </c>
      <c r="L238" s="2">
        <v>86</v>
      </c>
      <c r="M238" s="2">
        <v>33</v>
      </c>
      <c r="N238" s="2" t="s">
        <v>8</v>
      </c>
      <c r="O238" s="2">
        <v>5</v>
      </c>
      <c r="P238" s="1" t="s">
        <v>9</v>
      </c>
    </row>
    <row r="239" spans="1:16" x14ac:dyDescent="0.2">
      <c r="A239" s="5">
        <v>238</v>
      </c>
      <c r="B239" s="2" t="s">
        <v>3</v>
      </c>
      <c r="C239" s="2" t="s">
        <v>2</v>
      </c>
      <c r="D239" s="2" t="s">
        <v>5</v>
      </c>
      <c r="E239" s="2" t="s">
        <v>84</v>
      </c>
      <c r="F239" s="2">
        <v>34</v>
      </c>
      <c r="G239" s="2">
        <v>30</v>
      </c>
      <c r="H239" t="s">
        <v>47</v>
      </c>
      <c r="I239" s="2" t="s">
        <v>2</v>
      </c>
      <c r="J239" s="2" t="s">
        <v>53</v>
      </c>
      <c r="K239" s="2">
        <v>32</v>
      </c>
      <c r="L239" s="2">
        <v>75</v>
      </c>
      <c r="M239" s="2">
        <v>4</v>
      </c>
      <c r="N239" s="2" t="s">
        <v>4</v>
      </c>
      <c r="O239" s="2">
        <v>1</v>
      </c>
      <c r="P239" t="s">
        <v>13</v>
      </c>
    </row>
    <row r="240" spans="1:16" x14ac:dyDescent="0.2">
      <c r="A240" s="5">
        <v>239</v>
      </c>
      <c r="B240" s="2" t="s">
        <v>0</v>
      </c>
      <c r="C240" s="2" t="s">
        <v>1</v>
      </c>
      <c r="D240" s="2" t="s">
        <v>5</v>
      </c>
      <c r="E240" s="2" t="s">
        <v>15</v>
      </c>
      <c r="F240" s="2">
        <v>33</v>
      </c>
      <c r="G240" s="2">
        <v>50</v>
      </c>
      <c r="H240" t="s">
        <v>20</v>
      </c>
      <c r="I240" s="2" t="s">
        <v>14</v>
      </c>
      <c r="J240" s="2" t="s">
        <v>55</v>
      </c>
      <c r="K240" s="2">
        <v>17</v>
      </c>
      <c r="L240" s="2">
        <v>47</v>
      </c>
      <c r="M240" s="2">
        <v>27</v>
      </c>
      <c r="N240" s="2" t="s">
        <v>4</v>
      </c>
      <c r="O240" s="2">
        <v>0</v>
      </c>
      <c r="P240" t="s">
        <v>11</v>
      </c>
    </row>
    <row r="241" spans="1:16" x14ac:dyDescent="0.2">
      <c r="A241" s="5">
        <v>240</v>
      </c>
      <c r="B241" s="2" t="s">
        <v>3</v>
      </c>
      <c r="C241" s="2" t="s">
        <v>1</v>
      </c>
      <c r="D241" s="2" t="s">
        <v>15</v>
      </c>
      <c r="E241" s="2" t="s">
        <v>84</v>
      </c>
      <c r="F241" s="2">
        <v>49</v>
      </c>
      <c r="G241" s="2">
        <v>28</v>
      </c>
      <c r="H241" t="s">
        <v>34</v>
      </c>
      <c r="I241" s="2" t="s">
        <v>14</v>
      </c>
      <c r="J241" s="3" t="s">
        <v>7</v>
      </c>
      <c r="K241" s="2">
        <v>40</v>
      </c>
      <c r="L241" s="2">
        <v>124</v>
      </c>
      <c r="M241" s="2">
        <v>15</v>
      </c>
      <c r="N241" s="2" t="s">
        <v>8</v>
      </c>
      <c r="O241" s="2">
        <v>9</v>
      </c>
      <c r="P241" s="1" t="s">
        <v>9</v>
      </c>
    </row>
    <row r="242" spans="1:16" x14ac:dyDescent="0.2">
      <c r="A242" s="5">
        <v>241</v>
      </c>
      <c r="B242" s="2" t="s">
        <v>0</v>
      </c>
      <c r="C242" s="2" t="s">
        <v>1</v>
      </c>
      <c r="D242" s="2" t="s">
        <v>15</v>
      </c>
      <c r="E242" s="2" t="s">
        <v>15</v>
      </c>
      <c r="F242" s="2">
        <v>35</v>
      </c>
      <c r="G242" s="2">
        <v>32</v>
      </c>
      <c r="H242" t="s">
        <v>52</v>
      </c>
      <c r="I242" s="2" t="s">
        <v>14</v>
      </c>
      <c r="J242" s="2" t="s">
        <v>55</v>
      </c>
      <c r="K242" s="2">
        <v>16</v>
      </c>
      <c r="L242" s="2">
        <v>23</v>
      </c>
      <c r="M242" s="2">
        <v>12</v>
      </c>
      <c r="N242" s="2" t="s">
        <v>4</v>
      </c>
      <c r="O242" s="2">
        <v>1</v>
      </c>
      <c r="P242" t="s">
        <v>12</v>
      </c>
    </row>
    <row r="243" spans="1:16" x14ac:dyDescent="0.2">
      <c r="A243" s="5">
        <v>242</v>
      </c>
      <c r="B243" s="2" t="s">
        <v>3</v>
      </c>
      <c r="C243" s="2" t="s">
        <v>2</v>
      </c>
      <c r="D243" s="2" t="s">
        <v>15</v>
      </c>
      <c r="E243" s="2" t="s">
        <v>15</v>
      </c>
      <c r="F243" s="2">
        <v>29</v>
      </c>
      <c r="G243" s="2">
        <v>51</v>
      </c>
      <c r="H243" t="s">
        <v>27</v>
      </c>
      <c r="I243" s="2" t="s">
        <v>2</v>
      </c>
      <c r="J243" s="2" t="s">
        <v>53</v>
      </c>
      <c r="K243" s="2">
        <v>21</v>
      </c>
      <c r="L243" s="2">
        <v>45</v>
      </c>
      <c r="M243" s="2">
        <v>32</v>
      </c>
      <c r="N243" s="2" t="s">
        <v>4</v>
      </c>
      <c r="O243" s="2">
        <v>1</v>
      </c>
      <c r="P243" t="s">
        <v>11</v>
      </c>
    </row>
    <row r="244" spans="1:16" x14ac:dyDescent="0.2">
      <c r="A244" s="5">
        <v>243</v>
      </c>
      <c r="B244" s="2" t="s">
        <v>3</v>
      </c>
      <c r="C244" s="2" t="s">
        <v>1</v>
      </c>
      <c r="D244" s="2" t="s">
        <v>5</v>
      </c>
      <c r="E244" s="2" t="s">
        <v>83</v>
      </c>
      <c r="F244" s="2">
        <v>55</v>
      </c>
      <c r="G244" s="2">
        <v>23</v>
      </c>
      <c r="H244" t="s">
        <v>27</v>
      </c>
      <c r="I244" s="2" t="s">
        <v>14</v>
      </c>
      <c r="J244" s="2" t="s">
        <v>6</v>
      </c>
      <c r="K244" s="2">
        <v>61</v>
      </c>
      <c r="L244" s="2">
        <v>258</v>
      </c>
      <c r="M244" s="2">
        <v>16</v>
      </c>
      <c r="N244" s="2" t="s">
        <v>4</v>
      </c>
      <c r="O244" s="2">
        <v>1</v>
      </c>
      <c r="P244" t="s">
        <v>12</v>
      </c>
    </row>
    <row r="245" spans="1:16" x14ac:dyDescent="0.2">
      <c r="A245" s="5">
        <v>244</v>
      </c>
      <c r="B245" s="2" t="s">
        <v>0</v>
      </c>
      <c r="C245" s="2" t="s">
        <v>1</v>
      </c>
      <c r="D245" s="2" t="s">
        <v>5</v>
      </c>
      <c r="E245" s="2" t="s">
        <v>83</v>
      </c>
      <c r="F245" s="2">
        <v>56</v>
      </c>
      <c r="G245" s="2">
        <v>56</v>
      </c>
      <c r="H245" t="s">
        <v>35</v>
      </c>
      <c r="I245" s="2" t="s">
        <v>14</v>
      </c>
      <c r="J245" s="2" t="s">
        <v>6</v>
      </c>
      <c r="K245" s="2">
        <v>71</v>
      </c>
      <c r="L245" s="2">
        <v>87</v>
      </c>
      <c r="M245" s="2">
        <v>10</v>
      </c>
      <c r="N245" s="2" t="s">
        <v>4</v>
      </c>
      <c r="O245" s="2">
        <v>1</v>
      </c>
      <c r="P245" t="s">
        <v>11</v>
      </c>
    </row>
    <row r="246" spans="1:16" x14ac:dyDescent="0.2">
      <c r="A246" s="5">
        <v>245</v>
      </c>
      <c r="B246" s="2" t="s">
        <v>0</v>
      </c>
      <c r="C246" s="2" t="s">
        <v>2</v>
      </c>
      <c r="D246" s="2" t="s">
        <v>5</v>
      </c>
      <c r="E246" s="2" t="s">
        <v>83</v>
      </c>
      <c r="F246" s="2">
        <v>57</v>
      </c>
      <c r="G246" s="2">
        <v>68</v>
      </c>
      <c r="H246" t="s">
        <v>36</v>
      </c>
      <c r="I246" s="2" t="s">
        <v>2</v>
      </c>
      <c r="J246" s="2" t="s">
        <v>6</v>
      </c>
      <c r="K246" s="2">
        <v>66</v>
      </c>
      <c r="L246" s="2">
        <v>312</v>
      </c>
      <c r="M246" s="2">
        <v>14</v>
      </c>
      <c r="N246" s="2" t="s">
        <v>4</v>
      </c>
      <c r="O246" s="2">
        <v>1</v>
      </c>
      <c r="P246" t="s">
        <v>12</v>
      </c>
    </row>
    <row r="247" spans="1:16" x14ac:dyDescent="0.2">
      <c r="A247" s="5">
        <v>246</v>
      </c>
      <c r="B247" s="2" t="s">
        <v>3</v>
      </c>
      <c r="C247" s="2" t="s">
        <v>1</v>
      </c>
      <c r="D247" s="2" t="s">
        <v>15</v>
      </c>
      <c r="E247" s="2" t="s">
        <v>15</v>
      </c>
      <c r="F247" s="2">
        <v>24</v>
      </c>
      <c r="G247" s="2">
        <v>51</v>
      </c>
      <c r="H247" t="s">
        <v>48</v>
      </c>
      <c r="I247" s="2" t="s">
        <v>14</v>
      </c>
      <c r="J247" s="2" t="s">
        <v>55</v>
      </c>
      <c r="K247" s="2">
        <v>18</v>
      </c>
      <c r="L247" s="2">
        <v>72</v>
      </c>
      <c r="M247" s="2">
        <v>46</v>
      </c>
      <c r="N247" s="2" t="s">
        <v>4</v>
      </c>
      <c r="O247" s="2">
        <v>0</v>
      </c>
      <c r="P247" t="s">
        <v>11</v>
      </c>
    </row>
    <row r="248" spans="1:16" x14ac:dyDescent="0.2">
      <c r="A248" s="5">
        <v>247</v>
      </c>
      <c r="B248" s="2" t="s">
        <v>3</v>
      </c>
      <c r="C248" s="2" t="s">
        <v>1</v>
      </c>
      <c r="D248" s="2" t="s">
        <v>5</v>
      </c>
      <c r="E248" s="2" t="s">
        <v>84</v>
      </c>
      <c r="F248" s="2">
        <v>55</v>
      </c>
      <c r="G248" s="2">
        <v>38</v>
      </c>
      <c r="H248" t="s">
        <v>38</v>
      </c>
      <c r="I248" s="2" t="s">
        <v>14</v>
      </c>
      <c r="J248" s="2" t="s">
        <v>6</v>
      </c>
      <c r="K248" s="2">
        <v>38</v>
      </c>
      <c r="L248" s="2">
        <v>115</v>
      </c>
      <c r="M248" s="2">
        <v>16</v>
      </c>
      <c r="N248" s="2" t="s">
        <v>4</v>
      </c>
      <c r="O248" s="2">
        <v>1</v>
      </c>
      <c r="P248" t="s">
        <v>11</v>
      </c>
    </row>
    <row r="249" spans="1:16" x14ac:dyDescent="0.2">
      <c r="A249" s="5">
        <v>248</v>
      </c>
      <c r="B249" s="2" t="s">
        <v>3</v>
      </c>
      <c r="C249" s="2" t="s">
        <v>1</v>
      </c>
      <c r="D249" s="2" t="s">
        <v>15</v>
      </c>
      <c r="E249" s="2" t="s">
        <v>15</v>
      </c>
      <c r="F249" s="2">
        <v>26</v>
      </c>
      <c r="G249" s="2">
        <v>38</v>
      </c>
      <c r="H249" t="s">
        <v>30</v>
      </c>
      <c r="I249" s="2" t="s">
        <v>2</v>
      </c>
      <c r="J249" s="2" t="s">
        <v>53</v>
      </c>
      <c r="K249" s="2">
        <v>17</v>
      </c>
      <c r="L249" s="2">
        <v>58</v>
      </c>
      <c r="M249" s="2">
        <v>11</v>
      </c>
      <c r="N249" s="2" t="s">
        <v>4</v>
      </c>
      <c r="O249" s="2">
        <v>1</v>
      </c>
      <c r="P249" t="s">
        <v>10</v>
      </c>
    </row>
    <row r="250" spans="1:16" x14ac:dyDescent="0.2">
      <c r="A250" s="5">
        <v>249</v>
      </c>
      <c r="B250" s="2" t="s">
        <v>0</v>
      </c>
      <c r="C250" s="2" t="s">
        <v>1</v>
      </c>
      <c r="D250" s="2" t="s">
        <v>15</v>
      </c>
      <c r="E250" s="2" t="s">
        <v>83</v>
      </c>
      <c r="F250" s="2">
        <v>51</v>
      </c>
      <c r="G250" s="2">
        <v>36</v>
      </c>
      <c r="H250" t="s">
        <v>31</v>
      </c>
      <c r="I250" s="2" t="s">
        <v>14</v>
      </c>
      <c r="J250" s="3" t="s">
        <v>7</v>
      </c>
      <c r="K250" s="2">
        <v>50</v>
      </c>
      <c r="L250" s="2">
        <v>102</v>
      </c>
      <c r="M250" s="2">
        <v>42</v>
      </c>
      <c r="N250" s="2" t="s">
        <v>8</v>
      </c>
      <c r="O250" s="2">
        <v>5</v>
      </c>
      <c r="P250" t="s">
        <v>9</v>
      </c>
    </row>
    <row r="251" spans="1:16" x14ac:dyDescent="0.2">
      <c r="A251" s="5">
        <v>250</v>
      </c>
      <c r="B251" s="2" t="s">
        <v>3</v>
      </c>
      <c r="C251" s="2" t="s">
        <v>1</v>
      </c>
      <c r="D251" s="2" t="s">
        <v>15</v>
      </c>
      <c r="E251" s="2" t="s">
        <v>15</v>
      </c>
      <c r="F251" s="2">
        <v>26</v>
      </c>
      <c r="G251" s="2">
        <v>31</v>
      </c>
      <c r="H251" t="s">
        <v>34</v>
      </c>
      <c r="I251" s="2" t="s">
        <v>2</v>
      </c>
      <c r="J251" s="2" t="s">
        <v>53</v>
      </c>
      <c r="K251" s="2">
        <v>18</v>
      </c>
      <c r="L251" s="2">
        <v>53</v>
      </c>
      <c r="M251" s="2">
        <v>11</v>
      </c>
      <c r="N251" s="2" t="s">
        <v>4</v>
      </c>
      <c r="O251" s="2">
        <v>0</v>
      </c>
      <c r="P251" t="s">
        <v>11</v>
      </c>
    </row>
    <row r="252" spans="1:16" x14ac:dyDescent="0.2">
      <c r="A252" s="5">
        <v>251</v>
      </c>
      <c r="B252" s="2" t="s">
        <v>3</v>
      </c>
      <c r="C252" s="2" t="s">
        <v>2</v>
      </c>
      <c r="D252" s="2" t="s">
        <v>5</v>
      </c>
      <c r="E252" s="2" t="s">
        <v>83</v>
      </c>
      <c r="F252" s="2">
        <v>34</v>
      </c>
      <c r="G252" s="2">
        <v>29</v>
      </c>
      <c r="H252" t="s">
        <v>22</v>
      </c>
      <c r="I252" s="2" t="s">
        <v>2</v>
      </c>
      <c r="J252" s="2" t="s">
        <v>55</v>
      </c>
      <c r="K252" s="2">
        <v>34</v>
      </c>
      <c r="L252" s="2">
        <v>166</v>
      </c>
      <c r="M252" s="2">
        <v>36</v>
      </c>
      <c r="N252" s="2" t="s">
        <v>4</v>
      </c>
      <c r="O252" s="2">
        <v>2</v>
      </c>
      <c r="P252" t="s">
        <v>13</v>
      </c>
    </row>
    <row r="253" spans="1:16" x14ac:dyDescent="0.2">
      <c r="A253" s="5">
        <v>252</v>
      </c>
      <c r="B253" s="2" t="s">
        <v>0</v>
      </c>
      <c r="C253" s="2" t="s">
        <v>1</v>
      </c>
      <c r="D253" s="2" t="s">
        <v>5</v>
      </c>
      <c r="E253" s="2" t="s">
        <v>15</v>
      </c>
      <c r="F253" s="2">
        <v>46</v>
      </c>
      <c r="G253" s="2">
        <v>77</v>
      </c>
      <c r="H253" t="s">
        <v>35</v>
      </c>
      <c r="I253" s="2" t="s">
        <v>14</v>
      </c>
      <c r="J253" s="3" t="s">
        <v>7</v>
      </c>
      <c r="K253" s="2">
        <v>45</v>
      </c>
      <c r="L253" s="2">
        <v>146</v>
      </c>
      <c r="M253" s="2">
        <v>43</v>
      </c>
      <c r="N253" s="2" t="s">
        <v>8</v>
      </c>
      <c r="O253" s="2">
        <v>0</v>
      </c>
      <c r="P253" t="s">
        <v>9</v>
      </c>
    </row>
    <row r="254" spans="1:16" x14ac:dyDescent="0.2">
      <c r="A254" s="5">
        <v>253</v>
      </c>
      <c r="B254" s="2" t="s">
        <v>3</v>
      </c>
      <c r="C254" s="2" t="s">
        <v>1</v>
      </c>
      <c r="D254" s="2" t="s">
        <v>5</v>
      </c>
      <c r="E254" s="2" t="s">
        <v>15</v>
      </c>
      <c r="F254" s="2">
        <v>29</v>
      </c>
      <c r="G254" s="2">
        <v>51</v>
      </c>
      <c r="H254" t="s">
        <v>31</v>
      </c>
      <c r="I254" s="2" t="s">
        <v>2</v>
      </c>
      <c r="J254" s="2" t="s">
        <v>55</v>
      </c>
      <c r="K254" s="2">
        <v>14</v>
      </c>
      <c r="L254" s="2">
        <v>44</v>
      </c>
      <c r="M254" s="2">
        <v>9</v>
      </c>
      <c r="N254" s="2" t="s">
        <v>4</v>
      </c>
      <c r="O254" s="2">
        <v>1</v>
      </c>
      <c r="P254" t="s">
        <v>11</v>
      </c>
    </row>
    <row r="255" spans="1:16" x14ac:dyDescent="0.2">
      <c r="A255" s="5">
        <v>254</v>
      </c>
      <c r="B255" s="2" t="s">
        <v>3</v>
      </c>
      <c r="C255" s="2" t="s">
        <v>2</v>
      </c>
      <c r="D255" s="2" t="s">
        <v>5</v>
      </c>
      <c r="E255" s="2" t="s">
        <v>84</v>
      </c>
      <c r="F255" s="2">
        <v>55</v>
      </c>
      <c r="G255" s="2">
        <v>33</v>
      </c>
      <c r="H255" t="s">
        <v>45</v>
      </c>
      <c r="I255" s="2" t="s">
        <v>2</v>
      </c>
      <c r="J255" s="2" t="s">
        <v>6</v>
      </c>
      <c r="K255" s="2">
        <v>82</v>
      </c>
      <c r="L255" s="2">
        <v>165</v>
      </c>
      <c r="M255" s="2">
        <v>15</v>
      </c>
      <c r="N255" s="2" t="s">
        <v>4</v>
      </c>
      <c r="O255" s="2">
        <v>1</v>
      </c>
      <c r="P255" t="s">
        <v>12</v>
      </c>
    </row>
    <row r="256" spans="1:16" x14ac:dyDescent="0.2">
      <c r="A256" s="5">
        <v>255</v>
      </c>
      <c r="B256" s="2" t="s">
        <v>3</v>
      </c>
      <c r="C256" s="2" t="s">
        <v>1</v>
      </c>
      <c r="D256" s="2" t="s">
        <v>15</v>
      </c>
      <c r="E256" s="2" t="s">
        <v>15</v>
      </c>
      <c r="F256" s="2">
        <v>26</v>
      </c>
      <c r="G256" s="2">
        <v>59</v>
      </c>
      <c r="H256" t="s">
        <v>66</v>
      </c>
      <c r="I256" s="2" t="s">
        <v>14</v>
      </c>
      <c r="J256" s="2" t="s">
        <v>55</v>
      </c>
      <c r="K256" s="2">
        <v>12</v>
      </c>
      <c r="L256" s="2">
        <v>37</v>
      </c>
      <c r="M256" s="2">
        <v>44</v>
      </c>
      <c r="N256" s="2" t="s">
        <v>4</v>
      </c>
      <c r="O256" s="2">
        <v>2</v>
      </c>
      <c r="P256" t="s">
        <v>12</v>
      </c>
    </row>
    <row r="257" spans="1:16" x14ac:dyDescent="0.2">
      <c r="A257" s="5">
        <v>256</v>
      </c>
      <c r="B257" s="2" t="s">
        <v>0</v>
      </c>
      <c r="C257" s="2" t="s">
        <v>2</v>
      </c>
      <c r="D257" s="2" t="s">
        <v>5</v>
      </c>
      <c r="E257" s="2" t="s">
        <v>15</v>
      </c>
      <c r="F257" s="2">
        <v>33</v>
      </c>
      <c r="G257" s="2">
        <v>24</v>
      </c>
      <c r="H257" t="s">
        <v>60</v>
      </c>
      <c r="I257" s="2" t="s">
        <v>2</v>
      </c>
      <c r="J257" s="2" t="s">
        <v>54</v>
      </c>
      <c r="K257" s="2">
        <v>37</v>
      </c>
      <c r="L257" s="2">
        <v>131</v>
      </c>
      <c r="M257" s="2">
        <v>23</v>
      </c>
      <c r="N257" s="2" t="s">
        <v>4</v>
      </c>
      <c r="O257" s="2">
        <v>4</v>
      </c>
      <c r="P257" t="s">
        <v>13</v>
      </c>
    </row>
    <row r="258" spans="1:16" x14ac:dyDescent="0.2">
      <c r="A258" s="5">
        <v>257</v>
      </c>
      <c r="B258" s="2" t="s">
        <v>0</v>
      </c>
      <c r="C258" s="2" t="s">
        <v>1</v>
      </c>
      <c r="D258" s="2" t="s">
        <v>5</v>
      </c>
      <c r="E258" s="2" t="s">
        <v>83</v>
      </c>
      <c r="F258" s="2">
        <v>50</v>
      </c>
      <c r="G258" s="2">
        <v>26</v>
      </c>
      <c r="H258" t="s">
        <v>26</v>
      </c>
      <c r="I258" s="2" t="s">
        <v>14</v>
      </c>
      <c r="J258" s="2" t="s">
        <v>6</v>
      </c>
      <c r="K258" s="2">
        <v>71</v>
      </c>
      <c r="L258" s="2">
        <v>267</v>
      </c>
      <c r="M258" s="4">
        <v>11</v>
      </c>
      <c r="N258" s="2" t="s">
        <v>4</v>
      </c>
      <c r="O258" s="2">
        <v>2</v>
      </c>
      <c r="P258" t="s">
        <v>12</v>
      </c>
    </row>
    <row r="259" spans="1:16" x14ac:dyDescent="0.2">
      <c r="A259" s="5">
        <v>258</v>
      </c>
      <c r="B259" s="2" t="s">
        <v>3</v>
      </c>
      <c r="C259" s="2" t="s">
        <v>1</v>
      </c>
      <c r="D259" s="2" t="s">
        <v>5</v>
      </c>
      <c r="E259" s="2" t="s">
        <v>15</v>
      </c>
      <c r="F259" s="2">
        <v>28</v>
      </c>
      <c r="G259" s="2">
        <v>72</v>
      </c>
      <c r="H259" t="s">
        <v>39</v>
      </c>
      <c r="I259" s="2" t="s">
        <v>14</v>
      </c>
      <c r="J259" s="2" t="s">
        <v>53</v>
      </c>
      <c r="K259" s="2">
        <v>20</v>
      </c>
      <c r="L259" s="2">
        <v>53</v>
      </c>
      <c r="M259" s="2">
        <v>27</v>
      </c>
      <c r="N259" s="2" t="s">
        <v>4</v>
      </c>
      <c r="O259" s="2">
        <v>1</v>
      </c>
      <c r="P259" t="s">
        <v>12</v>
      </c>
    </row>
    <row r="260" spans="1:16" x14ac:dyDescent="0.2">
      <c r="A260" s="5">
        <v>259</v>
      </c>
      <c r="B260" s="2" t="s">
        <v>0</v>
      </c>
      <c r="C260" s="2" t="s">
        <v>1</v>
      </c>
      <c r="D260" s="2" t="s">
        <v>15</v>
      </c>
      <c r="E260" s="2" t="s">
        <v>83</v>
      </c>
      <c r="F260" s="2">
        <v>49</v>
      </c>
      <c r="G260" s="2">
        <v>60</v>
      </c>
      <c r="H260" t="s">
        <v>21</v>
      </c>
      <c r="I260" s="2" t="s">
        <v>14</v>
      </c>
      <c r="J260" s="3" t="s">
        <v>7</v>
      </c>
      <c r="K260" s="2">
        <v>38</v>
      </c>
      <c r="L260" s="2">
        <v>97</v>
      </c>
      <c r="M260" s="2">
        <v>23</v>
      </c>
      <c r="N260" s="2" t="s">
        <v>8</v>
      </c>
      <c r="O260" s="2">
        <v>11</v>
      </c>
      <c r="P260" s="1" t="s">
        <v>9</v>
      </c>
    </row>
    <row r="261" spans="1:16" x14ac:dyDescent="0.2">
      <c r="A261" s="5">
        <v>260</v>
      </c>
      <c r="B261" s="2" t="s">
        <v>0</v>
      </c>
      <c r="C261" s="2" t="s">
        <v>1</v>
      </c>
      <c r="D261" s="2" t="s">
        <v>5</v>
      </c>
      <c r="E261" s="2" t="s">
        <v>15</v>
      </c>
      <c r="F261" s="2">
        <v>51</v>
      </c>
      <c r="G261" s="2">
        <v>30</v>
      </c>
      <c r="H261" t="s">
        <v>27</v>
      </c>
      <c r="I261" s="2" t="s">
        <v>14</v>
      </c>
      <c r="J261" s="2" t="s">
        <v>6</v>
      </c>
      <c r="K261" s="2">
        <v>76</v>
      </c>
      <c r="L261" s="2">
        <v>377</v>
      </c>
      <c r="M261" s="4">
        <v>9</v>
      </c>
      <c r="N261" s="2" t="s">
        <v>4</v>
      </c>
      <c r="O261" s="2">
        <v>1</v>
      </c>
      <c r="P261" t="s">
        <v>11</v>
      </c>
    </row>
    <row r="262" spans="1:16" x14ac:dyDescent="0.2">
      <c r="A262" s="5">
        <v>261</v>
      </c>
      <c r="B262" s="2" t="s">
        <v>3</v>
      </c>
      <c r="C262" s="2" t="s">
        <v>2</v>
      </c>
      <c r="D262" s="2" t="s">
        <v>5</v>
      </c>
      <c r="E262" s="2" t="s">
        <v>85</v>
      </c>
      <c r="F262" s="2">
        <v>54</v>
      </c>
      <c r="G262" s="2">
        <v>50</v>
      </c>
      <c r="H262" t="s">
        <v>45</v>
      </c>
      <c r="I262" s="2" t="s">
        <v>2</v>
      </c>
      <c r="J262" s="2" t="s">
        <v>6</v>
      </c>
      <c r="K262" s="2">
        <v>46</v>
      </c>
      <c r="L262" s="2">
        <v>58</v>
      </c>
      <c r="M262" s="2">
        <v>11</v>
      </c>
      <c r="N262" s="2" t="s">
        <v>4</v>
      </c>
      <c r="O262" s="2">
        <v>0</v>
      </c>
      <c r="P262" t="s">
        <v>10</v>
      </c>
    </row>
    <row r="263" spans="1:16" x14ac:dyDescent="0.2">
      <c r="A263" s="5">
        <v>262</v>
      </c>
      <c r="B263" s="2" t="s">
        <v>0</v>
      </c>
      <c r="C263" s="2" t="s">
        <v>2</v>
      </c>
      <c r="D263" s="2" t="s">
        <v>5</v>
      </c>
      <c r="E263" s="2" t="s">
        <v>83</v>
      </c>
      <c r="F263" s="2">
        <v>59</v>
      </c>
      <c r="G263" s="2">
        <v>69</v>
      </c>
      <c r="H263" t="s">
        <v>25</v>
      </c>
      <c r="I263" s="2" t="s">
        <v>2</v>
      </c>
      <c r="J263" s="2" t="s">
        <v>6</v>
      </c>
      <c r="K263" s="2">
        <v>84</v>
      </c>
      <c r="L263" s="2">
        <v>383</v>
      </c>
      <c r="M263" s="2">
        <v>7</v>
      </c>
      <c r="N263" s="2" t="s">
        <v>4</v>
      </c>
      <c r="O263" s="2">
        <v>0</v>
      </c>
      <c r="P263" t="s">
        <v>11</v>
      </c>
    </row>
    <row r="264" spans="1:16" x14ac:dyDescent="0.2">
      <c r="A264" s="5">
        <v>263</v>
      </c>
      <c r="B264" s="2" t="s">
        <v>0</v>
      </c>
      <c r="C264" s="2" t="s">
        <v>1</v>
      </c>
      <c r="D264" s="2" t="s">
        <v>5</v>
      </c>
      <c r="E264" s="2" t="s">
        <v>15</v>
      </c>
      <c r="F264" s="2">
        <v>30</v>
      </c>
      <c r="G264" s="2">
        <v>57</v>
      </c>
      <c r="H264" t="s">
        <v>63</v>
      </c>
      <c r="I264" s="2" t="s">
        <v>2</v>
      </c>
      <c r="J264" s="2" t="s">
        <v>53</v>
      </c>
      <c r="K264" s="2">
        <v>19</v>
      </c>
      <c r="L264" s="2">
        <v>89</v>
      </c>
      <c r="M264" s="2">
        <v>40</v>
      </c>
      <c r="N264" s="2" t="s">
        <v>4</v>
      </c>
      <c r="O264" s="2">
        <v>2</v>
      </c>
      <c r="P264" t="s">
        <v>11</v>
      </c>
    </row>
    <row r="265" spans="1:16" x14ac:dyDescent="0.2">
      <c r="A265" s="5">
        <v>264</v>
      </c>
      <c r="B265" s="2" t="s">
        <v>3</v>
      </c>
      <c r="C265" s="2" t="s">
        <v>1</v>
      </c>
      <c r="D265" s="2" t="s">
        <v>15</v>
      </c>
      <c r="E265" s="2" t="s">
        <v>15</v>
      </c>
      <c r="F265" s="2">
        <v>46</v>
      </c>
      <c r="G265" s="2">
        <v>77</v>
      </c>
      <c r="H265" t="s">
        <v>26</v>
      </c>
      <c r="I265" s="2" t="s">
        <v>14</v>
      </c>
      <c r="J265" s="3" t="s">
        <v>7</v>
      </c>
      <c r="K265" s="2">
        <v>33</v>
      </c>
      <c r="L265" s="2">
        <v>139</v>
      </c>
      <c r="M265" s="2">
        <v>26</v>
      </c>
      <c r="N265" s="2" t="s">
        <v>8</v>
      </c>
      <c r="O265" s="2">
        <v>1</v>
      </c>
      <c r="P265" s="1" t="s">
        <v>9</v>
      </c>
    </row>
    <row r="266" spans="1:16" x14ac:dyDescent="0.2">
      <c r="A266" s="5">
        <v>265</v>
      </c>
      <c r="B266" s="2" t="s">
        <v>3</v>
      </c>
      <c r="C266" s="2" t="s">
        <v>1</v>
      </c>
      <c r="D266" s="2" t="s">
        <v>15</v>
      </c>
      <c r="E266" s="2" t="s">
        <v>15</v>
      </c>
      <c r="F266" s="2">
        <v>34</v>
      </c>
      <c r="G266" s="2">
        <v>49</v>
      </c>
      <c r="H266" t="s">
        <v>36</v>
      </c>
      <c r="I266" s="2" t="s">
        <v>2</v>
      </c>
      <c r="J266" s="2" t="s">
        <v>53</v>
      </c>
      <c r="K266" s="2">
        <v>14</v>
      </c>
      <c r="L266" s="2">
        <v>21</v>
      </c>
      <c r="M266" s="2">
        <v>17</v>
      </c>
      <c r="N266" s="2" t="s">
        <v>4</v>
      </c>
      <c r="O266" s="2">
        <v>1</v>
      </c>
      <c r="P266" t="s">
        <v>12</v>
      </c>
    </row>
    <row r="267" spans="1:16" x14ac:dyDescent="0.2">
      <c r="A267" s="5">
        <v>266</v>
      </c>
      <c r="B267" s="2" t="s">
        <v>0</v>
      </c>
      <c r="C267" s="2" t="s">
        <v>1</v>
      </c>
      <c r="D267" s="2" t="s">
        <v>5</v>
      </c>
      <c r="E267" s="2" t="s">
        <v>15</v>
      </c>
      <c r="F267" s="2">
        <v>36</v>
      </c>
      <c r="G267" s="2">
        <v>33</v>
      </c>
      <c r="H267" t="s">
        <v>29</v>
      </c>
      <c r="I267" s="2" t="s">
        <v>2</v>
      </c>
      <c r="J267" s="2" t="s">
        <v>55</v>
      </c>
      <c r="K267" s="2">
        <v>16</v>
      </c>
      <c r="L267" s="2">
        <v>34</v>
      </c>
      <c r="M267" s="2">
        <v>2</v>
      </c>
      <c r="N267" s="2" t="s">
        <v>4</v>
      </c>
      <c r="O267" s="2">
        <v>2</v>
      </c>
      <c r="P267" t="s">
        <v>12</v>
      </c>
    </row>
    <row r="268" spans="1:16" x14ac:dyDescent="0.2">
      <c r="A268" s="5">
        <v>267</v>
      </c>
      <c r="B268" s="2" t="s">
        <v>3</v>
      </c>
      <c r="C268" s="2" t="s">
        <v>1</v>
      </c>
      <c r="D268" s="2" t="s">
        <v>5</v>
      </c>
      <c r="E268" s="2" t="s">
        <v>15</v>
      </c>
      <c r="F268" s="2">
        <v>53</v>
      </c>
      <c r="G268" s="2">
        <v>64</v>
      </c>
      <c r="H268" t="s">
        <v>25</v>
      </c>
      <c r="I268" s="2" t="s">
        <v>14</v>
      </c>
      <c r="J268" s="3" t="s">
        <v>7</v>
      </c>
      <c r="K268" s="2">
        <v>35</v>
      </c>
      <c r="L268" s="2">
        <v>85</v>
      </c>
      <c r="M268" s="2">
        <v>21</v>
      </c>
      <c r="N268" s="2" t="s">
        <v>8</v>
      </c>
      <c r="O268" s="2">
        <v>12</v>
      </c>
      <c r="P268" t="s">
        <v>9</v>
      </c>
    </row>
    <row r="269" spans="1:16" x14ac:dyDescent="0.2">
      <c r="A269" s="5">
        <v>268</v>
      </c>
      <c r="B269" s="2" t="s">
        <v>3</v>
      </c>
      <c r="C269" s="2" t="s">
        <v>1</v>
      </c>
      <c r="D269" s="2" t="s">
        <v>5</v>
      </c>
      <c r="E269" s="2" t="s">
        <v>83</v>
      </c>
      <c r="F269" s="2">
        <v>23</v>
      </c>
      <c r="G269" s="2">
        <v>45</v>
      </c>
      <c r="H269" t="s">
        <v>34</v>
      </c>
      <c r="I269" s="2" t="s">
        <v>14</v>
      </c>
      <c r="J269" s="2" t="s">
        <v>55</v>
      </c>
      <c r="K269" s="2">
        <v>18</v>
      </c>
      <c r="L269" s="2">
        <v>68</v>
      </c>
      <c r="M269" s="2">
        <v>3</v>
      </c>
      <c r="N269" s="2" t="s">
        <v>4</v>
      </c>
      <c r="O269" s="2">
        <v>1</v>
      </c>
      <c r="P269" t="s">
        <v>12</v>
      </c>
    </row>
    <row r="270" spans="1:16" x14ac:dyDescent="0.2">
      <c r="A270" s="5">
        <v>269</v>
      </c>
      <c r="B270" s="2" t="s">
        <v>3</v>
      </c>
      <c r="C270" s="2" t="s">
        <v>2</v>
      </c>
      <c r="D270" s="2" t="s">
        <v>5</v>
      </c>
      <c r="E270" s="2" t="s">
        <v>84</v>
      </c>
      <c r="F270" s="2">
        <v>30</v>
      </c>
      <c r="G270" s="2">
        <v>21</v>
      </c>
      <c r="H270" t="s">
        <v>21</v>
      </c>
      <c r="I270" s="2" t="s">
        <v>2</v>
      </c>
      <c r="J270" s="2" t="s">
        <v>54</v>
      </c>
      <c r="K270" s="2">
        <v>28</v>
      </c>
      <c r="L270" s="2">
        <v>46</v>
      </c>
      <c r="M270" s="2">
        <v>37</v>
      </c>
      <c r="N270" s="2" t="s">
        <v>4</v>
      </c>
      <c r="O270" s="2">
        <v>3</v>
      </c>
      <c r="P270" t="s">
        <v>13</v>
      </c>
    </row>
    <row r="271" spans="1:16" x14ac:dyDescent="0.2">
      <c r="A271" s="5">
        <v>270</v>
      </c>
      <c r="B271" s="2" t="s">
        <v>0</v>
      </c>
      <c r="C271" s="2" t="s">
        <v>1</v>
      </c>
      <c r="D271" s="2" t="s">
        <v>5</v>
      </c>
      <c r="E271" s="2" t="s">
        <v>15</v>
      </c>
      <c r="F271" s="2">
        <v>28</v>
      </c>
      <c r="G271" s="2">
        <v>42</v>
      </c>
      <c r="H271" t="s">
        <v>26</v>
      </c>
      <c r="I271" s="2" t="s">
        <v>2</v>
      </c>
      <c r="J271" s="2" t="s">
        <v>55</v>
      </c>
      <c r="K271" s="2">
        <v>17</v>
      </c>
      <c r="L271" s="2">
        <v>67</v>
      </c>
      <c r="M271" s="2">
        <v>47</v>
      </c>
      <c r="N271" s="2" t="s">
        <v>4</v>
      </c>
      <c r="O271" s="2">
        <v>1</v>
      </c>
      <c r="P271" t="s">
        <v>10</v>
      </c>
    </row>
    <row r="272" spans="1:16" x14ac:dyDescent="0.2">
      <c r="A272" s="5">
        <v>271</v>
      </c>
      <c r="B272" s="2" t="s">
        <v>0</v>
      </c>
      <c r="C272" s="2" t="s">
        <v>1</v>
      </c>
      <c r="D272" s="2" t="s">
        <v>5</v>
      </c>
      <c r="E272" s="2" t="s">
        <v>83</v>
      </c>
      <c r="F272" s="2">
        <v>55</v>
      </c>
      <c r="G272" s="2">
        <v>49</v>
      </c>
      <c r="H272" t="s">
        <v>22</v>
      </c>
      <c r="I272" s="2" t="s">
        <v>14</v>
      </c>
      <c r="J272" s="2" t="s">
        <v>6</v>
      </c>
      <c r="K272" s="2">
        <v>49</v>
      </c>
      <c r="L272" s="2">
        <v>75</v>
      </c>
      <c r="M272" s="4">
        <v>7</v>
      </c>
      <c r="N272" s="2" t="s">
        <v>4</v>
      </c>
      <c r="O272" s="2">
        <v>1</v>
      </c>
      <c r="P272" t="s">
        <v>10</v>
      </c>
    </row>
    <row r="273" spans="1:16" x14ac:dyDescent="0.2">
      <c r="A273" s="5">
        <v>272</v>
      </c>
      <c r="B273" s="2" t="s">
        <v>3</v>
      </c>
      <c r="C273" s="2" t="s">
        <v>1</v>
      </c>
      <c r="D273" s="2" t="s">
        <v>15</v>
      </c>
      <c r="E273" s="2" t="s">
        <v>83</v>
      </c>
      <c r="F273" s="2">
        <v>28</v>
      </c>
      <c r="G273" s="2">
        <v>54</v>
      </c>
      <c r="H273" t="s">
        <v>25</v>
      </c>
      <c r="I273" s="2" t="s">
        <v>14</v>
      </c>
      <c r="J273" s="2" t="s">
        <v>55</v>
      </c>
      <c r="K273" s="2">
        <v>20</v>
      </c>
      <c r="L273" s="2">
        <v>73</v>
      </c>
      <c r="M273" s="2">
        <v>8</v>
      </c>
      <c r="N273" s="2" t="s">
        <v>4</v>
      </c>
      <c r="O273" s="2">
        <v>0</v>
      </c>
      <c r="P273" t="s">
        <v>12</v>
      </c>
    </row>
    <row r="274" spans="1:16" x14ac:dyDescent="0.2">
      <c r="A274" s="5">
        <v>273</v>
      </c>
      <c r="B274" s="2" t="s">
        <v>3</v>
      </c>
      <c r="C274" s="2" t="s">
        <v>1</v>
      </c>
      <c r="D274" s="2" t="s">
        <v>5</v>
      </c>
      <c r="E274" s="2" t="s">
        <v>15</v>
      </c>
      <c r="F274" s="2">
        <v>29</v>
      </c>
      <c r="G274" s="2">
        <v>60</v>
      </c>
      <c r="H274" t="s">
        <v>29</v>
      </c>
      <c r="I274" s="2" t="s">
        <v>2</v>
      </c>
      <c r="J274" s="2" t="s">
        <v>53</v>
      </c>
      <c r="K274" s="2">
        <v>15</v>
      </c>
      <c r="L274" s="2">
        <v>46</v>
      </c>
      <c r="M274" s="2">
        <v>12</v>
      </c>
      <c r="N274" s="2" t="s">
        <v>4</v>
      </c>
      <c r="O274" s="2">
        <v>1</v>
      </c>
      <c r="P274" t="s">
        <v>10</v>
      </c>
    </row>
    <row r="275" spans="1:16" x14ac:dyDescent="0.2">
      <c r="A275" s="5">
        <v>274</v>
      </c>
      <c r="B275" s="2" t="s">
        <v>3</v>
      </c>
      <c r="C275" s="2" t="s">
        <v>1</v>
      </c>
      <c r="D275" s="2" t="s">
        <v>5</v>
      </c>
      <c r="E275" s="2" t="s">
        <v>15</v>
      </c>
      <c r="F275" s="2">
        <v>30</v>
      </c>
      <c r="G275" s="2">
        <v>34</v>
      </c>
      <c r="H275" t="s">
        <v>31</v>
      </c>
      <c r="I275" s="2" t="s">
        <v>14</v>
      </c>
      <c r="J275" s="2" t="s">
        <v>53</v>
      </c>
      <c r="K275" s="2">
        <v>9</v>
      </c>
      <c r="L275" s="2">
        <v>38</v>
      </c>
      <c r="M275" s="2">
        <v>19</v>
      </c>
      <c r="N275" s="2" t="s">
        <v>4</v>
      </c>
      <c r="O275" s="2">
        <v>2</v>
      </c>
      <c r="P275" t="s">
        <v>11</v>
      </c>
    </row>
    <row r="276" spans="1:16" x14ac:dyDescent="0.2">
      <c r="A276" s="5">
        <v>275</v>
      </c>
      <c r="B276" s="2" t="s">
        <v>0</v>
      </c>
      <c r="C276" s="2" t="s">
        <v>2</v>
      </c>
      <c r="D276" s="2" t="s">
        <v>5</v>
      </c>
      <c r="E276" s="2" t="s">
        <v>83</v>
      </c>
      <c r="F276" s="2">
        <v>51</v>
      </c>
      <c r="G276" s="2">
        <v>40</v>
      </c>
      <c r="H276" t="s">
        <v>52</v>
      </c>
      <c r="I276" s="2" t="s">
        <v>2</v>
      </c>
      <c r="J276" s="3" t="s">
        <v>7</v>
      </c>
      <c r="K276" s="2">
        <v>37</v>
      </c>
      <c r="L276" s="2">
        <v>144</v>
      </c>
      <c r="M276" s="2">
        <v>18</v>
      </c>
      <c r="N276" s="2" t="s">
        <v>8</v>
      </c>
      <c r="O276" s="2">
        <v>7</v>
      </c>
      <c r="P276" t="s">
        <v>9</v>
      </c>
    </row>
    <row r="277" spans="1:16" x14ac:dyDescent="0.2">
      <c r="A277" s="5">
        <v>276</v>
      </c>
      <c r="B277" s="2" t="s">
        <v>3</v>
      </c>
      <c r="C277" s="2" t="s">
        <v>1</v>
      </c>
      <c r="D277" s="2" t="s">
        <v>5</v>
      </c>
      <c r="E277" s="2" t="s">
        <v>85</v>
      </c>
      <c r="F277" s="2">
        <v>44</v>
      </c>
      <c r="G277" s="2">
        <v>47</v>
      </c>
      <c r="H277" t="s">
        <v>36</v>
      </c>
      <c r="I277" s="2" t="s">
        <v>14</v>
      </c>
      <c r="J277" s="3" t="s">
        <v>7</v>
      </c>
      <c r="K277" s="2">
        <v>43</v>
      </c>
      <c r="L277" s="2">
        <v>199</v>
      </c>
      <c r="M277" s="2">
        <v>30</v>
      </c>
      <c r="N277" s="2" t="s">
        <v>8</v>
      </c>
      <c r="O277" s="2">
        <v>4</v>
      </c>
      <c r="P277" s="1" t="s">
        <v>9</v>
      </c>
    </row>
    <row r="278" spans="1:16" x14ac:dyDescent="0.2">
      <c r="A278" s="5">
        <v>277</v>
      </c>
      <c r="B278" s="2" t="s">
        <v>3</v>
      </c>
      <c r="C278" s="2" t="s">
        <v>1</v>
      </c>
      <c r="D278" s="2" t="s">
        <v>5</v>
      </c>
      <c r="E278" s="2" t="s">
        <v>15</v>
      </c>
      <c r="F278" s="2">
        <v>36</v>
      </c>
      <c r="G278" s="2">
        <v>74</v>
      </c>
      <c r="H278" t="s">
        <v>32</v>
      </c>
      <c r="I278" s="2" t="s">
        <v>2</v>
      </c>
      <c r="J278" s="2" t="s">
        <v>55</v>
      </c>
      <c r="K278" s="2">
        <v>19</v>
      </c>
      <c r="L278" s="2">
        <v>87</v>
      </c>
      <c r="M278" s="2">
        <v>6</v>
      </c>
      <c r="N278" s="2" t="s">
        <v>4</v>
      </c>
      <c r="O278" s="2">
        <v>0</v>
      </c>
      <c r="P278" t="s">
        <v>12</v>
      </c>
    </row>
    <row r="279" spans="1:16" x14ac:dyDescent="0.2">
      <c r="A279" s="5">
        <v>278</v>
      </c>
      <c r="B279" s="2" t="s">
        <v>3</v>
      </c>
      <c r="C279" s="2" t="s">
        <v>1</v>
      </c>
      <c r="D279" s="2" t="s">
        <v>5</v>
      </c>
      <c r="E279" s="2" t="s">
        <v>15</v>
      </c>
      <c r="F279" s="2">
        <v>25</v>
      </c>
      <c r="G279" s="2">
        <v>35</v>
      </c>
      <c r="H279" t="s">
        <v>30</v>
      </c>
      <c r="I279" s="2" t="s">
        <v>14</v>
      </c>
      <c r="J279" s="2" t="s">
        <v>53</v>
      </c>
      <c r="K279" s="2">
        <v>21</v>
      </c>
      <c r="L279" s="2">
        <v>51</v>
      </c>
      <c r="M279" s="2">
        <v>47</v>
      </c>
      <c r="N279" s="2" t="s">
        <v>4</v>
      </c>
      <c r="O279" s="2">
        <v>0</v>
      </c>
      <c r="P279" t="s">
        <v>11</v>
      </c>
    </row>
    <row r="280" spans="1:16" x14ac:dyDescent="0.2">
      <c r="A280" s="5">
        <v>279</v>
      </c>
      <c r="B280" s="2" t="s">
        <v>3</v>
      </c>
      <c r="C280" s="2" t="s">
        <v>2</v>
      </c>
      <c r="D280" s="2" t="s">
        <v>15</v>
      </c>
      <c r="E280" s="2" t="s">
        <v>83</v>
      </c>
      <c r="F280" s="2">
        <v>29</v>
      </c>
      <c r="G280" s="2">
        <v>76</v>
      </c>
      <c r="H280" t="s">
        <v>16</v>
      </c>
      <c r="I280" s="2" t="s">
        <v>14</v>
      </c>
      <c r="J280" s="2" t="s">
        <v>53</v>
      </c>
      <c r="K280" s="2">
        <v>24</v>
      </c>
      <c r="L280" s="2">
        <v>92</v>
      </c>
      <c r="M280" s="2">
        <v>40</v>
      </c>
      <c r="N280" s="2" t="s">
        <v>4</v>
      </c>
      <c r="O280" s="2">
        <v>0</v>
      </c>
      <c r="P280" t="s">
        <v>11</v>
      </c>
    </row>
    <row r="281" spans="1:16" x14ac:dyDescent="0.2">
      <c r="A281" s="5">
        <v>280</v>
      </c>
      <c r="B281" s="2" t="s">
        <v>0</v>
      </c>
      <c r="C281" s="2" t="s">
        <v>1</v>
      </c>
      <c r="D281" s="2" t="s">
        <v>5</v>
      </c>
      <c r="E281" s="2" t="s">
        <v>83</v>
      </c>
      <c r="F281" s="2">
        <v>56</v>
      </c>
      <c r="G281" s="2">
        <v>56</v>
      </c>
      <c r="H281" t="s">
        <v>25</v>
      </c>
      <c r="I281" s="2" t="s">
        <v>14</v>
      </c>
      <c r="J281" s="2" t="s">
        <v>6</v>
      </c>
      <c r="K281" s="2">
        <v>71</v>
      </c>
      <c r="L281" s="2">
        <v>133</v>
      </c>
      <c r="M281" s="2">
        <v>11</v>
      </c>
      <c r="N281" s="2" t="s">
        <v>4</v>
      </c>
      <c r="O281" s="2">
        <v>2</v>
      </c>
      <c r="P281" t="s">
        <v>12</v>
      </c>
    </row>
    <row r="282" spans="1:16" x14ac:dyDescent="0.2">
      <c r="A282" s="5">
        <v>281</v>
      </c>
      <c r="B282" s="2" t="s">
        <v>3</v>
      </c>
      <c r="C282" s="2" t="s">
        <v>2</v>
      </c>
      <c r="D282" s="2" t="s">
        <v>15</v>
      </c>
      <c r="E282" s="2" t="s">
        <v>15</v>
      </c>
      <c r="F282" s="2">
        <v>30</v>
      </c>
      <c r="G282" s="2">
        <v>42</v>
      </c>
      <c r="H282" t="s">
        <v>34</v>
      </c>
      <c r="I282" s="2" t="s">
        <v>2</v>
      </c>
      <c r="J282" s="2" t="s">
        <v>53</v>
      </c>
      <c r="K282" s="2">
        <v>14</v>
      </c>
      <c r="L282" s="2">
        <v>18</v>
      </c>
      <c r="M282" s="2">
        <v>19</v>
      </c>
      <c r="N282" s="2" t="s">
        <v>4</v>
      </c>
      <c r="O282" s="2">
        <v>1</v>
      </c>
      <c r="P282" t="s">
        <v>11</v>
      </c>
    </row>
    <row r="283" spans="1:16" x14ac:dyDescent="0.2">
      <c r="A283" s="5">
        <v>282</v>
      </c>
      <c r="B283" s="2" t="s">
        <v>3</v>
      </c>
      <c r="C283" s="2" t="s">
        <v>1</v>
      </c>
      <c r="D283" s="2" t="s">
        <v>15</v>
      </c>
      <c r="E283" s="2" t="s">
        <v>15</v>
      </c>
      <c r="F283" s="2">
        <v>30</v>
      </c>
      <c r="G283" s="2">
        <v>67</v>
      </c>
      <c r="H283" t="s">
        <v>45</v>
      </c>
      <c r="I283" s="2" t="s">
        <v>14</v>
      </c>
      <c r="J283" s="2" t="s">
        <v>53</v>
      </c>
      <c r="K283" s="2">
        <v>15</v>
      </c>
      <c r="L283" s="2">
        <v>61</v>
      </c>
      <c r="M283" s="2">
        <v>16</v>
      </c>
      <c r="N283" s="2" t="s">
        <v>4</v>
      </c>
      <c r="O283" s="2">
        <v>0</v>
      </c>
      <c r="P283" t="s">
        <v>11</v>
      </c>
    </row>
    <row r="284" spans="1:16" x14ac:dyDescent="0.2">
      <c r="A284" s="5">
        <v>283</v>
      </c>
      <c r="B284" s="2" t="s">
        <v>3</v>
      </c>
      <c r="C284" s="2" t="s">
        <v>1</v>
      </c>
      <c r="D284" s="2" t="s">
        <v>5</v>
      </c>
      <c r="E284" s="2" t="s">
        <v>15</v>
      </c>
      <c r="F284" s="2">
        <v>56</v>
      </c>
      <c r="G284" s="2">
        <v>75</v>
      </c>
      <c r="H284" t="s">
        <v>29</v>
      </c>
      <c r="I284" s="2" t="s">
        <v>14</v>
      </c>
      <c r="J284" s="3" t="s">
        <v>7</v>
      </c>
      <c r="K284" s="2">
        <v>31</v>
      </c>
      <c r="L284" s="2">
        <v>95</v>
      </c>
      <c r="M284" s="2">
        <v>21</v>
      </c>
      <c r="N284" s="2" t="s">
        <v>8</v>
      </c>
      <c r="O284" s="2">
        <v>2</v>
      </c>
      <c r="P284" s="1" t="s">
        <v>9</v>
      </c>
    </row>
    <row r="285" spans="1:16" x14ac:dyDescent="0.2">
      <c r="A285" s="5">
        <v>284</v>
      </c>
      <c r="B285" s="2" t="s">
        <v>0</v>
      </c>
      <c r="C285" s="2" t="s">
        <v>1</v>
      </c>
      <c r="D285" s="2" t="s">
        <v>15</v>
      </c>
      <c r="E285" s="2" t="s">
        <v>15</v>
      </c>
      <c r="F285" s="2">
        <v>28</v>
      </c>
      <c r="G285" s="2">
        <v>33</v>
      </c>
      <c r="H285" t="s">
        <v>27</v>
      </c>
      <c r="I285" s="2" t="s">
        <v>14</v>
      </c>
      <c r="J285" s="2" t="s">
        <v>53</v>
      </c>
      <c r="K285" s="2">
        <v>20</v>
      </c>
      <c r="L285" s="2">
        <v>60</v>
      </c>
      <c r="M285" s="2">
        <v>35</v>
      </c>
      <c r="N285" s="2" t="s">
        <v>4</v>
      </c>
      <c r="O285" s="2">
        <v>1</v>
      </c>
      <c r="P285" t="s">
        <v>12</v>
      </c>
    </row>
    <row r="286" spans="1:16" x14ac:dyDescent="0.2">
      <c r="A286" s="5">
        <v>285</v>
      </c>
      <c r="B286" s="2" t="s">
        <v>0</v>
      </c>
      <c r="C286" s="2" t="s">
        <v>1</v>
      </c>
      <c r="D286" s="2" t="s">
        <v>15</v>
      </c>
      <c r="E286" s="2" t="s">
        <v>15</v>
      </c>
      <c r="F286" s="2">
        <v>49</v>
      </c>
      <c r="G286" s="2">
        <v>60</v>
      </c>
      <c r="H286" t="s">
        <v>23</v>
      </c>
      <c r="I286" s="2" t="s">
        <v>14</v>
      </c>
      <c r="J286" s="3" t="s">
        <v>7</v>
      </c>
      <c r="K286" s="2">
        <v>40</v>
      </c>
      <c r="L286" s="2">
        <v>186</v>
      </c>
      <c r="M286" s="2">
        <v>30</v>
      </c>
      <c r="N286" s="2" t="s">
        <v>8</v>
      </c>
      <c r="O286" s="2">
        <v>2</v>
      </c>
      <c r="P286" s="1" t="s">
        <v>9</v>
      </c>
    </row>
    <row r="287" spans="1:16" x14ac:dyDescent="0.2">
      <c r="A287" s="5">
        <v>286</v>
      </c>
      <c r="B287" s="2" t="s">
        <v>0</v>
      </c>
      <c r="C287" s="2" t="s">
        <v>2</v>
      </c>
      <c r="D287" s="2" t="s">
        <v>5</v>
      </c>
      <c r="E287" s="2" t="s">
        <v>84</v>
      </c>
      <c r="F287" s="2">
        <v>48</v>
      </c>
      <c r="G287" s="2">
        <v>41</v>
      </c>
      <c r="H287" t="s">
        <v>59</v>
      </c>
      <c r="I287" s="2" t="s">
        <v>2</v>
      </c>
      <c r="J287" s="3" t="s">
        <v>7</v>
      </c>
      <c r="K287" s="2">
        <v>43</v>
      </c>
      <c r="L287" s="2">
        <v>150</v>
      </c>
      <c r="M287" s="2">
        <v>21</v>
      </c>
      <c r="N287" s="2" t="s">
        <v>8</v>
      </c>
      <c r="O287" s="2">
        <v>9</v>
      </c>
      <c r="P287" t="s">
        <v>9</v>
      </c>
    </row>
    <row r="288" spans="1:16" x14ac:dyDescent="0.2">
      <c r="A288" s="5">
        <v>287</v>
      </c>
      <c r="B288" s="2" t="s">
        <v>0</v>
      </c>
      <c r="C288" s="2" t="s">
        <v>1</v>
      </c>
      <c r="D288" s="2" t="s">
        <v>5</v>
      </c>
      <c r="E288" s="2" t="s">
        <v>15</v>
      </c>
      <c r="F288" s="2">
        <v>33</v>
      </c>
      <c r="G288" s="2">
        <v>76</v>
      </c>
      <c r="H288" t="s">
        <v>24</v>
      </c>
      <c r="I288" s="2" t="s">
        <v>14</v>
      </c>
      <c r="J288" s="2" t="s">
        <v>55</v>
      </c>
      <c r="K288" s="2">
        <v>14</v>
      </c>
      <c r="L288" s="2">
        <v>50</v>
      </c>
      <c r="M288" s="2">
        <v>26</v>
      </c>
      <c r="N288" s="2" t="s">
        <v>4</v>
      </c>
      <c r="O288" s="2">
        <v>1</v>
      </c>
      <c r="P288" t="s">
        <v>12</v>
      </c>
    </row>
    <row r="289" spans="1:16" x14ac:dyDescent="0.2">
      <c r="A289" s="5">
        <v>288</v>
      </c>
      <c r="B289" s="2" t="s">
        <v>3</v>
      </c>
      <c r="C289" s="2" t="s">
        <v>1</v>
      </c>
      <c r="D289" s="2" t="s">
        <v>15</v>
      </c>
      <c r="E289" s="2" t="s">
        <v>83</v>
      </c>
      <c r="F289" s="2">
        <v>34</v>
      </c>
      <c r="G289" s="2">
        <v>43</v>
      </c>
      <c r="H289" t="s">
        <v>18</v>
      </c>
      <c r="I289" s="2" t="s">
        <v>14</v>
      </c>
      <c r="J289" s="2" t="s">
        <v>55</v>
      </c>
      <c r="K289" s="2">
        <v>18</v>
      </c>
      <c r="L289" s="2">
        <v>81</v>
      </c>
      <c r="M289" s="2">
        <v>40</v>
      </c>
      <c r="N289" s="2" t="s">
        <v>4</v>
      </c>
      <c r="O289" s="2">
        <v>2</v>
      </c>
      <c r="P289" t="s">
        <v>11</v>
      </c>
    </row>
    <row r="290" spans="1:16" x14ac:dyDescent="0.2">
      <c r="A290" s="5">
        <v>289</v>
      </c>
      <c r="B290" s="2" t="s">
        <v>3</v>
      </c>
      <c r="C290" s="2" t="s">
        <v>1</v>
      </c>
      <c r="D290" s="2" t="s">
        <v>15</v>
      </c>
      <c r="E290" s="2" t="s">
        <v>84</v>
      </c>
      <c r="F290" s="2">
        <v>50</v>
      </c>
      <c r="G290" s="2">
        <v>47</v>
      </c>
      <c r="H290" t="s">
        <v>20</v>
      </c>
      <c r="I290" s="2" t="s">
        <v>14</v>
      </c>
      <c r="J290" s="3" t="s">
        <v>7</v>
      </c>
      <c r="K290" s="2">
        <v>47</v>
      </c>
      <c r="L290" s="2">
        <v>200</v>
      </c>
      <c r="M290" s="2">
        <v>45</v>
      </c>
      <c r="N290" s="2" t="s">
        <v>8</v>
      </c>
      <c r="O290" s="2">
        <v>8</v>
      </c>
      <c r="P290" s="1" t="s">
        <v>9</v>
      </c>
    </row>
    <row r="291" spans="1:16" x14ac:dyDescent="0.2">
      <c r="A291" s="5">
        <v>290</v>
      </c>
      <c r="B291" s="2" t="s">
        <v>0</v>
      </c>
      <c r="C291" s="2" t="s">
        <v>1</v>
      </c>
      <c r="D291" s="2" t="s">
        <v>5</v>
      </c>
      <c r="E291" s="2" t="s">
        <v>83</v>
      </c>
      <c r="F291" s="2">
        <v>34</v>
      </c>
      <c r="G291" s="2">
        <v>65</v>
      </c>
      <c r="H291" t="s">
        <v>28</v>
      </c>
      <c r="I291" s="2" t="s">
        <v>14</v>
      </c>
      <c r="J291" s="2" t="s">
        <v>53</v>
      </c>
      <c r="K291" s="2">
        <v>19</v>
      </c>
      <c r="L291" s="2">
        <v>64</v>
      </c>
      <c r="M291" s="2">
        <v>28</v>
      </c>
      <c r="N291" s="2" t="s">
        <v>4</v>
      </c>
      <c r="O291" s="2">
        <v>2</v>
      </c>
      <c r="P291" t="s">
        <v>10</v>
      </c>
    </row>
    <row r="292" spans="1:16" x14ac:dyDescent="0.2">
      <c r="A292" s="5">
        <v>291</v>
      </c>
      <c r="B292" s="2" t="s">
        <v>0</v>
      </c>
      <c r="C292" s="2" t="s">
        <v>1</v>
      </c>
      <c r="D292" s="2" t="s">
        <v>5</v>
      </c>
      <c r="E292" s="2" t="s">
        <v>85</v>
      </c>
      <c r="F292" s="2">
        <v>45</v>
      </c>
      <c r="G292" s="2">
        <v>48</v>
      </c>
      <c r="H292" t="s">
        <v>26</v>
      </c>
      <c r="I292" s="2" t="s">
        <v>14</v>
      </c>
      <c r="J292" s="3" t="s">
        <v>7</v>
      </c>
      <c r="K292" s="2">
        <v>29</v>
      </c>
      <c r="L292" s="2">
        <v>53</v>
      </c>
      <c r="M292" s="2">
        <v>35</v>
      </c>
      <c r="N292" s="2" t="s">
        <v>8</v>
      </c>
      <c r="O292" s="2">
        <v>2</v>
      </c>
      <c r="P292" t="s">
        <v>9</v>
      </c>
    </row>
    <row r="293" spans="1:16" x14ac:dyDescent="0.2">
      <c r="A293" s="5">
        <v>292</v>
      </c>
      <c r="B293" s="2" t="s">
        <v>0</v>
      </c>
      <c r="C293" s="2" t="s">
        <v>1</v>
      </c>
      <c r="D293" s="2" t="s">
        <v>5</v>
      </c>
      <c r="E293" s="2" t="s">
        <v>15</v>
      </c>
      <c r="F293" s="2">
        <v>28</v>
      </c>
      <c r="G293" s="2">
        <v>76</v>
      </c>
      <c r="H293" t="s">
        <v>26</v>
      </c>
      <c r="I293" s="2" t="s">
        <v>2</v>
      </c>
      <c r="J293" s="2" t="s">
        <v>55</v>
      </c>
      <c r="K293" s="2">
        <v>19</v>
      </c>
      <c r="L293" s="2">
        <v>39</v>
      </c>
      <c r="M293" s="2">
        <v>40</v>
      </c>
      <c r="N293" s="2" t="s">
        <v>4</v>
      </c>
      <c r="O293" s="2">
        <v>1</v>
      </c>
      <c r="P293" t="s">
        <v>10</v>
      </c>
    </row>
    <row r="294" spans="1:16" x14ac:dyDescent="0.2">
      <c r="A294" s="5">
        <v>293</v>
      </c>
      <c r="B294" s="2" t="s">
        <v>0</v>
      </c>
      <c r="C294" s="2" t="s">
        <v>1</v>
      </c>
      <c r="D294" s="2" t="s">
        <v>5</v>
      </c>
      <c r="E294" s="2" t="s">
        <v>85</v>
      </c>
      <c r="F294" s="2">
        <v>52</v>
      </c>
      <c r="G294" s="2">
        <v>34</v>
      </c>
      <c r="H294" t="s">
        <v>24</v>
      </c>
      <c r="I294" s="2" t="s">
        <v>14</v>
      </c>
      <c r="J294" s="2" t="s">
        <v>6</v>
      </c>
      <c r="K294" s="2">
        <v>67</v>
      </c>
      <c r="L294" s="2">
        <v>306</v>
      </c>
      <c r="M294" s="4">
        <v>4</v>
      </c>
      <c r="N294" s="2" t="s">
        <v>4</v>
      </c>
      <c r="O294" s="2">
        <v>1</v>
      </c>
      <c r="P294" t="s">
        <v>10</v>
      </c>
    </row>
    <row r="295" spans="1:16" x14ac:dyDescent="0.2">
      <c r="A295" s="5">
        <v>294</v>
      </c>
      <c r="B295" s="2" t="s">
        <v>3</v>
      </c>
      <c r="C295" s="2" t="s">
        <v>2</v>
      </c>
      <c r="D295" s="2" t="s">
        <v>5</v>
      </c>
      <c r="E295" s="2" t="s">
        <v>85</v>
      </c>
      <c r="F295" s="2">
        <v>52</v>
      </c>
      <c r="G295" s="2">
        <v>25</v>
      </c>
      <c r="H295" t="s">
        <v>51</v>
      </c>
      <c r="I295" s="2" t="s">
        <v>2</v>
      </c>
      <c r="J295" s="2" t="s">
        <v>6</v>
      </c>
      <c r="K295" s="2">
        <v>25</v>
      </c>
      <c r="L295" s="2">
        <v>31</v>
      </c>
      <c r="M295" s="2">
        <v>14</v>
      </c>
      <c r="N295" s="2" t="s">
        <v>4</v>
      </c>
      <c r="O295" s="2">
        <v>1</v>
      </c>
      <c r="P295" t="s">
        <v>11</v>
      </c>
    </row>
    <row r="296" spans="1:16" x14ac:dyDescent="0.2">
      <c r="A296" s="5">
        <v>295</v>
      </c>
      <c r="B296" s="2" t="s">
        <v>3</v>
      </c>
      <c r="C296" s="2" t="s">
        <v>2</v>
      </c>
      <c r="D296" s="2" t="s">
        <v>15</v>
      </c>
      <c r="E296" s="2" t="s">
        <v>15</v>
      </c>
      <c r="F296" s="2">
        <v>33</v>
      </c>
      <c r="G296" s="2">
        <v>69</v>
      </c>
      <c r="H296" t="s">
        <v>37</v>
      </c>
      <c r="I296" s="2" t="s">
        <v>2</v>
      </c>
      <c r="J296" s="2" t="s">
        <v>53</v>
      </c>
      <c r="K296" s="2">
        <v>20</v>
      </c>
      <c r="L296" s="2">
        <v>61</v>
      </c>
      <c r="M296" s="2">
        <v>48</v>
      </c>
      <c r="N296" s="2" t="s">
        <v>4</v>
      </c>
      <c r="O296" s="2">
        <v>1</v>
      </c>
      <c r="P296" t="s">
        <v>10</v>
      </c>
    </row>
    <row r="297" spans="1:16" x14ac:dyDescent="0.2">
      <c r="A297" s="5">
        <v>296</v>
      </c>
      <c r="B297" s="2" t="s">
        <v>0</v>
      </c>
      <c r="C297" s="2" t="s">
        <v>2</v>
      </c>
      <c r="D297" s="2" t="s">
        <v>5</v>
      </c>
      <c r="E297" s="2" t="s">
        <v>15</v>
      </c>
      <c r="F297" s="2">
        <v>29</v>
      </c>
      <c r="G297" s="2">
        <v>27</v>
      </c>
      <c r="H297" t="s">
        <v>27</v>
      </c>
      <c r="I297" s="2" t="s">
        <v>2</v>
      </c>
      <c r="J297" s="2" t="s">
        <v>55</v>
      </c>
      <c r="K297" s="2">
        <v>33</v>
      </c>
      <c r="L297" s="2">
        <v>58</v>
      </c>
      <c r="M297" s="2">
        <v>12</v>
      </c>
      <c r="N297" s="2" t="s">
        <v>4</v>
      </c>
      <c r="O297" s="2">
        <v>5</v>
      </c>
      <c r="P297" t="s">
        <v>13</v>
      </c>
    </row>
    <row r="298" spans="1:16" x14ac:dyDescent="0.2">
      <c r="A298" s="5">
        <v>297</v>
      </c>
      <c r="B298" s="2" t="s">
        <v>3</v>
      </c>
      <c r="C298" s="2" t="s">
        <v>2</v>
      </c>
      <c r="D298" s="2" t="s">
        <v>5</v>
      </c>
      <c r="E298" s="2" t="s">
        <v>15</v>
      </c>
      <c r="F298" s="2">
        <v>24</v>
      </c>
      <c r="G298" s="2">
        <v>27</v>
      </c>
      <c r="H298" t="s">
        <v>23</v>
      </c>
      <c r="I298" s="2" t="s">
        <v>2</v>
      </c>
      <c r="J298" s="2" t="s">
        <v>53</v>
      </c>
      <c r="K298" s="2">
        <v>32</v>
      </c>
      <c r="L298" s="2">
        <v>158</v>
      </c>
      <c r="M298" s="2">
        <v>17</v>
      </c>
      <c r="N298" s="2" t="s">
        <v>4</v>
      </c>
      <c r="O298" s="2">
        <v>3</v>
      </c>
      <c r="P298" t="s">
        <v>13</v>
      </c>
    </row>
    <row r="299" spans="1:16" x14ac:dyDescent="0.2">
      <c r="A299" s="5">
        <v>298</v>
      </c>
      <c r="B299" s="2" t="s">
        <v>0</v>
      </c>
      <c r="C299" s="2" t="s">
        <v>1</v>
      </c>
      <c r="D299" s="2" t="s">
        <v>5</v>
      </c>
      <c r="E299" s="2" t="s">
        <v>15</v>
      </c>
      <c r="F299" s="2">
        <v>28</v>
      </c>
      <c r="G299" s="2">
        <v>38</v>
      </c>
      <c r="H299" t="s">
        <v>34</v>
      </c>
      <c r="I299" s="2" t="s">
        <v>2</v>
      </c>
      <c r="J299" s="2" t="s">
        <v>53</v>
      </c>
      <c r="K299" s="2">
        <v>19</v>
      </c>
      <c r="L299" s="2">
        <v>74</v>
      </c>
      <c r="M299" s="2">
        <v>28</v>
      </c>
      <c r="N299" s="2" t="s">
        <v>4</v>
      </c>
      <c r="O299" s="2">
        <v>2</v>
      </c>
      <c r="P299" t="s">
        <v>11</v>
      </c>
    </row>
    <row r="300" spans="1:16" x14ac:dyDescent="0.2">
      <c r="A300" s="5">
        <v>299</v>
      </c>
      <c r="B300" s="2" t="s">
        <v>0</v>
      </c>
      <c r="C300" s="2" t="s">
        <v>1</v>
      </c>
      <c r="D300" s="2" t="s">
        <v>5</v>
      </c>
      <c r="E300" s="2" t="s">
        <v>85</v>
      </c>
      <c r="F300" s="2">
        <v>29</v>
      </c>
      <c r="G300" s="2">
        <v>65</v>
      </c>
      <c r="H300" t="s">
        <v>39</v>
      </c>
      <c r="I300" s="2" t="s">
        <v>2</v>
      </c>
      <c r="J300" s="2" t="s">
        <v>55</v>
      </c>
      <c r="K300" s="2">
        <v>16</v>
      </c>
      <c r="L300" s="2">
        <v>49</v>
      </c>
      <c r="M300" s="2">
        <v>25</v>
      </c>
      <c r="N300" s="2" t="s">
        <v>4</v>
      </c>
      <c r="O300" s="2">
        <v>1</v>
      </c>
      <c r="P300" t="s">
        <v>10</v>
      </c>
    </row>
    <row r="301" spans="1:16" x14ac:dyDescent="0.2">
      <c r="A301" s="5">
        <v>300</v>
      </c>
      <c r="B301" s="2" t="s">
        <v>3</v>
      </c>
      <c r="C301" s="2" t="s">
        <v>2</v>
      </c>
      <c r="D301" s="2" t="s">
        <v>5</v>
      </c>
      <c r="E301" s="2" t="s">
        <v>83</v>
      </c>
      <c r="F301" s="2">
        <v>31</v>
      </c>
      <c r="G301" s="2">
        <v>19</v>
      </c>
      <c r="H301" t="s">
        <v>28</v>
      </c>
      <c r="I301" s="2" t="s">
        <v>2</v>
      </c>
      <c r="J301" s="2" t="s">
        <v>55</v>
      </c>
      <c r="K301" s="2">
        <v>26</v>
      </c>
      <c r="L301" s="2">
        <v>77</v>
      </c>
      <c r="M301" s="2">
        <v>23</v>
      </c>
      <c r="N301" s="2" t="s">
        <v>4</v>
      </c>
      <c r="O301" s="2">
        <v>2</v>
      </c>
      <c r="P301" t="s">
        <v>13</v>
      </c>
    </row>
    <row r="302" spans="1:16" x14ac:dyDescent="0.2">
      <c r="A302" s="5">
        <v>301</v>
      </c>
      <c r="B302" s="2" t="s">
        <v>0</v>
      </c>
      <c r="C302" s="2" t="s">
        <v>2</v>
      </c>
      <c r="D302" s="2" t="s">
        <v>5</v>
      </c>
      <c r="E302" s="2" t="s">
        <v>15</v>
      </c>
      <c r="F302" s="2">
        <v>30</v>
      </c>
      <c r="G302" s="2">
        <v>77</v>
      </c>
      <c r="H302" t="s">
        <v>58</v>
      </c>
      <c r="I302" s="2" t="s">
        <v>14</v>
      </c>
      <c r="J302" s="2" t="s">
        <v>53</v>
      </c>
      <c r="K302" s="2">
        <v>19</v>
      </c>
      <c r="L302" s="2">
        <v>26</v>
      </c>
      <c r="M302" s="2">
        <v>44</v>
      </c>
      <c r="N302" s="2" t="s">
        <v>4</v>
      </c>
      <c r="O302" s="2">
        <v>2</v>
      </c>
      <c r="P302" t="s">
        <v>12</v>
      </c>
    </row>
    <row r="303" spans="1:16" x14ac:dyDescent="0.2">
      <c r="A303" s="5">
        <v>302</v>
      </c>
      <c r="B303" s="2" t="s">
        <v>3</v>
      </c>
      <c r="C303" s="2" t="s">
        <v>1</v>
      </c>
      <c r="D303" s="2" t="s">
        <v>15</v>
      </c>
      <c r="E303" s="2" t="s">
        <v>85</v>
      </c>
      <c r="F303" s="2">
        <v>44</v>
      </c>
      <c r="G303" s="2">
        <v>37</v>
      </c>
      <c r="H303" t="s">
        <v>34</v>
      </c>
      <c r="I303" s="2" t="s">
        <v>14</v>
      </c>
      <c r="J303" s="3" t="s">
        <v>7</v>
      </c>
      <c r="K303" s="2">
        <v>47</v>
      </c>
      <c r="L303" s="2">
        <v>177</v>
      </c>
      <c r="M303" s="2">
        <v>16</v>
      </c>
      <c r="N303" s="2" t="s">
        <v>8</v>
      </c>
      <c r="O303" s="2">
        <v>9</v>
      </c>
      <c r="P303" t="s">
        <v>9</v>
      </c>
    </row>
    <row r="304" spans="1:16" x14ac:dyDescent="0.2">
      <c r="A304" s="5">
        <v>303</v>
      </c>
      <c r="B304" s="2" t="s">
        <v>3</v>
      </c>
      <c r="C304" s="2" t="s">
        <v>1</v>
      </c>
      <c r="D304" s="2" t="s">
        <v>15</v>
      </c>
      <c r="E304" s="2" t="s">
        <v>15</v>
      </c>
      <c r="F304" s="2">
        <v>27</v>
      </c>
      <c r="G304" s="2">
        <v>56</v>
      </c>
      <c r="H304" t="s">
        <v>29</v>
      </c>
      <c r="I304" s="2" t="s">
        <v>14</v>
      </c>
      <c r="J304" s="2" t="s">
        <v>55</v>
      </c>
      <c r="K304" s="2">
        <v>10</v>
      </c>
      <c r="L304" s="2">
        <v>13</v>
      </c>
      <c r="M304" s="2">
        <v>24</v>
      </c>
      <c r="N304" s="2" t="s">
        <v>4</v>
      </c>
      <c r="O304" s="2">
        <v>1</v>
      </c>
      <c r="P304" t="s">
        <v>10</v>
      </c>
    </row>
    <row r="305" spans="1:16" x14ac:dyDescent="0.2">
      <c r="A305" s="5">
        <v>304</v>
      </c>
      <c r="B305" s="2" t="s">
        <v>3</v>
      </c>
      <c r="C305" s="2" t="s">
        <v>1</v>
      </c>
      <c r="D305" s="2" t="s">
        <v>5</v>
      </c>
      <c r="E305" s="2" t="s">
        <v>84</v>
      </c>
      <c r="F305" s="2">
        <v>50</v>
      </c>
      <c r="G305" s="2">
        <v>48</v>
      </c>
      <c r="H305" t="s">
        <v>37</v>
      </c>
      <c r="I305" s="2" t="s">
        <v>14</v>
      </c>
      <c r="J305" s="3" t="s">
        <v>7</v>
      </c>
      <c r="K305" s="2">
        <v>34</v>
      </c>
      <c r="L305" s="2">
        <v>47</v>
      </c>
      <c r="M305" s="2">
        <v>46</v>
      </c>
      <c r="N305" s="2" t="s">
        <v>8</v>
      </c>
      <c r="O305" s="2">
        <v>2</v>
      </c>
      <c r="P305" t="s">
        <v>9</v>
      </c>
    </row>
    <row r="306" spans="1:16" x14ac:dyDescent="0.2">
      <c r="A306" s="5">
        <v>305</v>
      </c>
      <c r="B306" s="2" t="s">
        <v>0</v>
      </c>
      <c r="C306" s="2" t="s">
        <v>2</v>
      </c>
      <c r="D306" s="2" t="s">
        <v>5</v>
      </c>
      <c r="E306" s="2" t="s">
        <v>84</v>
      </c>
      <c r="F306" s="2">
        <v>54</v>
      </c>
      <c r="G306" s="2">
        <v>41</v>
      </c>
      <c r="H306" t="s">
        <v>33</v>
      </c>
      <c r="I306" s="2" t="s">
        <v>2</v>
      </c>
      <c r="J306" s="2" t="s">
        <v>6</v>
      </c>
      <c r="K306" s="2">
        <v>88</v>
      </c>
      <c r="L306" s="2">
        <v>276</v>
      </c>
      <c r="M306" s="2">
        <v>8</v>
      </c>
      <c r="N306" s="2" t="s">
        <v>4</v>
      </c>
      <c r="O306" s="2">
        <v>0</v>
      </c>
      <c r="P306" t="s">
        <v>10</v>
      </c>
    </row>
    <row r="307" spans="1:16" x14ac:dyDescent="0.2">
      <c r="A307" s="5">
        <v>306</v>
      </c>
      <c r="B307" s="2" t="s">
        <v>3</v>
      </c>
      <c r="C307" s="2" t="s">
        <v>1</v>
      </c>
      <c r="D307" s="2" t="s">
        <v>5</v>
      </c>
      <c r="E307" s="2" t="s">
        <v>84</v>
      </c>
      <c r="F307" s="2">
        <v>55</v>
      </c>
      <c r="G307" s="2">
        <v>61</v>
      </c>
      <c r="H307" t="s">
        <v>27</v>
      </c>
      <c r="I307" s="2" t="s">
        <v>14</v>
      </c>
      <c r="J307" s="2" t="s">
        <v>6</v>
      </c>
      <c r="K307" s="2">
        <v>52</v>
      </c>
      <c r="L307" s="2">
        <v>77</v>
      </c>
      <c r="M307" s="2">
        <v>12</v>
      </c>
      <c r="N307" s="2" t="s">
        <v>4</v>
      </c>
      <c r="O307" s="2">
        <v>2</v>
      </c>
      <c r="P307" t="s">
        <v>12</v>
      </c>
    </row>
    <row r="308" spans="1:16" x14ac:dyDescent="0.2">
      <c r="A308" s="5">
        <v>307</v>
      </c>
      <c r="B308" s="2" t="s">
        <v>0</v>
      </c>
      <c r="C308" s="2" t="s">
        <v>1</v>
      </c>
      <c r="D308" s="2" t="s">
        <v>15</v>
      </c>
      <c r="E308" s="2" t="s">
        <v>15</v>
      </c>
      <c r="F308" s="2">
        <v>21</v>
      </c>
      <c r="G308" s="2">
        <v>67</v>
      </c>
      <c r="H308" t="s">
        <v>45</v>
      </c>
      <c r="I308" s="2" t="s">
        <v>14</v>
      </c>
      <c r="J308" s="2" t="s">
        <v>53</v>
      </c>
      <c r="K308" s="2">
        <v>19</v>
      </c>
      <c r="L308" s="2">
        <v>82</v>
      </c>
      <c r="M308" s="2">
        <v>32</v>
      </c>
      <c r="N308" s="2" t="s">
        <v>4</v>
      </c>
      <c r="O308" s="2">
        <v>1</v>
      </c>
      <c r="P308" t="s">
        <v>11</v>
      </c>
    </row>
    <row r="309" spans="1:16" x14ac:dyDescent="0.2">
      <c r="A309" s="5">
        <v>308</v>
      </c>
      <c r="B309" s="2" t="s">
        <v>3</v>
      </c>
      <c r="C309" s="2" t="s">
        <v>1</v>
      </c>
      <c r="D309" s="2" t="s">
        <v>5</v>
      </c>
      <c r="E309" s="2" t="s">
        <v>15</v>
      </c>
      <c r="F309" s="2">
        <v>31</v>
      </c>
      <c r="G309" s="2">
        <v>58</v>
      </c>
      <c r="H309" t="s">
        <v>31</v>
      </c>
      <c r="I309" s="2" t="s">
        <v>2</v>
      </c>
      <c r="J309" s="2" t="s">
        <v>55</v>
      </c>
      <c r="K309" s="2">
        <v>23</v>
      </c>
      <c r="L309" s="2">
        <v>99</v>
      </c>
      <c r="M309" s="2">
        <v>23</v>
      </c>
      <c r="N309" s="2" t="s">
        <v>4</v>
      </c>
      <c r="O309" s="2">
        <v>1</v>
      </c>
      <c r="P309" t="s">
        <v>10</v>
      </c>
    </row>
    <row r="310" spans="1:16" x14ac:dyDescent="0.2">
      <c r="A310" s="5">
        <v>309</v>
      </c>
      <c r="B310" s="2" t="s">
        <v>3</v>
      </c>
      <c r="C310" s="2" t="s">
        <v>2</v>
      </c>
      <c r="D310" s="2" t="s">
        <v>5</v>
      </c>
      <c r="E310" s="2" t="s">
        <v>83</v>
      </c>
      <c r="F310" s="2">
        <v>55</v>
      </c>
      <c r="G310" s="2">
        <v>71</v>
      </c>
      <c r="H310" t="s">
        <v>58</v>
      </c>
      <c r="I310" s="2" t="s">
        <v>2</v>
      </c>
      <c r="J310" s="2" t="s">
        <v>6</v>
      </c>
      <c r="K310" s="2">
        <v>51</v>
      </c>
      <c r="L310" s="2">
        <v>200</v>
      </c>
      <c r="M310" s="2">
        <v>10</v>
      </c>
      <c r="N310" s="2" t="s">
        <v>4</v>
      </c>
      <c r="O310" s="2">
        <v>0</v>
      </c>
      <c r="P310" t="s">
        <v>11</v>
      </c>
    </row>
    <row r="311" spans="1:16" x14ac:dyDescent="0.2">
      <c r="A311" s="5">
        <v>310</v>
      </c>
      <c r="B311" s="2" t="s">
        <v>3</v>
      </c>
      <c r="C311" s="2" t="s">
        <v>2</v>
      </c>
      <c r="D311" s="2" t="s">
        <v>5</v>
      </c>
      <c r="E311" s="2" t="s">
        <v>83</v>
      </c>
      <c r="F311" s="2">
        <v>27</v>
      </c>
      <c r="G311" s="2">
        <v>26</v>
      </c>
      <c r="H311" t="s">
        <v>27</v>
      </c>
      <c r="I311" s="2" t="s">
        <v>2</v>
      </c>
      <c r="J311" s="2" t="s">
        <v>53</v>
      </c>
      <c r="K311" s="2">
        <v>35</v>
      </c>
      <c r="L311" s="2">
        <v>59</v>
      </c>
      <c r="M311" s="2">
        <v>46</v>
      </c>
      <c r="N311" s="2" t="s">
        <v>4</v>
      </c>
      <c r="O311" s="2">
        <v>6</v>
      </c>
      <c r="P311" t="s">
        <v>13</v>
      </c>
    </row>
    <row r="312" spans="1:16" x14ac:dyDescent="0.2">
      <c r="A312" s="5">
        <v>311</v>
      </c>
      <c r="B312" s="2" t="s">
        <v>0</v>
      </c>
      <c r="C312" s="2" t="s">
        <v>1</v>
      </c>
      <c r="D312" s="2" t="s">
        <v>5</v>
      </c>
      <c r="E312" s="2" t="s">
        <v>15</v>
      </c>
      <c r="F312" s="2">
        <v>35</v>
      </c>
      <c r="G312" s="2">
        <v>49</v>
      </c>
      <c r="H312" t="s">
        <v>27</v>
      </c>
      <c r="I312" s="2" t="s">
        <v>2</v>
      </c>
      <c r="J312" s="2" t="s">
        <v>53</v>
      </c>
      <c r="K312" s="2">
        <v>16</v>
      </c>
      <c r="L312" s="2">
        <v>59</v>
      </c>
      <c r="M312" s="2">
        <v>36</v>
      </c>
      <c r="N312" s="2" t="s">
        <v>4</v>
      </c>
      <c r="O312" s="2">
        <v>0</v>
      </c>
      <c r="P312" t="s">
        <v>11</v>
      </c>
    </row>
    <row r="313" spans="1:16" x14ac:dyDescent="0.2">
      <c r="A313" s="5">
        <v>312</v>
      </c>
      <c r="B313" s="2" t="s">
        <v>3</v>
      </c>
      <c r="C313" s="2" t="s">
        <v>1</v>
      </c>
      <c r="D313" s="2" t="s">
        <v>15</v>
      </c>
      <c r="E313" s="2" t="s">
        <v>83</v>
      </c>
      <c r="F313" s="2">
        <v>46</v>
      </c>
      <c r="G313" s="2">
        <v>65</v>
      </c>
      <c r="H313" t="s">
        <v>36</v>
      </c>
      <c r="I313" s="2" t="s">
        <v>14</v>
      </c>
      <c r="J313" s="3" t="s">
        <v>7</v>
      </c>
      <c r="K313" s="2">
        <v>43</v>
      </c>
      <c r="L313" s="2">
        <v>135</v>
      </c>
      <c r="M313" s="2">
        <v>36</v>
      </c>
      <c r="N313" s="2" t="s">
        <v>8</v>
      </c>
      <c r="O313" s="2">
        <v>2</v>
      </c>
      <c r="P313" s="1" t="s">
        <v>9</v>
      </c>
    </row>
    <row r="314" spans="1:16" x14ac:dyDescent="0.2">
      <c r="A314" s="5">
        <v>313</v>
      </c>
      <c r="B314" s="2" t="s">
        <v>3</v>
      </c>
      <c r="C314" s="2" t="s">
        <v>1</v>
      </c>
      <c r="D314" s="2" t="s">
        <v>5</v>
      </c>
      <c r="E314" s="2" t="s">
        <v>15</v>
      </c>
      <c r="F314" s="2">
        <v>37</v>
      </c>
      <c r="G314" s="2">
        <v>47</v>
      </c>
      <c r="H314" t="s">
        <v>24</v>
      </c>
      <c r="I314" s="2" t="s">
        <v>2</v>
      </c>
      <c r="J314" s="2" t="s">
        <v>53</v>
      </c>
      <c r="K314" s="2">
        <v>20</v>
      </c>
      <c r="L314" s="2">
        <v>98</v>
      </c>
      <c r="M314" s="2">
        <v>27</v>
      </c>
      <c r="N314" s="2" t="s">
        <v>4</v>
      </c>
      <c r="O314" s="2">
        <v>0</v>
      </c>
      <c r="P314" t="s">
        <v>12</v>
      </c>
    </row>
    <row r="315" spans="1:16" x14ac:dyDescent="0.2">
      <c r="A315" s="5">
        <v>314</v>
      </c>
      <c r="B315" s="2" t="s">
        <v>3</v>
      </c>
      <c r="C315" s="2" t="s">
        <v>1</v>
      </c>
      <c r="D315" s="2" t="s">
        <v>5</v>
      </c>
      <c r="E315" s="2" t="s">
        <v>15</v>
      </c>
      <c r="F315" s="2">
        <v>34</v>
      </c>
      <c r="G315" s="2">
        <v>27</v>
      </c>
      <c r="H315" t="s">
        <v>28</v>
      </c>
      <c r="I315" s="2" t="s">
        <v>2</v>
      </c>
      <c r="J315" s="2" t="s">
        <v>55</v>
      </c>
      <c r="K315" s="2">
        <v>26</v>
      </c>
      <c r="L315" s="2">
        <v>95</v>
      </c>
      <c r="M315" s="2">
        <v>31</v>
      </c>
      <c r="N315" s="2" t="s">
        <v>4</v>
      </c>
      <c r="O315" s="2">
        <v>1</v>
      </c>
      <c r="P315" t="s">
        <v>10</v>
      </c>
    </row>
    <row r="316" spans="1:16" x14ac:dyDescent="0.2">
      <c r="A316" s="5">
        <v>315</v>
      </c>
      <c r="B316" s="2" t="s">
        <v>3</v>
      </c>
      <c r="C316" s="2" t="s">
        <v>1</v>
      </c>
      <c r="D316" s="2" t="s">
        <v>15</v>
      </c>
      <c r="E316" s="2" t="s">
        <v>15</v>
      </c>
      <c r="F316" s="2">
        <v>28</v>
      </c>
      <c r="G316" s="2">
        <v>26</v>
      </c>
      <c r="H316" t="s">
        <v>36</v>
      </c>
      <c r="I316" s="2" t="s">
        <v>14</v>
      </c>
      <c r="J316" s="2" t="s">
        <v>55</v>
      </c>
      <c r="K316" s="2">
        <v>11</v>
      </c>
      <c r="L316" s="2">
        <v>47</v>
      </c>
      <c r="M316" s="2">
        <v>10</v>
      </c>
      <c r="N316" s="2" t="s">
        <v>4</v>
      </c>
      <c r="O316" s="2">
        <v>1</v>
      </c>
      <c r="P316" t="s">
        <v>12</v>
      </c>
    </row>
    <row r="317" spans="1:16" x14ac:dyDescent="0.2">
      <c r="A317" s="5">
        <v>316</v>
      </c>
      <c r="B317" s="2" t="s">
        <v>0</v>
      </c>
      <c r="C317" s="2" t="s">
        <v>1</v>
      </c>
      <c r="D317" s="2" t="s">
        <v>5</v>
      </c>
      <c r="E317" s="2" t="s">
        <v>85</v>
      </c>
      <c r="F317" s="2">
        <v>26</v>
      </c>
      <c r="G317" s="2">
        <v>72</v>
      </c>
      <c r="H317" t="s">
        <v>34</v>
      </c>
      <c r="I317" s="2" t="s">
        <v>2</v>
      </c>
      <c r="J317" s="2" t="s">
        <v>55</v>
      </c>
      <c r="K317" s="2">
        <v>16</v>
      </c>
      <c r="L317" s="2">
        <v>46</v>
      </c>
      <c r="M317" s="2">
        <v>33</v>
      </c>
      <c r="N317" s="2" t="s">
        <v>4</v>
      </c>
      <c r="O317" s="2">
        <v>2</v>
      </c>
      <c r="P317" t="s">
        <v>11</v>
      </c>
    </row>
    <row r="318" spans="1:16" x14ac:dyDescent="0.2">
      <c r="A318" s="5">
        <v>317</v>
      </c>
      <c r="B318" s="2" t="s">
        <v>3</v>
      </c>
      <c r="C318" s="2" t="s">
        <v>1</v>
      </c>
      <c r="D318" s="2" t="s">
        <v>15</v>
      </c>
      <c r="E318" s="2" t="s">
        <v>15</v>
      </c>
      <c r="F318" s="2">
        <v>28</v>
      </c>
      <c r="G318" s="2">
        <v>38</v>
      </c>
      <c r="H318" t="s">
        <v>36</v>
      </c>
      <c r="I318" s="2" t="s">
        <v>2</v>
      </c>
      <c r="J318" s="2" t="s">
        <v>55</v>
      </c>
      <c r="K318" s="2">
        <v>19</v>
      </c>
      <c r="L318" s="2">
        <v>53</v>
      </c>
      <c r="M318" s="2">
        <v>20</v>
      </c>
      <c r="N318" s="2" t="s">
        <v>4</v>
      </c>
      <c r="O318" s="2">
        <v>2</v>
      </c>
      <c r="P318" t="s">
        <v>11</v>
      </c>
    </row>
    <row r="319" spans="1:16" x14ac:dyDescent="0.2">
      <c r="A319" s="5">
        <v>318</v>
      </c>
      <c r="B319" s="2" t="s">
        <v>3</v>
      </c>
      <c r="C319" s="2" t="s">
        <v>2</v>
      </c>
      <c r="D319" s="2" t="s">
        <v>5</v>
      </c>
      <c r="E319" s="2" t="s">
        <v>15</v>
      </c>
      <c r="F319" s="2">
        <v>29</v>
      </c>
      <c r="G319" s="2">
        <v>51</v>
      </c>
      <c r="H319" t="s">
        <v>27</v>
      </c>
      <c r="I319" s="2" t="s">
        <v>14</v>
      </c>
      <c r="J319" s="2" t="s">
        <v>53</v>
      </c>
      <c r="K319" s="2">
        <v>14</v>
      </c>
      <c r="L319" s="2">
        <v>61</v>
      </c>
      <c r="M319" s="2">
        <v>5</v>
      </c>
      <c r="N319" s="2" t="s">
        <v>4</v>
      </c>
      <c r="O319" s="2">
        <v>0</v>
      </c>
      <c r="P319" t="s">
        <v>11</v>
      </c>
    </row>
    <row r="320" spans="1:16" x14ac:dyDescent="0.2">
      <c r="A320" s="5">
        <v>319</v>
      </c>
      <c r="B320" s="2" t="s">
        <v>0</v>
      </c>
      <c r="C320" s="2" t="s">
        <v>2</v>
      </c>
      <c r="D320" s="2" t="s">
        <v>5</v>
      </c>
      <c r="E320" s="2" t="s">
        <v>84</v>
      </c>
      <c r="F320" s="2">
        <v>30</v>
      </c>
      <c r="G320" s="2">
        <v>22</v>
      </c>
      <c r="H320" t="s">
        <v>30</v>
      </c>
      <c r="I320" s="2" t="s">
        <v>2</v>
      </c>
      <c r="J320" s="2" t="s">
        <v>53</v>
      </c>
      <c r="K320" s="2">
        <v>38</v>
      </c>
      <c r="L320" s="2">
        <v>55</v>
      </c>
      <c r="M320" s="2">
        <v>34</v>
      </c>
      <c r="N320" s="2" t="s">
        <v>4</v>
      </c>
      <c r="O320" s="2">
        <v>4</v>
      </c>
      <c r="P320" t="s">
        <v>13</v>
      </c>
    </row>
    <row r="321" spans="1:16" x14ac:dyDescent="0.2">
      <c r="A321" s="5">
        <v>320</v>
      </c>
      <c r="B321" s="2" t="s">
        <v>3</v>
      </c>
      <c r="C321" s="2" t="s">
        <v>2</v>
      </c>
      <c r="D321" s="2" t="s">
        <v>5</v>
      </c>
      <c r="E321" s="2" t="s">
        <v>83</v>
      </c>
      <c r="F321" s="2">
        <v>29</v>
      </c>
      <c r="G321" s="2">
        <v>76</v>
      </c>
      <c r="H321" t="s">
        <v>38</v>
      </c>
      <c r="I321" s="2" t="s">
        <v>14</v>
      </c>
      <c r="J321" s="2" t="s">
        <v>53</v>
      </c>
      <c r="K321" s="2">
        <v>13</v>
      </c>
      <c r="L321" s="2">
        <v>22</v>
      </c>
      <c r="M321" s="2">
        <v>29</v>
      </c>
      <c r="N321" s="2" t="s">
        <v>4</v>
      </c>
      <c r="O321" s="2">
        <v>1</v>
      </c>
      <c r="P321" t="s">
        <v>12</v>
      </c>
    </row>
    <row r="322" spans="1:16" x14ac:dyDescent="0.2">
      <c r="A322" s="5">
        <v>321</v>
      </c>
      <c r="B322" s="2" t="s">
        <v>3</v>
      </c>
      <c r="C322" s="2" t="s">
        <v>1</v>
      </c>
      <c r="D322" s="2" t="s">
        <v>15</v>
      </c>
      <c r="E322" s="2" t="s">
        <v>15</v>
      </c>
      <c r="F322" s="2">
        <v>50</v>
      </c>
      <c r="G322" s="2">
        <v>50</v>
      </c>
      <c r="H322" t="s">
        <v>22</v>
      </c>
      <c r="I322" s="2" t="s">
        <v>14</v>
      </c>
      <c r="J322" s="3" t="s">
        <v>7</v>
      </c>
      <c r="K322" s="2">
        <v>36</v>
      </c>
      <c r="L322" s="2">
        <v>64</v>
      </c>
      <c r="M322" s="2">
        <v>41</v>
      </c>
      <c r="N322" s="2" t="s">
        <v>8</v>
      </c>
      <c r="O322" s="2">
        <v>0</v>
      </c>
      <c r="P322" t="s">
        <v>9</v>
      </c>
    </row>
    <row r="323" spans="1:16" x14ac:dyDescent="0.2">
      <c r="A323" s="5">
        <v>322</v>
      </c>
      <c r="B323" s="2" t="s">
        <v>0</v>
      </c>
      <c r="C323" s="2" t="s">
        <v>1</v>
      </c>
      <c r="D323" s="2" t="s">
        <v>15</v>
      </c>
      <c r="E323" s="2" t="s">
        <v>15</v>
      </c>
      <c r="F323" s="2">
        <v>26</v>
      </c>
      <c r="G323" s="2">
        <v>36</v>
      </c>
      <c r="H323" t="s">
        <v>18</v>
      </c>
      <c r="I323" s="2" t="s">
        <v>14</v>
      </c>
      <c r="J323" s="2" t="s">
        <v>53</v>
      </c>
      <c r="K323" s="2">
        <v>17</v>
      </c>
      <c r="L323" s="2">
        <v>45</v>
      </c>
      <c r="M323" s="2">
        <v>11</v>
      </c>
      <c r="N323" s="2" t="s">
        <v>4</v>
      </c>
      <c r="O323" s="2">
        <v>1</v>
      </c>
      <c r="P323" t="s">
        <v>12</v>
      </c>
    </row>
    <row r="324" spans="1:16" x14ac:dyDescent="0.2">
      <c r="A324" s="5">
        <v>323</v>
      </c>
      <c r="B324" s="2" t="s">
        <v>3</v>
      </c>
      <c r="C324" s="2" t="s">
        <v>2</v>
      </c>
      <c r="D324" s="2" t="s">
        <v>5</v>
      </c>
      <c r="E324" s="2" t="s">
        <v>83</v>
      </c>
      <c r="F324" s="2">
        <v>53</v>
      </c>
      <c r="G324" s="2">
        <v>44</v>
      </c>
      <c r="H324" t="s">
        <v>47</v>
      </c>
      <c r="I324" s="2" t="s">
        <v>2</v>
      </c>
      <c r="J324" s="2" t="s">
        <v>6</v>
      </c>
      <c r="K324" s="2">
        <v>83</v>
      </c>
      <c r="L324" s="2">
        <v>361</v>
      </c>
      <c r="M324" s="2">
        <v>3</v>
      </c>
      <c r="N324" s="2" t="s">
        <v>4</v>
      </c>
      <c r="O324" s="2">
        <v>1</v>
      </c>
      <c r="P324" t="s">
        <v>10</v>
      </c>
    </row>
    <row r="325" spans="1:16" x14ac:dyDescent="0.2">
      <c r="A325" s="5">
        <v>324</v>
      </c>
      <c r="B325" s="2" t="s">
        <v>3</v>
      </c>
      <c r="C325" s="2" t="s">
        <v>1</v>
      </c>
      <c r="D325" s="2" t="s">
        <v>5</v>
      </c>
      <c r="E325" s="2" t="s">
        <v>84</v>
      </c>
      <c r="F325" s="2">
        <v>34</v>
      </c>
      <c r="G325" s="2">
        <v>44</v>
      </c>
      <c r="H325" t="s">
        <v>29</v>
      </c>
      <c r="I325" s="2" t="s">
        <v>14</v>
      </c>
      <c r="J325" s="2" t="s">
        <v>55</v>
      </c>
      <c r="K325" s="2">
        <v>17</v>
      </c>
      <c r="L325" s="2">
        <v>72</v>
      </c>
      <c r="M325" s="2">
        <v>1</v>
      </c>
      <c r="N325" s="2" t="s">
        <v>4</v>
      </c>
      <c r="O325" s="2">
        <v>0</v>
      </c>
      <c r="P325" t="s">
        <v>12</v>
      </c>
    </row>
    <row r="326" spans="1:16" x14ac:dyDescent="0.2">
      <c r="A326" s="5">
        <v>325</v>
      </c>
      <c r="B326" s="2" t="s">
        <v>0</v>
      </c>
      <c r="C326" s="2" t="s">
        <v>1</v>
      </c>
      <c r="D326" s="2" t="s">
        <v>15</v>
      </c>
      <c r="E326" s="2" t="s">
        <v>83</v>
      </c>
      <c r="F326" s="2">
        <v>49</v>
      </c>
      <c r="G326" s="2">
        <v>76</v>
      </c>
      <c r="H326" t="s">
        <v>24</v>
      </c>
      <c r="I326" s="2" t="s">
        <v>14</v>
      </c>
      <c r="J326" s="3" t="s">
        <v>7</v>
      </c>
      <c r="K326" s="2">
        <v>35</v>
      </c>
      <c r="L326" s="2">
        <v>47</v>
      </c>
      <c r="M326" s="2">
        <v>21</v>
      </c>
      <c r="N326" s="2" t="s">
        <v>8</v>
      </c>
      <c r="O326" s="2">
        <v>1</v>
      </c>
      <c r="P326" t="s">
        <v>9</v>
      </c>
    </row>
    <row r="327" spans="1:16" x14ac:dyDescent="0.2">
      <c r="A327" s="5">
        <v>326</v>
      </c>
      <c r="B327" s="2" t="s">
        <v>0</v>
      </c>
      <c r="C327" s="2" t="s">
        <v>2</v>
      </c>
      <c r="D327" s="2" t="s">
        <v>5</v>
      </c>
      <c r="E327" s="2" t="s">
        <v>84</v>
      </c>
      <c r="F327" s="2">
        <v>48</v>
      </c>
      <c r="G327" s="2">
        <v>27</v>
      </c>
      <c r="H327" t="s">
        <v>59</v>
      </c>
      <c r="I327" s="2" t="s">
        <v>2</v>
      </c>
      <c r="J327" s="3" t="s">
        <v>7</v>
      </c>
      <c r="K327" s="2">
        <v>37</v>
      </c>
      <c r="L327" s="2">
        <v>99</v>
      </c>
      <c r="M327" s="2">
        <v>19</v>
      </c>
      <c r="N327" s="2" t="s">
        <v>8</v>
      </c>
      <c r="O327" s="2">
        <v>5</v>
      </c>
      <c r="P327" s="1" t="s">
        <v>9</v>
      </c>
    </row>
    <row r="328" spans="1:16" x14ac:dyDescent="0.2">
      <c r="A328" s="5">
        <v>327</v>
      </c>
      <c r="B328" s="2" t="s">
        <v>0</v>
      </c>
      <c r="C328" s="2" t="s">
        <v>2</v>
      </c>
      <c r="D328" s="2" t="s">
        <v>15</v>
      </c>
      <c r="E328" s="2" t="s">
        <v>15</v>
      </c>
      <c r="F328" s="2">
        <v>28</v>
      </c>
      <c r="G328" s="2">
        <v>79</v>
      </c>
      <c r="H328" t="s">
        <v>23</v>
      </c>
      <c r="I328" s="2" t="s">
        <v>2</v>
      </c>
      <c r="J328" s="2" t="s">
        <v>53</v>
      </c>
      <c r="K328" s="2">
        <v>14</v>
      </c>
      <c r="L328" s="2">
        <v>45</v>
      </c>
      <c r="M328" s="2">
        <v>17</v>
      </c>
      <c r="N328" s="2" t="s">
        <v>4</v>
      </c>
      <c r="O328" s="2">
        <v>2</v>
      </c>
      <c r="P328" t="s">
        <v>11</v>
      </c>
    </row>
    <row r="329" spans="1:16" x14ac:dyDescent="0.2">
      <c r="A329" s="5">
        <v>328</v>
      </c>
      <c r="B329" s="2" t="s">
        <v>0</v>
      </c>
      <c r="C329" s="2" t="s">
        <v>1</v>
      </c>
      <c r="D329" s="2" t="s">
        <v>15</v>
      </c>
      <c r="E329" s="2" t="s">
        <v>15</v>
      </c>
      <c r="F329" s="2">
        <v>35</v>
      </c>
      <c r="G329" s="2">
        <v>45</v>
      </c>
      <c r="H329" t="s">
        <v>39</v>
      </c>
      <c r="I329" s="2" t="s">
        <v>14</v>
      </c>
      <c r="J329" s="2" t="s">
        <v>55</v>
      </c>
      <c r="K329" s="2">
        <v>13</v>
      </c>
      <c r="L329" s="2">
        <v>36</v>
      </c>
      <c r="M329" s="2">
        <v>26</v>
      </c>
      <c r="N329" s="2" t="s">
        <v>4</v>
      </c>
      <c r="O329" s="2">
        <v>2</v>
      </c>
      <c r="P329" t="s">
        <v>11</v>
      </c>
    </row>
    <row r="330" spans="1:16" x14ac:dyDescent="0.2">
      <c r="A330" s="5">
        <v>329</v>
      </c>
      <c r="B330" s="2" t="s">
        <v>0</v>
      </c>
      <c r="C330" s="2" t="s">
        <v>1</v>
      </c>
      <c r="D330" s="2" t="s">
        <v>5</v>
      </c>
      <c r="E330" s="2" t="s">
        <v>84</v>
      </c>
      <c r="F330" s="2">
        <v>48</v>
      </c>
      <c r="G330" s="2">
        <v>22</v>
      </c>
      <c r="H330" t="s">
        <v>21</v>
      </c>
      <c r="I330" s="2" t="s">
        <v>14</v>
      </c>
      <c r="J330" s="2" t="s">
        <v>6</v>
      </c>
      <c r="K330" s="2">
        <v>55</v>
      </c>
      <c r="L330" s="2">
        <v>202</v>
      </c>
      <c r="M330" s="4">
        <v>3</v>
      </c>
      <c r="N330" s="2" t="s">
        <v>4</v>
      </c>
      <c r="O330" s="2">
        <v>0</v>
      </c>
      <c r="P330" t="s">
        <v>10</v>
      </c>
    </row>
    <row r="331" spans="1:16" x14ac:dyDescent="0.2">
      <c r="A331" s="5">
        <v>330</v>
      </c>
      <c r="B331" s="2" t="s">
        <v>3</v>
      </c>
      <c r="C331" s="2" t="s">
        <v>1</v>
      </c>
      <c r="D331" s="2" t="s">
        <v>5</v>
      </c>
      <c r="E331" s="2" t="s">
        <v>15</v>
      </c>
      <c r="F331" s="2">
        <v>24</v>
      </c>
      <c r="G331" s="2">
        <v>53</v>
      </c>
      <c r="H331" t="s">
        <v>32</v>
      </c>
      <c r="I331" s="2" t="s">
        <v>2</v>
      </c>
      <c r="J331" s="2" t="s">
        <v>53</v>
      </c>
      <c r="K331" s="2">
        <v>20</v>
      </c>
      <c r="L331" s="2">
        <v>71</v>
      </c>
      <c r="M331" s="2">
        <v>42</v>
      </c>
      <c r="N331" s="2" t="s">
        <v>4</v>
      </c>
      <c r="O331" s="2">
        <v>2</v>
      </c>
      <c r="P331" t="s">
        <v>10</v>
      </c>
    </row>
    <row r="332" spans="1:16" x14ac:dyDescent="0.2">
      <c r="A332" s="5">
        <v>331</v>
      </c>
      <c r="B332" s="2" t="s">
        <v>0</v>
      </c>
      <c r="C332" s="2" t="s">
        <v>2</v>
      </c>
      <c r="D332" s="2" t="s">
        <v>5</v>
      </c>
      <c r="E332" s="2" t="s">
        <v>15</v>
      </c>
      <c r="F332" s="2">
        <v>31</v>
      </c>
      <c r="G332" s="2">
        <v>28</v>
      </c>
      <c r="H332" t="s">
        <v>59</v>
      </c>
      <c r="I332" s="2" t="s">
        <v>2</v>
      </c>
      <c r="J332" s="2" t="s">
        <v>55</v>
      </c>
      <c r="K332" s="2">
        <v>34</v>
      </c>
      <c r="L332" s="2">
        <v>77</v>
      </c>
      <c r="M332" s="2">
        <v>39</v>
      </c>
      <c r="N332" s="2" t="s">
        <v>4</v>
      </c>
      <c r="O332" s="2">
        <v>3</v>
      </c>
      <c r="P332" t="s">
        <v>13</v>
      </c>
    </row>
    <row r="333" spans="1:16" x14ac:dyDescent="0.2">
      <c r="A333" s="5">
        <v>332</v>
      </c>
      <c r="B333" s="2" t="s">
        <v>3</v>
      </c>
      <c r="C333" s="2" t="s">
        <v>1</v>
      </c>
      <c r="D333" s="2" t="s">
        <v>5</v>
      </c>
      <c r="E333" s="2" t="s">
        <v>15</v>
      </c>
      <c r="F333" s="2">
        <v>26</v>
      </c>
      <c r="G333" s="2">
        <v>60</v>
      </c>
      <c r="H333" t="s">
        <v>31</v>
      </c>
      <c r="I333" s="2" t="s">
        <v>2</v>
      </c>
      <c r="J333" s="2" t="s">
        <v>53</v>
      </c>
      <c r="K333" s="2">
        <v>16</v>
      </c>
      <c r="L333" s="2">
        <v>45</v>
      </c>
      <c r="M333" s="2">
        <v>25</v>
      </c>
      <c r="N333" s="2" t="s">
        <v>4</v>
      </c>
      <c r="O333" s="2">
        <v>1</v>
      </c>
      <c r="P333" t="s">
        <v>10</v>
      </c>
    </row>
    <row r="334" spans="1:16" x14ac:dyDescent="0.2">
      <c r="A334" s="5">
        <v>333</v>
      </c>
      <c r="B334" s="2" t="s">
        <v>0</v>
      </c>
      <c r="C334" s="2" t="s">
        <v>2</v>
      </c>
      <c r="D334" s="2" t="s">
        <v>5</v>
      </c>
      <c r="E334" s="2" t="s">
        <v>15</v>
      </c>
      <c r="F334" s="2">
        <v>27</v>
      </c>
      <c r="G334" s="2">
        <v>54</v>
      </c>
      <c r="H334" t="s">
        <v>37</v>
      </c>
      <c r="I334" s="2" t="s">
        <v>2</v>
      </c>
      <c r="J334" s="2" t="s">
        <v>53</v>
      </c>
      <c r="K334" s="2">
        <v>19</v>
      </c>
      <c r="L334" s="2">
        <v>23</v>
      </c>
      <c r="M334" s="2">
        <v>7</v>
      </c>
      <c r="N334" s="2" t="s">
        <v>4</v>
      </c>
      <c r="O334" s="2">
        <v>1</v>
      </c>
      <c r="P334" t="s">
        <v>11</v>
      </c>
    </row>
    <row r="335" spans="1:16" x14ac:dyDescent="0.2">
      <c r="A335" s="5">
        <v>334</v>
      </c>
      <c r="B335" s="2" t="s">
        <v>0</v>
      </c>
      <c r="C335" s="2" t="s">
        <v>2</v>
      </c>
      <c r="D335" s="2" t="s">
        <v>15</v>
      </c>
      <c r="E335" s="2" t="s">
        <v>15</v>
      </c>
      <c r="F335" s="2">
        <v>34</v>
      </c>
      <c r="G335" s="2">
        <v>63</v>
      </c>
      <c r="H335" t="s">
        <v>37</v>
      </c>
      <c r="I335" s="2" t="s">
        <v>2</v>
      </c>
      <c r="J335" s="2" t="s">
        <v>55</v>
      </c>
      <c r="K335" s="2">
        <v>15</v>
      </c>
      <c r="L335" s="2">
        <v>75</v>
      </c>
      <c r="M335" s="2">
        <v>40</v>
      </c>
      <c r="N335" s="2" t="s">
        <v>4</v>
      </c>
      <c r="O335" s="2">
        <v>1</v>
      </c>
      <c r="P335" t="s">
        <v>12</v>
      </c>
    </row>
    <row r="336" spans="1:16" x14ac:dyDescent="0.2">
      <c r="A336" s="5">
        <v>335</v>
      </c>
      <c r="B336" s="2" t="s">
        <v>3</v>
      </c>
      <c r="C336" s="2" t="s">
        <v>2</v>
      </c>
      <c r="D336" s="2" t="s">
        <v>5</v>
      </c>
      <c r="E336" s="2" t="s">
        <v>83</v>
      </c>
      <c r="F336" s="2">
        <v>53</v>
      </c>
      <c r="G336" s="2">
        <v>39</v>
      </c>
      <c r="H336" t="s">
        <v>46</v>
      </c>
      <c r="I336" s="2" t="s">
        <v>2</v>
      </c>
      <c r="J336" s="2" t="s">
        <v>6</v>
      </c>
      <c r="K336" s="2">
        <v>39</v>
      </c>
      <c r="L336" s="2">
        <v>69</v>
      </c>
      <c r="M336" s="2">
        <v>14</v>
      </c>
      <c r="N336" s="2" t="s">
        <v>4</v>
      </c>
      <c r="O336" s="2">
        <v>1</v>
      </c>
      <c r="P336" t="s">
        <v>10</v>
      </c>
    </row>
    <row r="337" spans="1:16" x14ac:dyDescent="0.2">
      <c r="A337" s="5">
        <v>336</v>
      </c>
      <c r="B337" s="2" t="s">
        <v>0</v>
      </c>
      <c r="C337" s="2" t="s">
        <v>2</v>
      </c>
      <c r="D337" s="2" t="s">
        <v>5</v>
      </c>
      <c r="E337" s="2" t="s">
        <v>83</v>
      </c>
      <c r="F337" s="2">
        <v>32</v>
      </c>
      <c r="G337" s="2">
        <v>25</v>
      </c>
      <c r="H337" t="s">
        <v>25</v>
      </c>
      <c r="I337" s="2" t="s">
        <v>2</v>
      </c>
      <c r="J337" s="2" t="s">
        <v>55</v>
      </c>
      <c r="K337" s="2">
        <v>31</v>
      </c>
      <c r="L337" s="2">
        <v>47</v>
      </c>
      <c r="M337" s="2">
        <v>6</v>
      </c>
      <c r="N337" s="2" t="s">
        <v>4</v>
      </c>
      <c r="O337" s="2">
        <v>2</v>
      </c>
      <c r="P337" t="s">
        <v>13</v>
      </c>
    </row>
    <row r="338" spans="1:16" x14ac:dyDescent="0.2">
      <c r="A338" s="5">
        <v>337</v>
      </c>
      <c r="B338" s="2" t="s">
        <v>3</v>
      </c>
      <c r="C338" s="2" t="s">
        <v>2</v>
      </c>
      <c r="D338" s="2" t="s">
        <v>5</v>
      </c>
      <c r="E338" s="2" t="s">
        <v>83</v>
      </c>
      <c r="F338" s="2">
        <v>56</v>
      </c>
      <c r="G338" s="2">
        <v>37</v>
      </c>
      <c r="H338" t="s">
        <v>59</v>
      </c>
      <c r="I338" s="2" t="s">
        <v>2</v>
      </c>
      <c r="J338" s="2" t="s">
        <v>6</v>
      </c>
      <c r="K338" s="2">
        <v>46</v>
      </c>
      <c r="L338" s="2">
        <v>118</v>
      </c>
      <c r="M338" s="2">
        <v>6</v>
      </c>
      <c r="N338" s="2" t="s">
        <v>4</v>
      </c>
      <c r="O338" s="2">
        <v>1</v>
      </c>
      <c r="P338" t="s">
        <v>12</v>
      </c>
    </row>
    <row r="339" spans="1:16" x14ac:dyDescent="0.2">
      <c r="A339" s="5">
        <v>338</v>
      </c>
      <c r="B339" s="2" t="s">
        <v>0</v>
      </c>
      <c r="C339" s="2" t="s">
        <v>1</v>
      </c>
      <c r="D339" s="2" t="s">
        <v>5</v>
      </c>
      <c r="E339" s="2" t="s">
        <v>15</v>
      </c>
      <c r="F339" s="2">
        <v>58</v>
      </c>
      <c r="G339" s="2">
        <v>64</v>
      </c>
      <c r="H339" t="s">
        <v>25</v>
      </c>
      <c r="I339" s="2" t="s">
        <v>14</v>
      </c>
      <c r="J339" s="2" t="s">
        <v>6</v>
      </c>
      <c r="K339" s="2">
        <v>54</v>
      </c>
      <c r="L339" s="2">
        <v>102</v>
      </c>
      <c r="M339" s="2">
        <v>5</v>
      </c>
      <c r="N339" s="2" t="s">
        <v>4</v>
      </c>
      <c r="O339" s="2">
        <v>2</v>
      </c>
      <c r="P339" t="s">
        <v>12</v>
      </c>
    </row>
    <row r="340" spans="1:16" x14ac:dyDescent="0.2">
      <c r="A340" s="5">
        <v>339</v>
      </c>
      <c r="B340" s="2" t="s">
        <v>3</v>
      </c>
      <c r="C340" s="2" t="s">
        <v>1</v>
      </c>
      <c r="D340" s="2" t="s">
        <v>15</v>
      </c>
      <c r="E340" s="2" t="s">
        <v>15</v>
      </c>
      <c r="F340" s="2">
        <v>36</v>
      </c>
      <c r="G340" s="2">
        <v>51</v>
      </c>
      <c r="H340" t="s">
        <v>18</v>
      </c>
      <c r="I340" s="2" t="s">
        <v>2</v>
      </c>
      <c r="J340" s="2" t="s">
        <v>55</v>
      </c>
      <c r="K340" s="2">
        <v>21</v>
      </c>
      <c r="L340" s="2">
        <v>64</v>
      </c>
      <c r="M340" s="2">
        <v>31</v>
      </c>
      <c r="N340" s="2" t="s">
        <v>4</v>
      </c>
      <c r="O340" s="2">
        <v>1</v>
      </c>
      <c r="P340" t="s">
        <v>12</v>
      </c>
    </row>
    <row r="341" spans="1:16" x14ac:dyDescent="0.2">
      <c r="A341" s="5">
        <v>340</v>
      </c>
      <c r="B341" s="2" t="s">
        <v>3</v>
      </c>
      <c r="C341" s="2" t="s">
        <v>1</v>
      </c>
      <c r="D341" s="2" t="s">
        <v>15</v>
      </c>
      <c r="E341" s="2" t="s">
        <v>15</v>
      </c>
      <c r="F341" s="2">
        <v>45</v>
      </c>
      <c r="G341" s="2">
        <v>57</v>
      </c>
      <c r="H341" t="s">
        <v>33</v>
      </c>
      <c r="I341" s="2" t="s">
        <v>14</v>
      </c>
      <c r="J341" s="3" t="s">
        <v>7</v>
      </c>
      <c r="K341" s="2">
        <v>50</v>
      </c>
      <c r="L341" s="2">
        <v>122</v>
      </c>
      <c r="M341" s="2">
        <v>13</v>
      </c>
      <c r="N341" s="2" t="s">
        <v>8</v>
      </c>
      <c r="O341" s="2">
        <v>11</v>
      </c>
      <c r="P341" t="s">
        <v>9</v>
      </c>
    </row>
    <row r="342" spans="1:16" x14ac:dyDescent="0.2">
      <c r="A342" s="5">
        <v>341</v>
      </c>
      <c r="B342" s="2" t="s">
        <v>3</v>
      </c>
      <c r="C342" s="2" t="s">
        <v>1</v>
      </c>
      <c r="D342" s="2" t="s">
        <v>5</v>
      </c>
      <c r="E342" s="2" t="s">
        <v>15</v>
      </c>
      <c r="F342" s="2">
        <v>35</v>
      </c>
      <c r="G342" s="2">
        <v>26</v>
      </c>
      <c r="H342" t="s">
        <v>16</v>
      </c>
      <c r="I342" s="2" t="s">
        <v>14</v>
      </c>
      <c r="J342" s="2" t="s">
        <v>53</v>
      </c>
      <c r="K342" s="2">
        <v>15</v>
      </c>
      <c r="L342" s="2">
        <v>73</v>
      </c>
      <c r="M342" s="2">
        <v>23</v>
      </c>
      <c r="N342" s="2" t="s">
        <v>4</v>
      </c>
      <c r="O342" s="2">
        <v>1</v>
      </c>
      <c r="P342" t="s">
        <v>10</v>
      </c>
    </row>
    <row r="343" spans="1:16" x14ac:dyDescent="0.2">
      <c r="A343" s="5">
        <v>342</v>
      </c>
      <c r="B343" s="2" t="s">
        <v>0</v>
      </c>
      <c r="C343" s="2" t="s">
        <v>2</v>
      </c>
      <c r="D343" s="2" t="s">
        <v>5</v>
      </c>
      <c r="E343" s="2" t="s">
        <v>83</v>
      </c>
      <c r="F343" s="2">
        <v>30</v>
      </c>
      <c r="G343" s="2">
        <v>25</v>
      </c>
      <c r="H343" t="s">
        <v>24</v>
      </c>
      <c r="I343" s="2" t="s">
        <v>2</v>
      </c>
      <c r="J343" s="2" t="s">
        <v>55</v>
      </c>
      <c r="K343" s="2">
        <v>35</v>
      </c>
      <c r="L343" s="2">
        <v>165</v>
      </c>
      <c r="M343" s="2">
        <v>48</v>
      </c>
      <c r="N343" s="2" t="s">
        <v>4</v>
      </c>
      <c r="O343" s="2">
        <v>0</v>
      </c>
      <c r="P343" t="s">
        <v>13</v>
      </c>
    </row>
    <row r="344" spans="1:16" x14ac:dyDescent="0.2">
      <c r="A344" s="5">
        <v>343</v>
      </c>
      <c r="B344" s="2" t="s">
        <v>0</v>
      </c>
      <c r="C344" s="2" t="s">
        <v>1</v>
      </c>
      <c r="D344" s="2" t="s">
        <v>5</v>
      </c>
      <c r="E344" s="2" t="s">
        <v>15</v>
      </c>
      <c r="F344" s="2">
        <v>60</v>
      </c>
      <c r="G344" s="2">
        <v>80</v>
      </c>
      <c r="H344" t="s">
        <v>36</v>
      </c>
      <c r="I344" s="2" t="s">
        <v>14</v>
      </c>
      <c r="J344" s="2" t="s">
        <v>6</v>
      </c>
      <c r="K344" s="2">
        <v>72</v>
      </c>
      <c r="L344" s="2">
        <v>94</v>
      </c>
      <c r="M344" s="2">
        <v>14</v>
      </c>
      <c r="N344" s="2" t="s">
        <v>4</v>
      </c>
      <c r="O344" s="2">
        <v>1</v>
      </c>
      <c r="P344" t="s">
        <v>11</v>
      </c>
    </row>
    <row r="345" spans="1:16" x14ac:dyDescent="0.2">
      <c r="A345" s="5">
        <v>344</v>
      </c>
      <c r="B345" s="2" t="s">
        <v>3</v>
      </c>
      <c r="C345" s="2" t="s">
        <v>2</v>
      </c>
      <c r="D345" s="2" t="s">
        <v>5</v>
      </c>
      <c r="E345" s="2" t="s">
        <v>83</v>
      </c>
      <c r="F345" s="2">
        <v>34</v>
      </c>
      <c r="G345" s="2">
        <v>32</v>
      </c>
      <c r="H345" t="s">
        <v>35</v>
      </c>
      <c r="I345" s="2" t="s">
        <v>14</v>
      </c>
      <c r="J345" s="2" t="s">
        <v>55</v>
      </c>
      <c r="K345" s="2">
        <v>19</v>
      </c>
      <c r="L345" s="2">
        <v>76</v>
      </c>
      <c r="M345" s="2">
        <v>46</v>
      </c>
      <c r="N345" s="2" t="s">
        <v>4</v>
      </c>
      <c r="O345" s="2">
        <v>2</v>
      </c>
      <c r="P345" t="s">
        <v>11</v>
      </c>
    </row>
    <row r="346" spans="1:16" x14ac:dyDescent="0.2">
      <c r="A346" s="5">
        <v>345</v>
      </c>
      <c r="B346" s="2" t="s">
        <v>0</v>
      </c>
      <c r="C346" s="2" t="s">
        <v>1</v>
      </c>
      <c r="D346" s="2" t="s">
        <v>15</v>
      </c>
      <c r="E346" s="2" t="s">
        <v>15</v>
      </c>
      <c r="F346" s="2">
        <v>25</v>
      </c>
      <c r="G346" s="2">
        <v>34</v>
      </c>
      <c r="H346" t="s">
        <v>27</v>
      </c>
      <c r="I346" s="2" t="s">
        <v>2</v>
      </c>
      <c r="J346" s="2" t="s">
        <v>53</v>
      </c>
      <c r="K346" s="2">
        <v>15</v>
      </c>
      <c r="L346" s="2">
        <v>33</v>
      </c>
      <c r="M346" s="2">
        <v>39</v>
      </c>
      <c r="N346" s="2" t="s">
        <v>4</v>
      </c>
      <c r="O346" s="2">
        <v>2</v>
      </c>
      <c r="P346" t="s">
        <v>10</v>
      </c>
    </row>
    <row r="347" spans="1:16" x14ac:dyDescent="0.2">
      <c r="A347" s="5">
        <v>346</v>
      </c>
      <c r="B347" s="2" t="s">
        <v>0</v>
      </c>
      <c r="C347" s="2" t="s">
        <v>1</v>
      </c>
      <c r="D347" s="2" t="s">
        <v>5</v>
      </c>
      <c r="E347" s="2" t="s">
        <v>83</v>
      </c>
      <c r="F347" s="2">
        <v>46</v>
      </c>
      <c r="G347" s="2">
        <v>61</v>
      </c>
      <c r="H347" t="s">
        <v>18</v>
      </c>
      <c r="I347" s="2" t="s">
        <v>14</v>
      </c>
      <c r="J347" s="3" t="s">
        <v>7</v>
      </c>
      <c r="K347" s="2">
        <v>47</v>
      </c>
      <c r="L347" s="2">
        <v>130</v>
      </c>
      <c r="M347" s="2">
        <v>46</v>
      </c>
      <c r="N347" s="2" t="s">
        <v>8</v>
      </c>
      <c r="O347" s="2">
        <v>2</v>
      </c>
      <c r="P347" t="s">
        <v>9</v>
      </c>
    </row>
    <row r="348" spans="1:16" x14ac:dyDescent="0.2">
      <c r="A348" s="5">
        <v>347</v>
      </c>
      <c r="B348" s="2" t="s">
        <v>0</v>
      </c>
      <c r="C348" s="2" t="s">
        <v>2</v>
      </c>
      <c r="D348" s="2" t="s">
        <v>5</v>
      </c>
      <c r="E348" s="2" t="s">
        <v>15</v>
      </c>
      <c r="F348" s="2">
        <v>30</v>
      </c>
      <c r="G348" s="2">
        <v>32</v>
      </c>
      <c r="H348" t="s">
        <v>31</v>
      </c>
      <c r="I348" s="2" t="s">
        <v>2</v>
      </c>
      <c r="J348" s="2" t="s">
        <v>53</v>
      </c>
      <c r="K348" s="2">
        <v>12</v>
      </c>
      <c r="L348" s="2">
        <v>39</v>
      </c>
      <c r="M348" s="2">
        <v>43</v>
      </c>
      <c r="N348" s="2" t="s">
        <v>4</v>
      </c>
      <c r="O348" s="2">
        <v>1</v>
      </c>
      <c r="P348" t="s">
        <v>12</v>
      </c>
    </row>
    <row r="349" spans="1:16" x14ac:dyDescent="0.2">
      <c r="A349" s="5">
        <v>348</v>
      </c>
      <c r="B349" s="2" t="s">
        <v>0</v>
      </c>
      <c r="C349" s="2" t="s">
        <v>1</v>
      </c>
      <c r="D349" s="2" t="s">
        <v>15</v>
      </c>
      <c r="E349" s="2" t="s">
        <v>15</v>
      </c>
      <c r="F349" s="2">
        <v>30</v>
      </c>
      <c r="G349" s="2">
        <v>55</v>
      </c>
      <c r="H349" t="s">
        <v>39</v>
      </c>
      <c r="I349" s="2" t="s">
        <v>2</v>
      </c>
      <c r="J349" s="2" t="s">
        <v>53</v>
      </c>
      <c r="K349" s="2">
        <v>18</v>
      </c>
      <c r="L349" s="2">
        <v>86</v>
      </c>
      <c r="M349" s="2">
        <v>5</v>
      </c>
      <c r="N349" s="2" t="s">
        <v>4</v>
      </c>
      <c r="O349" s="2">
        <v>1</v>
      </c>
      <c r="P349" t="s">
        <v>10</v>
      </c>
    </row>
    <row r="350" spans="1:16" x14ac:dyDescent="0.2">
      <c r="A350" s="5">
        <v>349</v>
      </c>
      <c r="B350" s="2" t="s">
        <v>0</v>
      </c>
      <c r="C350" s="2" t="s">
        <v>2</v>
      </c>
      <c r="D350" s="2" t="s">
        <v>5</v>
      </c>
      <c r="E350" s="2" t="s">
        <v>15</v>
      </c>
      <c r="F350" s="2">
        <v>54</v>
      </c>
      <c r="G350" s="2">
        <v>71</v>
      </c>
      <c r="H350" t="s">
        <v>27</v>
      </c>
      <c r="I350" s="2" t="s">
        <v>2</v>
      </c>
      <c r="J350" s="2" t="s">
        <v>6</v>
      </c>
      <c r="K350" s="2">
        <v>60</v>
      </c>
      <c r="L350" s="2">
        <v>164</v>
      </c>
      <c r="M350" s="2">
        <v>13</v>
      </c>
      <c r="N350" s="2" t="s">
        <v>4</v>
      </c>
      <c r="O350" s="2">
        <v>1</v>
      </c>
      <c r="P350" t="s">
        <v>12</v>
      </c>
    </row>
    <row r="351" spans="1:16" x14ac:dyDescent="0.2">
      <c r="A351" s="5">
        <v>350</v>
      </c>
      <c r="B351" s="2" t="s">
        <v>3</v>
      </c>
      <c r="C351" s="2" t="s">
        <v>2</v>
      </c>
      <c r="D351" s="2" t="s">
        <v>5</v>
      </c>
      <c r="E351" s="2" t="s">
        <v>15</v>
      </c>
      <c r="F351" s="2">
        <v>34</v>
      </c>
      <c r="G351" s="2">
        <v>23</v>
      </c>
      <c r="H351" t="s">
        <v>63</v>
      </c>
      <c r="I351" s="2" t="s">
        <v>2</v>
      </c>
      <c r="J351" s="2" t="s">
        <v>53</v>
      </c>
      <c r="K351" s="2">
        <v>37</v>
      </c>
      <c r="L351" s="2">
        <v>183</v>
      </c>
      <c r="M351" s="2">
        <v>30</v>
      </c>
      <c r="N351" s="2" t="s">
        <v>4</v>
      </c>
      <c r="O351" s="2">
        <v>2</v>
      </c>
      <c r="P351" t="s">
        <v>13</v>
      </c>
    </row>
    <row r="352" spans="1:16" x14ac:dyDescent="0.2">
      <c r="A352" s="5">
        <v>351</v>
      </c>
      <c r="B352" s="2" t="s">
        <v>0</v>
      </c>
      <c r="C352" s="2" t="s">
        <v>1</v>
      </c>
      <c r="D352" s="2" t="s">
        <v>5</v>
      </c>
      <c r="E352" s="2" t="s">
        <v>83</v>
      </c>
      <c r="F352" s="2">
        <v>26</v>
      </c>
      <c r="G352" s="2">
        <v>60</v>
      </c>
      <c r="H352" t="s">
        <v>22</v>
      </c>
      <c r="I352" s="2" t="s">
        <v>2</v>
      </c>
      <c r="J352" s="2" t="s">
        <v>55</v>
      </c>
      <c r="K352" s="2">
        <v>18</v>
      </c>
      <c r="L352" s="2">
        <v>41</v>
      </c>
      <c r="M352" s="2">
        <v>40</v>
      </c>
      <c r="N352" s="2" t="s">
        <v>4</v>
      </c>
      <c r="O352" s="2">
        <v>1</v>
      </c>
      <c r="P352" t="s">
        <v>10</v>
      </c>
    </row>
    <row r="353" spans="1:16" x14ac:dyDescent="0.2">
      <c r="A353" s="5">
        <v>352</v>
      </c>
      <c r="B353" s="2" t="s">
        <v>0</v>
      </c>
      <c r="C353" s="2" t="s">
        <v>1</v>
      </c>
      <c r="D353" s="2" t="s">
        <v>5</v>
      </c>
      <c r="E353" s="2" t="s">
        <v>15</v>
      </c>
      <c r="F353" s="2">
        <v>58</v>
      </c>
      <c r="G353" s="2">
        <v>63</v>
      </c>
      <c r="H353" t="s">
        <v>36</v>
      </c>
      <c r="I353" s="2" t="s">
        <v>14</v>
      </c>
      <c r="J353" s="2" t="s">
        <v>6</v>
      </c>
      <c r="K353" s="2">
        <v>58</v>
      </c>
      <c r="L353" s="2">
        <v>223</v>
      </c>
      <c r="M353" s="2">
        <v>8</v>
      </c>
      <c r="N353" s="2" t="s">
        <v>4</v>
      </c>
      <c r="O353" s="2">
        <v>1</v>
      </c>
      <c r="P353" t="s">
        <v>10</v>
      </c>
    </row>
    <row r="354" spans="1:16" x14ac:dyDescent="0.2">
      <c r="A354" s="5">
        <v>353</v>
      </c>
      <c r="B354" s="2" t="s">
        <v>0</v>
      </c>
      <c r="C354" s="2" t="s">
        <v>2</v>
      </c>
      <c r="D354" s="2" t="s">
        <v>5</v>
      </c>
      <c r="E354" s="2" t="s">
        <v>83</v>
      </c>
      <c r="F354" s="2">
        <v>30</v>
      </c>
      <c r="G354" s="2">
        <v>21</v>
      </c>
      <c r="H354" t="s">
        <v>42</v>
      </c>
      <c r="I354" s="2" t="s">
        <v>2</v>
      </c>
      <c r="J354" s="2" t="s">
        <v>55</v>
      </c>
      <c r="K354" s="2">
        <v>32</v>
      </c>
      <c r="L354" s="2">
        <v>119</v>
      </c>
      <c r="M354" s="2">
        <v>5</v>
      </c>
      <c r="N354" s="2" t="s">
        <v>4</v>
      </c>
      <c r="O354" s="2">
        <v>2</v>
      </c>
      <c r="P354" t="s">
        <v>13</v>
      </c>
    </row>
    <row r="355" spans="1:16" x14ac:dyDescent="0.2">
      <c r="A355" s="5">
        <v>354</v>
      </c>
      <c r="B355" s="2" t="s">
        <v>3</v>
      </c>
      <c r="C355" s="2" t="s">
        <v>1</v>
      </c>
      <c r="D355" s="2" t="s">
        <v>15</v>
      </c>
      <c r="E355" s="2" t="s">
        <v>85</v>
      </c>
      <c r="F355" s="2">
        <v>55</v>
      </c>
      <c r="G355" s="2">
        <v>64</v>
      </c>
      <c r="H355" t="s">
        <v>35</v>
      </c>
      <c r="I355" s="2" t="s">
        <v>14</v>
      </c>
      <c r="J355" s="3" t="s">
        <v>7</v>
      </c>
      <c r="K355" s="2">
        <v>40</v>
      </c>
      <c r="L355" s="2">
        <v>129</v>
      </c>
      <c r="M355" s="2">
        <v>37</v>
      </c>
      <c r="N355" s="2" t="s">
        <v>8</v>
      </c>
      <c r="O355" s="2">
        <v>3</v>
      </c>
      <c r="P355" s="1" t="s">
        <v>9</v>
      </c>
    </row>
    <row r="356" spans="1:16" x14ac:dyDescent="0.2">
      <c r="A356" s="5">
        <v>355</v>
      </c>
      <c r="B356" s="2" t="s">
        <v>3</v>
      </c>
      <c r="C356" s="2" t="s">
        <v>1</v>
      </c>
      <c r="D356" s="2" t="s">
        <v>5</v>
      </c>
      <c r="E356" s="2" t="s">
        <v>15</v>
      </c>
      <c r="F356" s="2">
        <v>42</v>
      </c>
      <c r="G356" s="2">
        <v>51</v>
      </c>
      <c r="H356" t="s">
        <v>30</v>
      </c>
      <c r="I356" s="2" t="s">
        <v>14</v>
      </c>
      <c r="J356" s="3" t="s">
        <v>7</v>
      </c>
      <c r="K356" s="2">
        <v>38</v>
      </c>
      <c r="L356" s="2">
        <v>146</v>
      </c>
      <c r="M356" s="2">
        <v>28</v>
      </c>
      <c r="N356" s="2" t="s">
        <v>8</v>
      </c>
      <c r="O356" s="2">
        <v>2</v>
      </c>
      <c r="P356" s="1" t="s">
        <v>9</v>
      </c>
    </row>
    <row r="357" spans="1:16" x14ac:dyDescent="0.2">
      <c r="A357" s="5">
        <v>356</v>
      </c>
      <c r="B357" s="2" t="s">
        <v>0</v>
      </c>
      <c r="C357" s="2" t="s">
        <v>2</v>
      </c>
      <c r="D357" s="2" t="s">
        <v>5</v>
      </c>
      <c r="E357" s="2" t="s">
        <v>15</v>
      </c>
      <c r="F357" s="2">
        <v>30</v>
      </c>
      <c r="G357" s="2">
        <v>52</v>
      </c>
      <c r="H357" t="s">
        <v>56</v>
      </c>
      <c r="I357" s="2" t="s">
        <v>2</v>
      </c>
      <c r="J357" s="2" t="s">
        <v>55</v>
      </c>
      <c r="K357" s="2">
        <v>14</v>
      </c>
      <c r="L357" s="2">
        <v>52</v>
      </c>
      <c r="M357" s="2">
        <v>44</v>
      </c>
      <c r="N357" s="2" t="s">
        <v>4</v>
      </c>
      <c r="O357" s="2">
        <v>1</v>
      </c>
      <c r="P357" t="s">
        <v>11</v>
      </c>
    </row>
    <row r="358" spans="1:16" x14ac:dyDescent="0.2">
      <c r="A358" s="5">
        <v>357</v>
      </c>
      <c r="B358" s="2" t="s">
        <v>3</v>
      </c>
      <c r="C358" s="2" t="s">
        <v>1</v>
      </c>
      <c r="D358" s="2" t="s">
        <v>5</v>
      </c>
      <c r="E358" s="2" t="s">
        <v>83</v>
      </c>
      <c r="F358" s="2">
        <v>60</v>
      </c>
      <c r="G358" s="2">
        <v>48</v>
      </c>
      <c r="H358" t="s">
        <v>35</v>
      </c>
      <c r="I358" s="2" t="s">
        <v>14</v>
      </c>
      <c r="J358" s="2" t="s">
        <v>6</v>
      </c>
      <c r="K358" s="2">
        <v>42</v>
      </c>
      <c r="L358" s="2">
        <v>76</v>
      </c>
      <c r="M358" s="2">
        <v>10</v>
      </c>
      <c r="N358" s="2" t="s">
        <v>4</v>
      </c>
      <c r="O358" s="2">
        <v>1</v>
      </c>
      <c r="P358" t="s">
        <v>12</v>
      </c>
    </row>
    <row r="359" spans="1:16" x14ac:dyDescent="0.2">
      <c r="A359" s="5">
        <v>358</v>
      </c>
      <c r="B359" s="2" t="s">
        <v>0</v>
      </c>
      <c r="C359" s="2" t="s">
        <v>1</v>
      </c>
      <c r="D359" s="2" t="s">
        <v>5</v>
      </c>
      <c r="E359" s="2" t="s">
        <v>15</v>
      </c>
      <c r="F359" s="2">
        <v>28</v>
      </c>
      <c r="G359" s="2">
        <v>67</v>
      </c>
      <c r="H359" t="s">
        <v>38</v>
      </c>
      <c r="I359" s="2" t="s">
        <v>2</v>
      </c>
      <c r="J359" s="2" t="s">
        <v>55</v>
      </c>
      <c r="K359" s="2">
        <v>18</v>
      </c>
      <c r="L359" s="2">
        <v>29</v>
      </c>
      <c r="M359" s="2">
        <v>12</v>
      </c>
      <c r="N359" s="2" t="s">
        <v>4</v>
      </c>
      <c r="O359" s="2">
        <v>1</v>
      </c>
      <c r="P359" t="s">
        <v>10</v>
      </c>
    </row>
    <row r="360" spans="1:16" x14ac:dyDescent="0.2">
      <c r="A360" s="5">
        <v>359</v>
      </c>
      <c r="B360" s="2" t="s">
        <v>0</v>
      </c>
      <c r="C360" s="2" t="s">
        <v>1</v>
      </c>
      <c r="D360" s="2" t="s">
        <v>5</v>
      </c>
      <c r="E360" s="2" t="s">
        <v>83</v>
      </c>
      <c r="F360" s="2">
        <v>28</v>
      </c>
      <c r="G360" s="2">
        <v>59</v>
      </c>
      <c r="H360" t="s">
        <v>32</v>
      </c>
      <c r="I360" s="2" t="s">
        <v>14</v>
      </c>
      <c r="J360" s="2" t="s">
        <v>53</v>
      </c>
      <c r="K360" s="2">
        <v>17</v>
      </c>
      <c r="L360" s="2">
        <v>85</v>
      </c>
      <c r="M360" s="2">
        <v>10</v>
      </c>
      <c r="N360" s="2" t="s">
        <v>4</v>
      </c>
      <c r="O360" s="2">
        <v>0</v>
      </c>
      <c r="P360" t="s">
        <v>10</v>
      </c>
    </row>
    <row r="361" spans="1:16" x14ac:dyDescent="0.2">
      <c r="A361" s="5">
        <v>360</v>
      </c>
      <c r="B361" s="2" t="s">
        <v>0</v>
      </c>
      <c r="C361" s="2" t="s">
        <v>1</v>
      </c>
      <c r="D361" s="2" t="s">
        <v>5</v>
      </c>
      <c r="E361" s="2" t="s">
        <v>83</v>
      </c>
      <c r="F361" s="2">
        <v>62</v>
      </c>
      <c r="G361" s="2">
        <v>80</v>
      </c>
      <c r="H361" t="s">
        <v>33</v>
      </c>
      <c r="I361" s="2" t="s">
        <v>14</v>
      </c>
      <c r="J361" s="2" t="s">
        <v>6</v>
      </c>
      <c r="K361" s="2">
        <v>67</v>
      </c>
      <c r="L361" s="2">
        <v>119</v>
      </c>
      <c r="M361" s="2">
        <v>11</v>
      </c>
      <c r="N361" s="2" t="s">
        <v>4</v>
      </c>
      <c r="O361" s="2">
        <v>2</v>
      </c>
      <c r="P361" t="s">
        <v>11</v>
      </c>
    </row>
    <row r="362" spans="1:16" x14ac:dyDescent="0.2">
      <c r="A362" s="5">
        <v>361</v>
      </c>
      <c r="B362" s="2" t="s">
        <v>3</v>
      </c>
      <c r="C362" s="2" t="s">
        <v>1</v>
      </c>
      <c r="D362" s="2" t="s">
        <v>5</v>
      </c>
      <c r="E362" s="2" t="s">
        <v>15</v>
      </c>
      <c r="F362" s="2">
        <v>27</v>
      </c>
      <c r="G362" s="2">
        <v>69</v>
      </c>
      <c r="H362" t="s">
        <v>36</v>
      </c>
      <c r="I362" s="2" t="s">
        <v>2</v>
      </c>
      <c r="J362" s="2" t="s">
        <v>55</v>
      </c>
      <c r="K362" s="2">
        <v>20</v>
      </c>
      <c r="L362" s="2">
        <v>25</v>
      </c>
      <c r="M362" s="2">
        <v>13</v>
      </c>
      <c r="N362" s="2" t="s">
        <v>4</v>
      </c>
      <c r="O362" s="2">
        <v>2</v>
      </c>
      <c r="P362" t="s">
        <v>10</v>
      </c>
    </row>
    <row r="363" spans="1:16" x14ac:dyDescent="0.2">
      <c r="A363" s="5">
        <v>362</v>
      </c>
      <c r="B363" s="2" t="s">
        <v>0</v>
      </c>
      <c r="C363" s="2" t="s">
        <v>1</v>
      </c>
      <c r="D363" s="2" t="s">
        <v>5</v>
      </c>
      <c r="E363" s="2" t="s">
        <v>84</v>
      </c>
      <c r="F363" s="2">
        <v>45</v>
      </c>
      <c r="G363" s="2">
        <v>66</v>
      </c>
      <c r="H363" t="s">
        <v>38</v>
      </c>
      <c r="I363" s="2" t="s">
        <v>14</v>
      </c>
      <c r="J363" s="2" t="s">
        <v>6</v>
      </c>
      <c r="K363" s="2">
        <v>55</v>
      </c>
      <c r="L363" s="2">
        <v>181</v>
      </c>
      <c r="M363" s="2">
        <v>14</v>
      </c>
      <c r="N363" s="2" t="s">
        <v>4</v>
      </c>
      <c r="O363" s="2">
        <v>2</v>
      </c>
      <c r="P363" t="s">
        <v>12</v>
      </c>
    </row>
    <row r="364" spans="1:16" x14ac:dyDescent="0.2">
      <c r="A364" s="5">
        <v>363</v>
      </c>
      <c r="B364" s="2" t="s">
        <v>0</v>
      </c>
      <c r="C364" s="2" t="s">
        <v>2</v>
      </c>
      <c r="D364" s="2" t="s">
        <v>5</v>
      </c>
      <c r="E364" s="2" t="s">
        <v>15</v>
      </c>
      <c r="F364" s="2">
        <v>29</v>
      </c>
      <c r="G364" s="2">
        <v>20</v>
      </c>
      <c r="H364" t="s">
        <v>62</v>
      </c>
      <c r="I364" s="2" t="s">
        <v>2</v>
      </c>
      <c r="J364" s="2" t="s">
        <v>54</v>
      </c>
      <c r="K364" s="2">
        <v>34</v>
      </c>
      <c r="L364" s="2">
        <v>155</v>
      </c>
      <c r="M364" s="2">
        <v>13</v>
      </c>
      <c r="N364" s="2" t="s">
        <v>4</v>
      </c>
      <c r="O364" s="2">
        <v>5</v>
      </c>
      <c r="P364" t="s">
        <v>13</v>
      </c>
    </row>
    <row r="365" spans="1:16" x14ac:dyDescent="0.2">
      <c r="A365" s="5">
        <v>364</v>
      </c>
      <c r="B365" s="2" t="s">
        <v>3</v>
      </c>
      <c r="C365" s="2" t="s">
        <v>1</v>
      </c>
      <c r="D365" s="2" t="s">
        <v>5</v>
      </c>
      <c r="E365" s="2" t="s">
        <v>15</v>
      </c>
      <c r="F365" s="2">
        <v>29</v>
      </c>
      <c r="G365" s="2">
        <v>67</v>
      </c>
      <c r="H365" t="s">
        <v>39</v>
      </c>
      <c r="I365" s="2" t="s">
        <v>14</v>
      </c>
      <c r="J365" s="2" t="s">
        <v>55</v>
      </c>
      <c r="K365" s="2">
        <v>17</v>
      </c>
      <c r="L365" s="2">
        <v>64</v>
      </c>
      <c r="M365" s="2">
        <v>14</v>
      </c>
      <c r="N365" s="2" t="s">
        <v>4</v>
      </c>
      <c r="O365" s="2">
        <v>1</v>
      </c>
      <c r="P365" t="s">
        <v>12</v>
      </c>
    </row>
    <row r="366" spans="1:16" x14ac:dyDescent="0.2">
      <c r="A366" s="5">
        <v>365</v>
      </c>
      <c r="B366" s="2" t="s">
        <v>3</v>
      </c>
      <c r="C366" s="2" t="s">
        <v>2</v>
      </c>
      <c r="D366" s="2" t="s">
        <v>5</v>
      </c>
      <c r="E366" s="2" t="s">
        <v>15</v>
      </c>
      <c r="F366" s="2">
        <v>35</v>
      </c>
      <c r="G366" s="2">
        <v>54</v>
      </c>
      <c r="H366" t="s">
        <v>23</v>
      </c>
      <c r="I366" s="2" t="s">
        <v>2</v>
      </c>
      <c r="J366" s="2" t="s">
        <v>53</v>
      </c>
      <c r="K366" s="2">
        <v>19</v>
      </c>
      <c r="L366" s="2">
        <v>36</v>
      </c>
      <c r="M366" s="2">
        <v>18</v>
      </c>
      <c r="N366" s="2" t="s">
        <v>4</v>
      </c>
      <c r="O366" s="2">
        <v>1</v>
      </c>
      <c r="P366" t="s">
        <v>10</v>
      </c>
    </row>
    <row r="367" spans="1:16" x14ac:dyDescent="0.2">
      <c r="A367" s="5">
        <v>366</v>
      </c>
      <c r="B367" s="2" t="s">
        <v>0</v>
      </c>
      <c r="C367" s="2" t="s">
        <v>2</v>
      </c>
      <c r="D367" s="2" t="s">
        <v>5</v>
      </c>
      <c r="E367" s="2" t="s">
        <v>15</v>
      </c>
      <c r="F367" s="2">
        <v>31</v>
      </c>
      <c r="G367" s="2">
        <v>73</v>
      </c>
      <c r="H367" t="s">
        <v>28</v>
      </c>
      <c r="I367" s="2" t="s">
        <v>2</v>
      </c>
      <c r="J367" s="2" t="s">
        <v>53</v>
      </c>
      <c r="K367" s="2">
        <v>17</v>
      </c>
      <c r="L367" s="2">
        <v>44</v>
      </c>
      <c r="M367" s="2">
        <v>4</v>
      </c>
      <c r="N367" s="2" t="s">
        <v>4</v>
      </c>
      <c r="O367" s="2">
        <v>1</v>
      </c>
      <c r="P367" t="s">
        <v>11</v>
      </c>
    </row>
    <row r="368" spans="1:16" x14ac:dyDescent="0.2">
      <c r="A368" s="5">
        <v>367</v>
      </c>
      <c r="B368" s="2" t="s">
        <v>0</v>
      </c>
      <c r="C368" s="2" t="s">
        <v>1</v>
      </c>
      <c r="D368" s="2" t="s">
        <v>5</v>
      </c>
      <c r="E368" s="2" t="s">
        <v>83</v>
      </c>
      <c r="F368" s="2">
        <v>28</v>
      </c>
      <c r="G368" s="2">
        <v>49</v>
      </c>
      <c r="H368" t="s">
        <v>31</v>
      </c>
      <c r="I368" s="2" t="s">
        <v>14</v>
      </c>
      <c r="J368" s="2" t="s">
        <v>53</v>
      </c>
      <c r="K368" s="2">
        <v>20</v>
      </c>
      <c r="L368" s="2">
        <v>58</v>
      </c>
      <c r="M368" s="2">
        <v>34</v>
      </c>
      <c r="N368" s="2" t="s">
        <v>4</v>
      </c>
      <c r="O368" s="2">
        <v>2</v>
      </c>
      <c r="P368" t="s">
        <v>12</v>
      </c>
    </row>
    <row r="369" spans="1:16" x14ac:dyDescent="0.2">
      <c r="A369" s="5">
        <v>368</v>
      </c>
      <c r="B369" s="2" t="s">
        <v>3</v>
      </c>
      <c r="C369" s="2" t="s">
        <v>1</v>
      </c>
      <c r="D369" s="2" t="s">
        <v>5</v>
      </c>
      <c r="E369" s="2" t="s">
        <v>84</v>
      </c>
      <c r="F369" s="2">
        <v>61</v>
      </c>
      <c r="G369" s="2">
        <v>48</v>
      </c>
      <c r="H369" t="s">
        <v>28</v>
      </c>
      <c r="I369" s="2" t="s">
        <v>14</v>
      </c>
      <c r="J369" s="2" t="s">
        <v>6</v>
      </c>
      <c r="K369" s="2">
        <v>45</v>
      </c>
      <c r="L369" s="2">
        <v>222</v>
      </c>
      <c r="M369" s="2">
        <v>12</v>
      </c>
      <c r="N369" s="2" t="s">
        <v>4</v>
      </c>
      <c r="O369" s="2">
        <v>2</v>
      </c>
      <c r="P369" t="s">
        <v>12</v>
      </c>
    </row>
    <row r="370" spans="1:16" x14ac:dyDescent="0.2">
      <c r="A370" s="5">
        <v>369</v>
      </c>
      <c r="B370" s="2" t="s">
        <v>0</v>
      </c>
      <c r="C370" s="2" t="s">
        <v>1</v>
      </c>
      <c r="D370" s="2" t="s">
        <v>5</v>
      </c>
      <c r="E370" s="2" t="s">
        <v>85</v>
      </c>
      <c r="F370" s="2">
        <v>51</v>
      </c>
      <c r="G370" s="2">
        <v>72</v>
      </c>
      <c r="H370" t="s">
        <v>30</v>
      </c>
      <c r="I370" s="2" t="s">
        <v>14</v>
      </c>
      <c r="J370" s="3" t="s">
        <v>7</v>
      </c>
      <c r="K370" s="2">
        <v>34</v>
      </c>
      <c r="L370" s="2">
        <v>59</v>
      </c>
      <c r="M370" s="2">
        <v>24</v>
      </c>
      <c r="N370" s="2" t="s">
        <v>8</v>
      </c>
      <c r="O370" s="2">
        <v>11</v>
      </c>
      <c r="P370" s="1" t="s">
        <v>9</v>
      </c>
    </row>
    <row r="371" spans="1:16" x14ac:dyDescent="0.2">
      <c r="A371" s="5">
        <v>370</v>
      </c>
      <c r="B371" s="2" t="s">
        <v>0</v>
      </c>
      <c r="C371" s="2" t="s">
        <v>1</v>
      </c>
      <c r="D371" s="2" t="s">
        <v>5</v>
      </c>
      <c r="E371" s="2" t="s">
        <v>83</v>
      </c>
      <c r="F371" s="2">
        <v>53</v>
      </c>
      <c r="G371" s="2">
        <v>38</v>
      </c>
      <c r="H371" t="s">
        <v>35</v>
      </c>
      <c r="I371" s="2" t="s">
        <v>14</v>
      </c>
      <c r="J371" s="2" t="s">
        <v>6</v>
      </c>
      <c r="K371" s="2">
        <v>54</v>
      </c>
      <c r="L371" s="2">
        <v>240</v>
      </c>
      <c r="M371" s="4">
        <v>4</v>
      </c>
      <c r="N371" s="2" t="s">
        <v>4</v>
      </c>
      <c r="O371" s="2">
        <v>1</v>
      </c>
      <c r="P371" t="s">
        <v>11</v>
      </c>
    </row>
    <row r="372" spans="1:16" x14ac:dyDescent="0.2">
      <c r="A372" s="5">
        <v>371</v>
      </c>
      <c r="B372" s="2" t="s">
        <v>3</v>
      </c>
      <c r="C372" s="2" t="s">
        <v>1</v>
      </c>
      <c r="D372" s="2" t="s">
        <v>5</v>
      </c>
      <c r="E372" s="2" t="s">
        <v>15</v>
      </c>
      <c r="F372" s="2">
        <v>31</v>
      </c>
      <c r="G372" s="2">
        <v>63</v>
      </c>
      <c r="H372" t="s">
        <v>33</v>
      </c>
      <c r="I372" s="2" t="s">
        <v>14</v>
      </c>
      <c r="J372" s="2" t="s">
        <v>55</v>
      </c>
      <c r="K372" s="2">
        <v>15</v>
      </c>
      <c r="L372" s="2">
        <v>55</v>
      </c>
      <c r="M372" s="2">
        <v>20</v>
      </c>
      <c r="N372" s="2" t="s">
        <v>4</v>
      </c>
      <c r="O372" s="2">
        <v>1</v>
      </c>
      <c r="P372" t="s">
        <v>10</v>
      </c>
    </row>
    <row r="373" spans="1:16" x14ac:dyDescent="0.2">
      <c r="A373" s="5">
        <v>372</v>
      </c>
      <c r="B373" s="2" t="s">
        <v>3</v>
      </c>
      <c r="C373" s="2" t="s">
        <v>1</v>
      </c>
      <c r="D373" s="2" t="s">
        <v>15</v>
      </c>
      <c r="E373" s="2" t="s">
        <v>15</v>
      </c>
      <c r="F373" s="2">
        <v>31</v>
      </c>
      <c r="G373" s="2">
        <v>25</v>
      </c>
      <c r="H373" t="s">
        <v>26</v>
      </c>
      <c r="I373" s="2" t="s">
        <v>2</v>
      </c>
      <c r="J373" s="2" t="s">
        <v>55</v>
      </c>
      <c r="K373" s="2">
        <v>15</v>
      </c>
      <c r="L373" s="2">
        <v>39</v>
      </c>
      <c r="M373" s="2">
        <v>48</v>
      </c>
      <c r="N373" s="2" t="s">
        <v>4</v>
      </c>
      <c r="O373" s="2">
        <v>2</v>
      </c>
      <c r="P373" t="s">
        <v>12</v>
      </c>
    </row>
    <row r="374" spans="1:16" x14ac:dyDescent="0.2">
      <c r="A374" s="5">
        <v>373</v>
      </c>
      <c r="B374" s="2" t="s">
        <v>3</v>
      </c>
      <c r="C374" s="2" t="s">
        <v>2</v>
      </c>
      <c r="D374" s="2" t="s">
        <v>15</v>
      </c>
      <c r="E374" s="2" t="s">
        <v>15</v>
      </c>
      <c r="F374" s="2">
        <v>33</v>
      </c>
      <c r="G374" s="2">
        <v>40</v>
      </c>
      <c r="H374" t="s">
        <v>66</v>
      </c>
      <c r="I374" s="2" t="s">
        <v>14</v>
      </c>
      <c r="J374" s="2" t="s">
        <v>53</v>
      </c>
      <c r="K374" s="2">
        <v>19</v>
      </c>
      <c r="L374" s="2">
        <v>36</v>
      </c>
      <c r="M374" s="2">
        <v>33</v>
      </c>
      <c r="N374" s="2" t="s">
        <v>4</v>
      </c>
      <c r="O374" s="2">
        <v>0</v>
      </c>
      <c r="P374" t="s">
        <v>12</v>
      </c>
    </row>
    <row r="375" spans="1:16" x14ac:dyDescent="0.2">
      <c r="A375" s="5">
        <v>374</v>
      </c>
      <c r="B375" s="2" t="s">
        <v>0</v>
      </c>
      <c r="C375" s="2" t="s">
        <v>1</v>
      </c>
      <c r="D375" s="2" t="s">
        <v>15</v>
      </c>
      <c r="E375" s="2" t="s">
        <v>15</v>
      </c>
      <c r="F375" s="2">
        <v>40</v>
      </c>
      <c r="G375" s="2">
        <v>72</v>
      </c>
      <c r="H375" t="s">
        <v>34</v>
      </c>
      <c r="I375" s="2" t="s">
        <v>14</v>
      </c>
      <c r="J375" s="3" t="s">
        <v>7</v>
      </c>
      <c r="K375" s="2">
        <v>46</v>
      </c>
      <c r="L375" s="2">
        <v>128</v>
      </c>
      <c r="M375" s="2">
        <v>46</v>
      </c>
      <c r="N375" s="2" t="s">
        <v>8</v>
      </c>
      <c r="O375" s="2">
        <v>1</v>
      </c>
      <c r="P375" t="s">
        <v>9</v>
      </c>
    </row>
    <row r="376" spans="1:16" x14ac:dyDescent="0.2">
      <c r="A376" s="5">
        <v>375</v>
      </c>
      <c r="B376" s="2" t="s">
        <v>3</v>
      </c>
      <c r="C376" s="2" t="s">
        <v>2</v>
      </c>
      <c r="D376" s="2" t="s">
        <v>5</v>
      </c>
      <c r="E376" s="2" t="s">
        <v>15</v>
      </c>
      <c r="F376" s="2">
        <v>27</v>
      </c>
      <c r="G376" s="2">
        <v>24</v>
      </c>
      <c r="H376" t="s">
        <v>36</v>
      </c>
      <c r="I376" s="2" t="s">
        <v>14</v>
      </c>
      <c r="J376" s="2" t="s">
        <v>55</v>
      </c>
      <c r="K376" s="2">
        <v>16</v>
      </c>
      <c r="L376" s="2">
        <v>48</v>
      </c>
      <c r="M376" s="2">
        <v>29</v>
      </c>
      <c r="N376" s="2" t="s">
        <v>4</v>
      </c>
      <c r="O376" s="2">
        <v>0</v>
      </c>
      <c r="P376" t="s">
        <v>10</v>
      </c>
    </row>
    <row r="377" spans="1:16" x14ac:dyDescent="0.2">
      <c r="A377" s="5">
        <v>376</v>
      </c>
      <c r="B377" s="2" t="s">
        <v>3</v>
      </c>
      <c r="C377" s="2" t="s">
        <v>2</v>
      </c>
      <c r="D377" s="2" t="s">
        <v>5</v>
      </c>
      <c r="E377" s="2" t="s">
        <v>84</v>
      </c>
      <c r="F377" s="2">
        <v>30</v>
      </c>
      <c r="G377" s="2">
        <v>21</v>
      </c>
      <c r="H377" t="s">
        <v>21</v>
      </c>
      <c r="I377" s="2" t="s">
        <v>2</v>
      </c>
      <c r="J377" s="2" t="s">
        <v>54</v>
      </c>
      <c r="K377" s="2">
        <v>33</v>
      </c>
      <c r="L377" s="2">
        <v>52</v>
      </c>
      <c r="M377" s="2">
        <v>13</v>
      </c>
      <c r="N377" s="2" t="s">
        <v>4</v>
      </c>
      <c r="O377" s="2">
        <v>5</v>
      </c>
      <c r="P377" t="s">
        <v>13</v>
      </c>
    </row>
    <row r="378" spans="1:16" x14ac:dyDescent="0.2">
      <c r="A378" s="5">
        <v>377</v>
      </c>
      <c r="B378" s="2" t="s">
        <v>0</v>
      </c>
      <c r="C378" s="2" t="s">
        <v>2</v>
      </c>
      <c r="D378" s="2" t="s">
        <v>5</v>
      </c>
      <c r="E378" s="2" t="s">
        <v>83</v>
      </c>
      <c r="F378" s="2">
        <v>30</v>
      </c>
      <c r="G378" s="2">
        <v>21</v>
      </c>
      <c r="H378" t="s">
        <v>64</v>
      </c>
      <c r="I378" s="2" t="s">
        <v>2</v>
      </c>
      <c r="J378" s="2" t="s">
        <v>53</v>
      </c>
      <c r="K378" s="2">
        <v>35</v>
      </c>
      <c r="L378" s="2">
        <v>119</v>
      </c>
      <c r="M378" s="2">
        <v>33</v>
      </c>
      <c r="N378" s="2" t="s">
        <v>4</v>
      </c>
      <c r="O378" s="2">
        <v>6</v>
      </c>
      <c r="P378" t="s">
        <v>13</v>
      </c>
    </row>
    <row r="379" spans="1:16" x14ac:dyDescent="0.2">
      <c r="A379" s="5">
        <v>378</v>
      </c>
      <c r="B379" s="2" t="s">
        <v>0</v>
      </c>
      <c r="C379" s="2" t="s">
        <v>1</v>
      </c>
      <c r="D379" s="2" t="s">
        <v>5</v>
      </c>
      <c r="E379" s="2" t="s">
        <v>83</v>
      </c>
      <c r="F379" s="2">
        <v>25</v>
      </c>
      <c r="G379" s="2">
        <v>29</v>
      </c>
      <c r="H379" t="s">
        <v>30</v>
      </c>
      <c r="I379" s="2" t="s">
        <v>2</v>
      </c>
      <c r="J379" s="2" t="s">
        <v>53</v>
      </c>
      <c r="K379" s="2">
        <v>15</v>
      </c>
      <c r="L379" s="2">
        <v>30</v>
      </c>
      <c r="M379" s="2">
        <v>17</v>
      </c>
      <c r="N379" s="2" t="s">
        <v>4</v>
      </c>
      <c r="O379" s="2">
        <v>1</v>
      </c>
      <c r="P379" t="s">
        <v>11</v>
      </c>
    </row>
    <row r="380" spans="1:16" x14ac:dyDescent="0.2">
      <c r="A380" s="5">
        <v>379</v>
      </c>
      <c r="B380" s="2" t="s">
        <v>3</v>
      </c>
      <c r="C380" s="2" t="s">
        <v>2</v>
      </c>
      <c r="D380" s="2" t="s">
        <v>5</v>
      </c>
      <c r="E380" s="2" t="s">
        <v>83</v>
      </c>
      <c r="F380" s="2">
        <v>55</v>
      </c>
      <c r="G380" s="2">
        <v>48</v>
      </c>
      <c r="H380" t="s">
        <v>32</v>
      </c>
      <c r="I380" s="2" t="s">
        <v>2</v>
      </c>
      <c r="J380" s="2" t="s">
        <v>6</v>
      </c>
      <c r="K380" s="2">
        <v>71</v>
      </c>
      <c r="L380" s="2">
        <v>185</v>
      </c>
      <c r="M380" s="2">
        <v>9</v>
      </c>
      <c r="N380" s="2" t="s">
        <v>4</v>
      </c>
      <c r="O380" s="2">
        <v>0</v>
      </c>
      <c r="P380" t="s">
        <v>10</v>
      </c>
    </row>
    <row r="381" spans="1:16" x14ac:dyDescent="0.2">
      <c r="A381" s="5">
        <v>380</v>
      </c>
      <c r="B381" s="2" t="s">
        <v>0</v>
      </c>
      <c r="C381" s="2" t="s">
        <v>2</v>
      </c>
      <c r="D381" s="2" t="s">
        <v>5</v>
      </c>
      <c r="E381" s="2" t="s">
        <v>84</v>
      </c>
      <c r="F381" s="2">
        <v>32</v>
      </c>
      <c r="G381" s="2">
        <v>26</v>
      </c>
      <c r="H381" t="s">
        <v>18</v>
      </c>
      <c r="I381" s="2" t="s">
        <v>2</v>
      </c>
      <c r="J381" s="2" t="s">
        <v>53</v>
      </c>
      <c r="K381" s="2">
        <v>28</v>
      </c>
      <c r="L381" s="2">
        <v>95</v>
      </c>
      <c r="M381" s="2">
        <v>14</v>
      </c>
      <c r="N381" s="2" t="s">
        <v>4</v>
      </c>
      <c r="O381" s="2">
        <v>1</v>
      </c>
      <c r="P381" t="s">
        <v>13</v>
      </c>
    </row>
    <row r="382" spans="1:16" x14ac:dyDescent="0.2">
      <c r="A382" s="5">
        <v>381</v>
      </c>
      <c r="B382" s="2" t="s">
        <v>3</v>
      </c>
      <c r="C382" s="2" t="s">
        <v>1</v>
      </c>
      <c r="D382" s="2" t="s">
        <v>5</v>
      </c>
      <c r="E382" s="2" t="s">
        <v>83</v>
      </c>
      <c r="F382" s="2">
        <v>26</v>
      </c>
      <c r="G382" s="2">
        <v>41</v>
      </c>
      <c r="H382" t="s">
        <v>31</v>
      </c>
      <c r="I382" s="2" t="s">
        <v>2</v>
      </c>
      <c r="J382" s="2" t="s">
        <v>53</v>
      </c>
      <c r="K382" s="2">
        <v>15</v>
      </c>
      <c r="L382" s="2">
        <v>32</v>
      </c>
      <c r="M382" s="2">
        <v>17</v>
      </c>
      <c r="N382" s="2" t="s">
        <v>4</v>
      </c>
      <c r="O382" s="2">
        <v>2</v>
      </c>
      <c r="P382" t="s">
        <v>12</v>
      </c>
    </row>
    <row r="383" spans="1:16" x14ac:dyDescent="0.2">
      <c r="A383" s="5">
        <v>382</v>
      </c>
      <c r="B383" s="2" t="s">
        <v>0</v>
      </c>
      <c r="C383" s="2" t="s">
        <v>1</v>
      </c>
      <c r="D383" s="2" t="s">
        <v>15</v>
      </c>
      <c r="E383" s="2" t="s">
        <v>83</v>
      </c>
      <c r="F383" s="2">
        <v>29</v>
      </c>
      <c r="G383" s="2">
        <v>53</v>
      </c>
      <c r="H383" t="s">
        <v>25</v>
      </c>
      <c r="I383" s="2" t="s">
        <v>2</v>
      </c>
      <c r="J383" s="2" t="s">
        <v>55</v>
      </c>
      <c r="K383" s="2">
        <v>15</v>
      </c>
      <c r="L383" s="2">
        <v>34</v>
      </c>
      <c r="M383" s="2">
        <v>28</v>
      </c>
      <c r="N383" s="2" t="s">
        <v>4</v>
      </c>
      <c r="O383" s="2">
        <v>1</v>
      </c>
      <c r="P383" t="s">
        <v>12</v>
      </c>
    </row>
    <row r="384" spans="1:16" x14ac:dyDescent="0.2">
      <c r="A384" s="5">
        <v>383</v>
      </c>
      <c r="B384" s="2" t="s">
        <v>3</v>
      </c>
      <c r="C384" s="2" t="s">
        <v>2</v>
      </c>
      <c r="D384" s="2" t="s">
        <v>5</v>
      </c>
      <c r="E384" s="2" t="s">
        <v>83</v>
      </c>
      <c r="F384" s="2">
        <v>31</v>
      </c>
      <c r="G384" s="2">
        <v>25</v>
      </c>
      <c r="H384" t="s">
        <v>45</v>
      </c>
      <c r="I384" s="2" t="s">
        <v>2</v>
      </c>
      <c r="J384" s="2" t="s">
        <v>53</v>
      </c>
      <c r="K384" s="2">
        <v>39</v>
      </c>
      <c r="L384" s="2">
        <v>137</v>
      </c>
      <c r="M384" s="2">
        <v>10</v>
      </c>
      <c r="N384" s="2" t="s">
        <v>4</v>
      </c>
      <c r="O384" s="2">
        <v>6</v>
      </c>
      <c r="P384" t="s">
        <v>13</v>
      </c>
    </row>
    <row r="385" spans="1:16" x14ac:dyDescent="0.2">
      <c r="A385" s="5">
        <v>384</v>
      </c>
      <c r="B385" s="2" t="s">
        <v>0</v>
      </c>
      <c r="C385" s="2" t="s">
        <v>1</v>
      </c>
      <c r="D385" s="2" t="s">
        <v>15</v>
      </c>
      <c r="E385" s="2" t="s">
        <v>15</v>
      </c>
      <c r="F385" s="2">
        <v>34</v>
      </c>
      <c r="G385" s="2">
        <v>33</v>
      </c>
      <c r="H385" t="s">
        <v>23</v>
      </c>
      <c r="I385" s="2" t="s">
        <v>2</v>
      </c>
      <c r="J385" s="2" t="s">
        <v>55</v>
      </c>
      <c r="K385" s="2">
        <v>17</v>
      </c>
      <c r="L385" s="2">
        <v>37</v>
      </c>
      <c r="M385" s="2">
        <v>5</v>
      </c>
      <c r="N385" s="2" t="s">
        <v>4</v>
      </c>
      <c r="O385" s="2">
        <v>0</v>
      </c>
      <c r="P385" t="s">
        <v>10</v>
      </c>
    </row>
    <row r="386" spans="1:16" x14ac:dyDescent="0.2">
      <c r="A386" s="5">
        <v>385</v>
      </c>
      <c r="B386" s="2" t="s">
        <v>3</v>
      </c>
      <c r="C386" s="2" t="s">
        <v>2</v>
      </c>
      <c r="D386" s="2" t="s">
        <v>5</v>
      </c>
      <c r="E386" s="2" t="s">
        <v>15</v>
      </c>
      <c r="F386" s="2">
        <v>52</v>
      </c>
      <c r="G386" s="2">
        <v>59</v>
      </c>
      <c r="H386" t="s">
        <v>17</v>
      </c>
      <c r="I386" s="2" t="s">
        <v>2</v>
      </c>
      <c r="J386" s="2" t="s">
        <v>6</v>
      </c>
      <c r="K386" s="2">
        <v>69</v>
      </c>
      <c r="L386" s="2">
        <v>298</v>
      </c>
      <c r="M386" s="2">
        <v>6</v>
      </c>
      <c r="N386" s="2" t="s">
        <v>4</v>
      </c>
      <c r="O386" s="2">
        <v>0</v>
      </c>
      <c r="P386" t="s">
        <v>12</v>
      </c>
    </row>
    <row r="387" spans="1:16" x14ac:dyDescent="0.2">
      <c r="A387" s="5">
        <v>386</v>
      </c>
      <c r="B387" s="2" t="s">
        <v>0</v>
      </c>
      <c r="C387" s="2" t="s">
        <v>1</v>
      </c>
      <c r="D387" s="2" t="s">
        <v>5</v>
      </c>
      <c r="E387" s="2" t="s">
        <v>83</v>
      </c>
      <c r="F387" s="2">
        <v>54</v>
      </c>
      <c r="G387" s="2">
        <v>43</v>
      </c>
      <c r="H387" t="s">
        <v>16</v>
      </c>
      <c r="I387" s="2" t="s">
        <v>14</v>
      </c>
      <c r="J387" s="2" t="s">
        <v>6</v>
      </c>
      <c r="K387" s="2">
        <v>71</v>
      </c>
      <c r="L387" s="2">
        <v>351</v>
      </c>
      <c r="M387" s="4">
        <v>12</v>
      </c>
      <c r="N387" s="2" t="s">
        <v>4</v>
      </c>
      <c r="O387" s="2">
        <v>2</v>
      </c>
      <c r="P387" t="s">
        <v>11</v>
      </c>
    </row>
    <row r="388" spans="1:16" x14ac:dyDescent="0.2">
      <c r="A388" s="5">
        <v>387</v>
      </c>
      <c r="B388" s="2" t="s">
        <v>0</v>
      </c>
      <c r="C388" s="2" t="s">
        <v>1</v>
      </c>
      <c r="D388" s="2" t="s">
        <v>15</v>
      </c>
      <c r="E388" s="2" t="s">
        <v>15</v>
      </c>
      <c r="F388" s="2">
        <v>36</v>
      </c>
      <c r="G388" s="2">
        <v>60</v>
      </c>
      <c r="H388" t="s">
        <v>23</v>
      </c>
      <c r="I388" s="2" t="s">
        <v>2</v>
      </c>
      <c r="J388" s="2" t="s">
        <v>53</v>
      </c>
      <c r="K388" s="2">
        <v>18</v>
      </c>
      <c r="L388" s="2">
        <v>72</v>
      </c>
      <c r="M388" s="2">
        <v>5</v>
      </c>
      <c r="N388" s="2" t="s">
        <v>4</v>
      </c>
      <c r="O388" s="2">
        <v>1</v>
      </c>
      <c r="P388" t="s">
        <v>11</v>
      </c>
    </row>
    <row r="389" spans="1:16" x14ac:dyDescent="0.2">
      <c r="A389" s="5">
        <v>388</v>
      </c>
      <c r="B389" s="2" t="s">
        <v>0</v>
      </c>
      <c r="C389" s="2" t="s">
        <v>2</v>
      </c>
      <c r="D389" s="2" t="s">
        <v>15</v>
      </c>
      <c r="E389" s="2" t="s">
        <v>83</v>
      </c>
      <c r="F389" s="2">
        <v>45</v>
      </c>
      <c r="G389" s="2">
        <v>57</v>
      </c>
      <c r="H389" t="s">
        <v>60</v>
      </c>
      <c r="I389" s="2" t="s">
        <v>2</v>
      </c>
      <c r="J389" s="3" t="s">
        <v>7</v>
      </c>
      <c r="K389" s="2">
        <v>51</v>
      </c>
      <c r="L389" s="2">
        <v>125</v>
      </c>
      <c r="M389" s="2">
        <v>32</v>
      </c>
      <c r="N389" s="2" t="s">
        <v>8</v>
      </c>
      <c r="O389" s="2">
        <v>11</v>
      </c>
      <c r="P389" t="s">
        <v>9</v>
      </c>
    </row>
    <row r="390" spans="1:16" x14ac:dyDescent="0.2">
      <c r="A390" s="5">
        <v>389</v>
      </c>
      <c r="B390" s="2" t="s">
        <v>3</v>
      </c>
      <c r="C390" s="2" t="s">
        <v>1</v>
      </c>
      <c r="D390" s="2" t="s">
        <v>5</v>
      </c>
      <c r="E390" s="2" t="s">
        <v>15</v>
      </c>
      <c r="F390" s="2">
        <v>27</v>
      </c>
      <c r="G390" s="2">
        <v>26</v>
      </c>
      <c r="H390" t="s">
        <v>37</v>
      </c>
      <c r="I390" s="2" t="s">
        <v>2</v>
      </c>
      <c r="J390" s="2" t="s">
        <v>53</v>
      </c>
      <c r="K390" s="2">
        <v>18</v>
      </c>
      <c r="L390" s="2">
        <v>61</v>
      </c>
      <c r="M390" s="2">
        <v>40</v>
      </c>
      <c r="N390" s="2" t="s">
        <v>4</v>
      </c>
      <c r="O390" s="2">
        <v>0</v>
      </c>
      <c r="P390" t="s">
        <v>12</v>
      </c>
    </row>
    <row r="391" spans="1:16" x14ac:dyDescent="0.2">
      <c r="A391" s="5">
        <v>390</v>
      </c>
      <c r="B391" s="2" t="s">
        <v>0</v>
      </c>
      <c r="C391" s="2" t="s">
        <v>1</v>
      </c>
      <c r="D391" s="2" t="s">
        <v>5</v>
      </c>
      <c r="E391" s="2" t="s">
        <v>83</v>
      </c>
      <c r="F391" s="2">
        <v>55</v>
      </c>
      <c r="G391" s="2">
        <v>47</v>
      </c>
      <c r="H391" t="s">
        <v>16</v>
      </c>
      <c r="I391" s="2" t="s">
        <v>14</v>
      </c>
      <c r="J391" s="2" t="s">
        <v>6</v>
      </c>
      <c r="K391" s="2">
        <v>58</v>
      </c>
      <c r="L391" s="2">
        <v>89</v>
      </c>
      <c r="M391" s="4">
        <v>11</v>
      </c>
      <c r="N391" s="2" t="s">
        <v>4</v>
      </c>
      <c r="O391" s="2">
        <v>1</v>
      </c>
      <c r="P391" t="s">
        <v>12</v>
      </c>
    </row>
    <row r="392" spans="1:16" x14ac:dyDescent="0.2">
      <c r="A392" s="5">
        <v>391</v>
      </c>
      <c r="B392" s="2" t="s">
        <v>0</v>
      </c>
      <c r="C392" s="2" t="s">
        <v>1</v>
      </c>
      <c r="D392" s="2" t="s">
        <v>5</v>
      </c>
      <c r="E392" s="2" t="s">
        <v>84</v>
      </c>
      <c r="F392" s="2">
        <v>28</v>
      </c>
      <c r="G392" s="2">
        <v>25</v>
      </c>
      <c r="H392" t="s">
        <v>17</v>
      </c>
      <c r="I392" s="2" t="s">
        <v>2</v>
      </c>
      <c r="J392" s="2" t="s">
        <v>55</v>
      </c>
      <c r="K392" s="2">
        <v>27</v>
      </c>
      <c r="L392" s="2">
        <v>126</v>
      </c>
      <c r="M392" s="2">
        <v>29</v>
      </c>
      <c r="N392" s="2" t="s">
        <v>4</v>
      </c>
      <c r="O392" s="2">
        <v>2</v>
      </c>
      <c r="P392" t="s">
        <v>13</v>
      </c>
    </row>
    <row r="393" spans="1:16" x14ac:dyDescent="0.2">
      <c r="A393" s="5">
        <v>392</v>
      </c>
      <c r="B393" s="2" t="s">
        <v>3</v>
      </c>
      <c r="C393" s="2" t="s">
        <v>1</v>
      </c>
      <c r="D393" s="2" t="s">
        <v>5</v>
      </c>
      <c r="E393" s="2" t="s">
        <v>83</v>
      </c>
      <c r="F393" s="2">
        <v>33</v>
      </c>
      <c r="G393" s="2">
        <v>44</v>
      </c>
      <c r="H393" t="s">
        <v>16</v>
      </c>
      <c r="I393" s="2" t="s">
        <v>2</v>
      </c>
      <c r="J393" s="2" t="s">
        <v>53</v>
      </c>
      <c r="K393" s="2">
        <v>20</v>
      </c>
      <c r="L393" s="2">
        <v>91</v>
      </c>
      <c r="M393" s="2">
        <v>29</v>
      </c>
      <c r="N393" s="2" t="s">
        <v>4</v>
      </c>
      <c r="O393" s="2">
        <v>2</v>
      </c>
      <c r="P393" t="s">
        <v>10</v>
      </c>
    </row>
    <row r="394" spans="1:16" x14ac:dyDescent="0.2">
      <c r="A394" s="5">
        <v>393</v>
      </c>
      <c r="B394" s="2" t="s">
        <v>3</v>
      </c>
      <c r="C394" s="2" t="s">
        <v>2</v>
      </c>
      <c r="D394" s="2" t="s">
        <v>15</v>
      </c>
      <c r="E394" s="2" t="s">
        <v>85</v>
      </c>
      <c r="F394" s="2">
        <v>35</v>
      </c>
      <c r="G394" s="2">
        <v>63</v>
      </c>
      <c r="H394" t="s">
        <v>22</v>
      </c>
      <c r="I394" s="2" t="s">
        <v>14</v>
      </c>
      <c r="J394" s="2" t="s">
        <v>53</v>
      </c>
      <c r="K394" s="2">
        <v>18</v>
      </c>
      <c r="L394" s="2">
        <v>78</v>
      </c>
      <c r="M394" s="2">
        <v>41</v>
      </c>
      <c r="N394" s="2" t="s">
        <v>4</v>
      </c>
      <c r="O394" s="2">
        <v>2</v>
      </c>
      <c r="P394" t="s">
        <v>10</v>
      </c>
    </row>
    <row r="395" spans="1:16" x14ac:dyDescent="0.2">
      <c r="A395" s="5">
        <v>394</v>
      </c>
      <c r="B395" s="2" t="s">
        <v>0</v>
      </c>
      <c r="C395" s="2" t="s">
        <v>1</v>
      </c>
      <c r="D395" s="2" t="s">
        <v>5</v>
      </c>
      <c r="E395" s="2" t="s">
        <v>83</v>
      </c>
      <c r="F395" s="2">
        <v>57</v>
      </c>
      <c r="G395" s="2">
        <v>62</v>
      </c>
      <c r="H395" t="s">
        <v>30</v>
      </c>
      <c r="I395" s="2" t="s">
        <v>14</v>
      </c>
      <c r="J395" s="2" t="s">
        <v>6</v>
      </c>
      <c r="K395" s="2">
        <v>60</v>
      </c>
      <c r="L395" s="2">
        <v>128</v>
      </c>
      <c r="M395" s="2">
        <v>15</v>
      </c>
      <c r="N395" s="2" t="s">
        <v>4</v>
      </c>
      <c r="O395" s="2">
        <v>1</v>
      </c>
      <c r="P395" t="s">
        <v>10</v>
      </c>
    </row>
    <row r="396" spans="1:16" x14ac:dyDescent="0.2">
      <c r="A396" s="5">
        <v>395</v>
      </c>
      <c r="B396" s="2" t="s">
        <v>0</v>
      </c>
      <c r="C396" s="2" t="s">
        <v>2</v>
      </c>
      <c r="D396" s="2" t="s">
        <v>5</v>
      </c>
      <c r="E396" s="2" t="s">
        <v>83</v>
      </c>
      <c r="F396" s="2">
        <v>28</v>
      </c>
      <c r="G396" s="2">
        <v>24</v>
      </c>
      <c r="H396" t="s">
        <v>45</v>
      </c>
      <c r="I396" s="2" t="s">
        <v>2</v>
      </c>
      <c r="J396" s="2" t="s">
        <v>53</v>
      </c>
      <c r="K396" s="2">
        <v>36</v>
      </c>
      <c r="L396" s="2">
        <v>124</v>
      </c>
      <c r="M396" s="2">
        <v>23</v>
      </c>
      <c r="N396" s="2" t="s">
        <v>4</v>
      </c>
      <c r="O396" s="2">
        <v>5</v>
      </c>
      <c r="P396" t="s">
        <v>13</v>
      </c>
    </row>
    <row r="397" spans="1:16" x14ac:dyDescent="0.2">
      <c r="A397" s="5">
        <v>396</v>
      </c>
      <c r="B397" s="2" t="s">
        <v>0</v>
      </c>
      <c r="C397" s="2" t="s">
        <v>1</v>
      </c>
      <c r="D397" s="2" t="s">
        <v>15</v>
      </c>
      <c r="E397" s="2" t="s">
        <v>83</v>
      </c>
      <c r="F397" s="2">
        <v>27</v>
      </c>
      <c r="G397" s="2">
        <v>35</v>
      </c>
      <c r="H397" t="s">
        <v>21</v>
      </c>
      <c r="I397" s="2" t="s">
        <v>2</v>
      </c>
      <c r="J397" s="2" t="s">
        <v>53</v>
      </c>
      <c r="K397" s="2">
        <v>18</v>
      </c>
      <c r="L397" s="2">
        <v>22</v>
      </c>
      <c r="M397" s="2">
        <v>32</v>
      </c>
      <c r="N397" s="2" t="s">
        <v>4</v>
      </c>
      <c r="O397" s="2">
        <v>1</v>
      </c>
      <c r="P397" t="s">
        <v>10</v>
      </c>
    </row>
    <row r="398" spans="1:16" x14ac:dyDescent="0.2">
      <c r="A398" s="5">
        <v>397</v>
      </c>
      <c r="B398" s="2" t="s">
        <v>3</v>
      </c>
      <c r="C398" s="2" t="s">
        <v>1</v>
      </c>
      <c r="D398" s="2" t="s">
        <v>5</v>
      </c>
      <c r="E398" s="2" t="s">
        <v>83</v>
      </c>
      <c r="F398" s="2">
        <v>49</v>
      </c>
      <c r="G398" s="2">
        <v>28</v>
      </c>
      <c r="H398" t="s">
        <v>25</v>
      </c>
      <c r="I398" s="2" t="s">
        <v>14</v>
      </c>
      <c r="J398" s="3" t="s">
        <v>7</v>
      </c>
      <c r="K398" s="2">
        <v>40</v>
      </c>
      <c r="L398" s="2">
        <v>111</v>
      </c>
      <c r="M398" s="2">
        <v>44</v>
      </c>
      <c r="N398" s="2" t="s">
        <v>8</v>
      </c>
      <c r="O398" s="2">
        <v>11</v>
      </c>
      <c r="P398" t="s">
        <v>9</v>
      </c>
    </row>
    <row r="399" spans="1:16" x14ac:dyDescent="0.2">
      <c r="A399" s="5">
        <v>398</v>
      </c>
      <c r="B399" s="2" t="s">
        <v>3</v>
      </c>
      <c r="C399" s="2" t="s">
        <v>1</v>
      </c>
      <c r="D399" s="2" t="s">
        <v>5</v>
      </c>
      <c r="E399" s="2" t="s">
        <v>15</v>
      </c>
      <c r="F399" s="2">
        <v>29</v>
      </c>
      <c r="G399" s="2">
        <v>68</v>
      </c>
      <c r="H399" t="s">
        <v>30</v>
      </c>
      <c r="I399" s="2" t="s">
        <v>14</v>
      </c>
      <c r="J399" s="2" t="s">
        <v>55</v>
      </c>
      <c r="K399" s="2">
        <v>18</v>
      </c>
      <c r="L399" s="2">
        <v>42</v>
      </c>
      <c r="M399" s="2">
        <v>9</v>
      </c>
      <c r="N399" s="2" t="s">
        <v>4</v>
      </c>
      <c r="O399" s="2">
        <v>1</v>
      </c>
      <c r="P399" t="s">
        <v>11</v>
      </c>
    </row>
    <row r="400" spans="1:16" x14ac:dyDescent="0.2">
      <c r="A400" s="5">
        <v>399</v>
      </c>
      <c r="B400" s="2" t="s">
        <v>3</v>
      </c>
      <c r="C400" s="2" t="s">
        <v>1</v>
      </c>
      <c r="D400" s="2" t="s">
        <v>5</v>
      </c>
      <c r="E400" s="2" t="s">
        <v>15</v>
      </c>
      <c r="F400" s="2">
        <v>26</v>
      </c>
      <c r="G400" s="2">
        <v>55</v>
      </c>
      <c r="H400" t="s">
        <v>33</v>
      </c>
      <c r="I400" s="2" t="s">
        <v>2</v>
      </c>
      <c r="J400" s="2" t="s">
        <v>53</v>
      </c>
      <c r="K400" s="2">
        <v>16</v>
      </c>
      <c r="L400" s="2">
        <v>28</v>
      </c>
      <c r="M400" s="2">
        <v>2</v>
      </c>
      <c r="N400" s="2" t="s">
        <v>4</v>
      </c>
      <c r="O400" s="2">
        <v>2</v>
      </c>
      <c r="P400" t="s">
        <v>10</v>
      </c>
    </row>
    <row r="401" spans="1:16" x14ac:dyDescent="0.2">
      <c r="A401" s="5">
        <v>400</v>
      </c>
      <c r="B401" s="2" t="s">
        <v>0</v>
      </c>
      <c r="C401" s="2" t="s">
        <v>1</v>
      </c>
      <c r="D401" s="2" t="s">
        <v>5</v>
      </c>
      <c r="E401" s="2" t="s">
        <v>84</v>
      </c>
      <c r="F401" s="2">
        <v>58</v>
      </c>
      <c r="G401" s="2">
        <v>64</v>
      </c>
      <c r="H401" t="s">
        <v>18</v>
      </c>
      <c r="I401" s="2" t="s">
        <v>14</v>
      </c>
      <c r="J401" s="2" t="s">
        <v>6</v>
      </c>
      <c r="K401" s="2">
        <v>76</v>
      </c>
      <c r="L401" s="2">
        <v>137</v>
      </c>
      <c r="M401" s="2">
        <v>12</v>
      </c>
      <c r="N401" s="2" t="s">
        <v>4</v>
      </c>
      <c r="O401" s="2">
        <v>0</v>
      </c>
      <c r="P401" t="s">
        <v>10</v>
      </c>
    </row>
    <row r="402" spans="1:16" x14ac:dyDescent="0.2">
      <c r="A402" s="5">
        <v>401</v>
      </c>
      <c r="B402" s="2" t="s">
        <v>3</v>
      </c>
      <c r="C402" s="2" t="s">
        <v>1</v>
      </c>
      <c r="D402" s="2" t="s">
        <v>5</v>
      </c>
      <c r="E402" s="2" t="s">
        <v>15</v>
      </c>
      <c r="F402" s="2">
        <v>36</v>
      </c>
      <c r="G402" s="2">
        <v>74</v>
      </c>
      <c r="H402" t="s">
        <v>40</v>
      </c>
      <c r="I402" s="2" t="s">
        <v>2</v>
      </c>
      <c r="J402" s="2" t="s">
        <v>53</v>
      </c>
      <c r="K402" s="2">
        <v>16</v>
      </c>
      <c r="L402" s="2">
        <v>44</v>
      </c>
      <c r="M402" s="2">
        <v>41</v>
      </c>
      <c r="N402" s="2" t="s">
        <v>4</v>
      </c>
      <c r="O402" s="2">
        <v>0</v>
      </c>
      <c r="P402" t="s">
        <v>11</v>
      </c>
    </row>
    <row r="403" spans="1:16" x14ac:dyDescent="0.2">
      <c r="A403" s="5">
        <v>402</v>
      </c>
      <c r="B403" s="2" t="s">
        <v>3</v>
      </c>
      <c r="C403" s="2" t="s">
        <v>2</v>
      </c>
      <c r="D403" s="2" t="s">
        <v>5</v>
      </c>
      <c r="E403" s="2" t="s">
        <v>85</v>
      </c>
      <c r="F403" s="2">
        <v>28</v>
      </c>
      <c r="G403" s="2">
        <v>27</v>
      </c>
      <c r="H403" t="s">
        <v>21</v>
      </c>
      <c r="I403" s="2" t="s">
        <v>2</v>
      </c>
      <c r="J403" s="2" t="s">
        <v>54</v>
      </c>
      <c r="K403" s="2">
        <v>28</v>
      </c>
      <c r="L403" s="2">
        <v>42</v>
      </c>
      <c r="M403" s="2">
        <v>24</v>
      </c>
      <c r="N403" s="2" t="s">
        <v>4</v>
      </c>
      <c r="O403" s="2">
        <v>3</v>
      </c>
      <c r="P403" t="s">
        <v>13</v>
      </c>
    </row>
    <row r="404" spans="1:16" x14ac:dyDescent="0.2">
      <c r="A404" s="5">
        <v>403</v>
      </c>
      <c r="B404" s="2" t="s">
        <v>0</v>
      </c>
      <c r="C404" s="2" t="s">
        <v>1</v>
      </c>
      <c r="D404" s="2" t="s">
        <v>15</v>
      </c>
      <c r="E404" s="2" t="s">
        <v>15</v>
      </c>
      <c r="F404" s="2">
        <v>24</v>
      </c>
      <c r="G404" s="2">
        <v>35</v>
      </c>
      <c r="H404" t="s">
        <v>25</v>
      </c>
      <c r="I404" s="2" t="s">
        <v>14</v>
      </c>
      <c r="J404" s="2" t="s">
        <v>53</v>
      </c>
      <c r="K404" s="2">
        <v>22</v>
      </c>
      <c r="L404" s="2">
        <v>76</v>
      </c>
      <c r="M404" s="2">
        <v>43</v>
      </c>
      <c r="N404" s="2" t="s">
        <v>4</v>
      </c>
      <c r="O404" s="2">
        <v>1</v>
      </c>
      <c r="P404" t="s">
        <v>10</v>
      </c>
    </row>
    <row r="405" spans="1:16" x14ac:dyDescent="0.2">
      <c r="A405" s="5">
        <v>404</v>
      </c>
      <c r="B405" s="2" t="s">
        <v>3</v>
      </c>
      <c r="C405" s="2" t="s">
        <v>2</v>
      </c>
      <c r="D405" s="2" t="s">
        <v>15</v>
      </c>
      <c r="E405" s="2" t="s">
        <v>15</v>
      </c>
      <c r="F405" s="2">
        <v>49</v>
      </c>
      <c r="G405" s="2">
        <v>41</v>
      </c>
      <c r="H405" t="s">
        <v>46</v>
      </c>
      <c r="I405" s="2" t="s">
        <v>2</v>
      </c>
      <c r="J405" s="3" t="s">
        <v>7</v>
      </c>
      <c r="K405" s="2">
        <v>36</v>
      </c>
      <c r="L405" s="2">
        <v>106</v>
      </c>
      <c r="M405" s="2">
        <v>38</v>
      </c>
      <c r="N405" s="2" t="s">
        <v>8</v>
      </c>
      <c r="O405" s="2">
        <v>2</v>
      </c>
      <c r="P405" s="1" t="s">
        <v>9</v>
      </c>
    </row>
    <row r="406" spans="1:16" x14ac:dyDescent="0.2">
      <c r="A406" s="5">
        <v>405</v>
      </c>
      <c r="B406" s="2" t="s">
        <v>0</v>
      </c>
      <c r="C406" s="2" t="s">
        <v>1</v>
      </c>
      <c r="D406" s="2" t="s">
        <v>5</v>
      </c>
      <c r="E406" s="2" t="s">
        <v>85</v>
      </c>
      <c r="F406" s="2">
        <v>47</v>
      </c>
      <c r="G406" s="2">
        <v>50</v>
      </c>
      <c r="H406" t="s">
        <v>23</v>
      </c>
      <c r="I406" s="2" t="s">
        <v>14</v>
      </c>
      <c r="J406" s="3" t="s">
        <v>7</v>
      </c>
      <c r="K406" s="2">
        <v>43</v>
      </c>
      <c r="L406" s="2">
        <v>165</v>
      </c>
      <c r="M406" s="2">
        <v>24</v>
      </c>
      <c r="N406" s="2" t="s">
        <v>8</v>
      </c>
      <c r="O406" s="2">
        <v>11</v>
      </c>
      <c r="P406" s="1" t="s">
        <v>9</v>
      </c>
    </row>
    <row r="407" spans="1:16" x14ac:dyDescent="0.2">
      <c r="A407" s="5">
        <v>406</v>
      </c>
      <c r="B407" s="2" t="s">
        <v>0</v>
      </c>
      <c r="C407" s="2" t="s">
        <v>2</v>
      </c>
      <c r="D407" s="2" t="s">
        <v>5</v>
      </c>
      <c r="E407" s="2" t="s">
        <v>83</v>
      </c>
      <c r="F407" s="2">
        <v>28</v>
      </c>
      <c r="G407" s="2">
        <v>24</v>
      </c>
      <c r="H407" t="s">
        <v>56</v>
      </c>
      <c r="I407" s="2" t="s">
        <v>2</v>
      </c>
      <c r="J407" s="2" t="s">
        <v>53</v>
      </c>
      <c r="K407" s="2">
        <v>32</v>
      </c>
      <c r="L407" s="2">
        <v>123</v>
      </c>
      <c r="M407" s="2">
        <v>32</v>
      </c>
      <c r="N407" s="2" t="s">
        <v>4</v>
      </c>
      <c r="O407" s="2">
        <v>1</v>
      </c>
      <c r="P407" t="s">
        <v>13</v>
      </c>
    </row>
    <row r="408" spans="1:16" x14ac:dyDescent="0.2">
      <c r="A408" s="5">
        <v>407</v>
      </c>
      <c r="B408" s="2" t="s">
        <v>3</v>
      </c>
      <c r="C408" s="2" t="s">
        <v>2</v>
      </c>
      <c r="D408" s="2" t="s">
        <v>5</v>
      </c>
      <c r="E408" s="2" t="s">
        <v>84</v>
      </c>
      <c r="F408" s="2">
        <v>27</v>
      </c>
      <c r="G408" s="2">
        <v>20</v>
      </c>
      <c r="H408" t="s">
        <v>65</v>
      </c>
      <c r="I408" s="2" t="s">
        <v>2</v>
      </c>
      <c r="J408" s="2" t="s">
        <v>55</v>
      </c>
      <c r="K408" s="2">
        <v>31</v>
      </c>
      <c r="L408" s="2">
        <v>112</v>
      </c>
      <c r="M408" s="2">
        <v>25</v>
      </c>
      <c r="N408" s="2" t="s">
        <v>4</v>
      </c>
      <c r="O408" s="2">
        <v>5</v>
      </c>
      <c r="P408" t="s">
        <v>13</v>
      </c>
    </row>
    <row r="409" spans="1:16" x14ac:dyDescent="0.2">
      <c r="A409" s="5">
        <v>408</v>
      </c>
      <c r="B409" s="2" t="s">
        <v>0</v>
      </c>
      <c r="C409" s="2" t="s">
        <v>1</v>
      </c>
      <c r="D409" s="2" t="s">
        <v>5</v>
      </c>
      <c r="E409" s="2" t="s">
        <v>85</v>
      </c>
      <c r="F409" s="2">
        <v>28</v>
      </c>
      <c r="G409" s="2">
        <v>36</v>
      </c>
      <c r="H409" t="s">
        <v>32</v>
      </c>
      <c r="I409" s="2" t="s">
        <v>14</v>
      </c>
      <c r="J409" s="2" t="s">
        <v>53</v>
      </c>
      <c r="K409" s="2">
        <v>22</v>
      </c>
      <c r="L409" s="2">
        <v>28</v>
      </c>
      <c r="M409" s="2">
        <v>5</v>
      </c>
      <c r="N409" s="2" t="s">
        <v>4</v>
      </c>
      <c r="O409" s="2">
        <v>1</v>
      </c>
      <c r="P409" t="s">
        <v>12</v>
      </c>
    </row>
    <row r="410" spans="1:16" x14ac:dyDescent="0.2">
      <c r="A410" s="5">
        <v>409</v>
      </c>
      <c r="B410" s="2" t="s">
        <v>0</v>
      </c>
      <c r="C410" s="2" t="s">
        <v>1</v>
      </c>
      <c r="D410" s="2" t="s">
        <v>5</v>
      </c>
      <c r="E410" s="2" t="s">
        <v>85</v>
      </c>
      <c r="F410" s="2">
        <v>48</v>
      </c>
      <c r="G410" s="2">
        <v>76</v>
      </c>
      <c r="H410" t="s">
        <v>34</v>
      </c>
      <c r="I410" s="2" t="s">
        <v>14</v>
      </c>
      <c r="J410" s="3" t="s">
        <v>7</v>
      </c>
      <c r="K410" s="2">
        <v>44</v>
      </c>
      <c r="L410" s="2">
        <v>61</v>
      </c>
      <c r="M410" s="2">
        <v>15</v>
      </c>
      <c r="N410" s="2" t="s">
        <v>8</v>
      </c>
      <c r="O410" s="2">
        <v>11</v>
      </c>
      <c r="P410" s="1" t="s">
        <v>9</v>
      </c>
    </row>
    <row r="411" spans="1:16" x14ac:dyDescent="0.2">
      <c r="A411" s="5">
        <v>410</v>
      </c>
      <c r="B411" s="2" t="s">
        <v>3</v>
      </c>
      <c r="C411" s="2" t="s">
        <v>2</v>
      </c>
      <c r="D411" s="2" t="s">
        <v>15</v>
      </c>
      <c r="E411" s="2" t="s">
        <v>83</v>
      </c>
      <c r="F411" s="2">
        <v>33</v>
      </c>
      <c r="G411" s="2">
        <v>48</v>
      </c>
      <c r="H411" t="s">
        <v>31</v>
      </c>
      <c r="I411" s="2" t="s">
        <v>2</v>
      </c>
      <c r="J411" s="2" t="s">
        <v>55</v>
      </c>
      <c r="K411" s="2">
        <v>17</v>
      </c>
      <c r="L411" s="2">
        <v>40</v>
      </c>
      <c r="M411" s="2">
        <v>7</v>
      </c>
      <c r="N411" s="2" t="s">
        <v>4</v>
      </c>
      <c r="O411" s="2">
        <v>2</v>
      </c>
      <c r="P411" t="s">
        <v>11</v>
      </c>
    </row>
    <row r="412" spans="1:16" x14ac:dyDescent="0.2">
      <c r="A412" s="5">
        <v>411</v>
      </c>
      <c r="B412" s="2" t="s">
        <v>3</v>
      </c>
      <c r="C412" s="2" t="s">
        <v>2</v>
      </c>
      <c r="D412" s="2" t="s">
        <v>5</v>
      </c>
      <c r="E412" s="2" t="s">
        <v>83</v>
      </c>
      <c r="F412" s="2">
        <v>60</v>
      </c>
      <c r="G412" s="2">
        <v>50</v>
      </c>
      <c r="H412" t="s">
        <v>48</v>
      </c>
      <c r="I412" s="2" t="s">
        <v>2</v>
      </c>
      <c r="J412" s="2" t="s">
        <v>6</v>
      </c>
      <c r="K412" s="2">
        <v>65</v>
      </c>
      <c r="L412" s="2">
        <v>207</v>
      </c>
      <c r="M412" s="2">
        <v>12</v>
      </c>
      <c r="N412" s="2" t="s">
        <v>4</v>
      </c>
      <c r="O412" s="2">
        <v>2</v>
      </c>
      <c r="P412" t="s">
        <v>12</v>
      </c>
    </row>
    <row r="413" spans="1:16" x14ac:dyDescent="0.2">
      <c r="A413" s="5">
        <v>412</v>
      </c>
      <c r="B413" s="2" t="s">
        <v>0</v>
      </c>
      <c r="C413" s="2" t="s">
        <v>2</v>
      </c>
      <c r="D413" s="2" t="s">
        <v>15</v>
      </c>
      <c r="E413" s="2" t="s">
        <v>15</v>
      </c>
      <c r="F413" s="2">
        <v>30</v>
      </c>
      <c r="G413" s="2">
        <v>47</v>
      </c>
      <c r="H413" t="s">
        <v>29</v>
      </c>
      <c r="I413" s="2" t="s">
        <v>2</v>
      </c>
      <c r="J413" s="2" t="s">
        <v>53</v>
      </c>
      <c r="K413" s="2">
        <v>17</v>
      </c>
      <c r="L413" s="2">
        <v>63</v>
      </c>
      <c r="M413" s="2">
        <v>46</v>
      </c>
      <c r="N413" s="2" t="s">
        <v>4</v>
      </c>
      <c r="O413" s="2">
        <v>0</v>
      </c>
      <c r="P413" t="s">
        <v>10</v>
      </c>
    </row>
    <row r="414" spans="1:16" x14ac:dyDescent="0.2">
      <c r="A414" s="5">
        <v>413</v>
      </c>
      <c r="B414" s="2" t="s">
        <v>0</v>
      </c>
      <c r="C414" s="2" t="s">
        <v>1</v>
      </c>
      <c r="D414" s="2" t="s">
        <v>15</v>
      </c>
      <c r="E414" s="2" t="s">
        <v>15</v>
      </c>
      <c r="F414" s="2">
        <v>34</v>
      </c>
      <c r="G414" s="2">
        <v>39</v>
      </c>
      <c r="H414" t="s">
        <v>30</v>
      </c>
      <c r="I414" s="2" t="s">
        <v>14</v>
      </c>
      <c r="J414" s="2" t="s">
        <v>53</v>
      </c>
      <c r="K414" s="2">
        <v>19</v>
      </c>
      <c r="L414" s="2">
        <v>52</v>
      </c>
      <c r="M414" s="2">
        <v>27</v>
      </c>
      <c r="N414" s="2" t="s">
        <v>4</v>
      </c>
      <c r="O414" s="2">
        <v>0</v>
      </c>
      <c r="P414" t="s">
        <v>11</v>
      </c>
    </row>
    <row r="415" spans="1:16" x14ac:dyDescent="0.2">
      <c r="A415" s="5">
        <v>414</v>
      </c>
      <c r="B415" s="2" t="s">
        <v>0</v>
      </c>
      <c r="C415" s="2" t="s">
        <v>1</v>
      </c>
      <c r="D415" s="2" t="s">
        <v>5</v>
      </c>
      <c r="E415" s="2" t="s">
        <v>83</v>
      </c>
      <c r="F415" s="2">
        <v>58</v>
      </c>
      <c r="G415" s="2">
        <v>64</v>
      </c>
      <c r="H415" t="s">
        <v>39</v>
      </c>
      <c r="I415" s="2" t="s">
        <v>14</v>
      </c>
      <c r="J415" s="2" t="s">
        <v>6</v>
      </c>
      <c r="K415" s="2">
        <v>60</v>
      </c>
      <c r="L415" s="2">
        <v>258</v>
      </c>
      <c r="M415" s="2">
        <v>2</v>
      </c>
      <c r="N415" s="2" t="s">
        <v>4</v>
      </c>
      <c r="O415" s="2">
        <v>2</v>
      </c>
      <c r="P415" t="s">
        <v>11</v>
      </c>
    </row>
    <row r="416" spans="1:16" x14ac:dyDescent="0.2">
      <c r="A416" s="5">
        <v>415</v>
      </c>
      <c r="B416" s="2" t="s">
        <v>3</v>
      </c>
      <c r="C416" s="2" t="s">
        <v>1</v>
      </c>
      <c r="D416" s="2" t="s">
        <v>15</v>
      </c>
      <c r="E416" s="2" t="s">
        <v>15</v>
      </c>
      <c r="F416" s="2">
        <v>23</v>
      </c>
      <c r="G416" s="2">
        <v>54</v>
      </c>
      <c r="H416" t="s">
        <v>36</v>
      </c>
      <c r="I416" s="2" t="s">
        <v>2</v>
      </c>
      <c r="J416" s="2" t="s">
        <v>55</v>
      </c>
      <c r="K416" s="2">
        <v>16</v>
      </c>
      <c r="L416" s="2">
        <v>63</v>
      </c>
      <c r="M416" s="2">
        <v>18</v>
      </c>
      <c r="N416" s="2" t="s">
        <v>4</v>
      </c>
      <c r="O416" s="2">
        <v>0</v>
      </c>
      <c r="P416" t="s">
        <v>11</v>
      </c>
    </row>
    <row r="417" spans="1:16" x14ac:dyDescent="0.2">
      <c r="A417" s="5">
        <v>416</v>
      </c>
      <c r="B417" s="2" t="s">
        <v>3</v>
      </c>
      <c r="C417" s="2" t="s">
        <v>1</v>
      </c>
      <c r="D417" s="2" t="s">
        <v>5</v>
      </c>
      <c r="E417" s="2" t="s">
        <v>15</v>
      </c>
      <c r="F417" s="2">
        <v>46</v>
      </c>
      <c r="G417" s="2">
        <v>80</v>
      </c>
      <c r="H417" t="s">
        <v>24</v>
      </c>
      <c r="I417" s="2" t="s">
        <v>14</v>
      </c>
      <c r="J417" s="3" t="s">
        <v>7</v>
      </c>
      <c r="K417" s="2">
        <v>35</v>
      </c>
      <c r="L417" s="2">
        <v>171</v>
      </c>
      <c r="M417" s="2">
        <v>42</v>
      </c>
      <c r="N417" s="2" t="s">
        <v>8</v>
      </c>
      <c r="O417" s="2">
        <v>4</v>
      </c>
      <c r="P417" s="1" t="s">
        <v>9</v>
      </c>
    </row>
    <row r="418" spans="1:16" x14ac:dyDescent="0.2">
      <c r="A418" s="5">
        <v>417</v>
      </c>
      <c r="B418" s="2" t="s">
        <v>3</v>
      </c>
      <c r="C418" s="2" t="s">
        <v>2</v>
      </c>
      <c r="D418" s="2" t="s">
        <v>5</v>
      </c>
      <c r="E418" s="2" t="s">
        <v>83</v>
      </c>
      <c r="F418" s="2">
        <v>60</v>
      </c>
      <c r="G418" s="2">
        <v>43</v>
      </c>
      <c r="H418" t="s">
        <v>51</v>
      </c>
      <c r="I418" s="2" t="s">
        <v>2</v>
      </c>
      <c r="J418" s="2" t="s">
        <v>6</v>
      </c>
      <c r="K418" s="2">
        <v>39</v>
      </c>
      <c r="L418" s="2">
        <v>124</v>
      </c>
      <c r="M418" s="2">
        <v>7</v>
      </c>
      <c r="N418" s="2" t="s">
        <v>4</v>
      </c>
      <c r="O418" s="2">
        <v>1</v>
      </c>
      <c r="P418" t="s">
        <v>12</v>
      </c>
    </row>
    <row r="419" spans="1:16" x14ac:dyDescent="0.2">
      <c r="A419" s="5">
        <v>418</v>
      </c>
      <c r="B419" s="2" t="s">
        <v>3</v>
      </c>
      <c r="C419" s="2" t="s">
        <v>1</v>
      </c>
      <c r="D419" s="2" t="s">
        <v>5</v>
      </c>
      <c r="E419" s="2" t="s">
        <v>15</v>
      </c>
      <c r="F419" s="2">
        <v>29</v>
      </c>
      <c r="G419" s="2">
        <v>77</v>
      </c>
      <c r="H419" t="s">
        <v>32</v>
      </c>
      <c r="I419" s="2" t="s">
        <v>14</v>
      </c>
      <c r="J419" s="2" t="s">
        <v>55</v>
      </c>
      <c r="K419" s="2">
        <v>17</v>
      </c>
      <c r="L419" s="2">
        <v>41</v>
      </c>
      <c r="M419" s="2">
        <v>39</v>
      </c>
      <c r="N419" s="2" t="s">
        <v>4</v>
      </c>
      <c r="O419" s="2">
        <v>1</v>
      </c>
      <c r="P419" t="s">
        <v>10</v>
      </c>
    </row>
    <row r="420" spans="1:16" x14ac:dyDescent="0.2">
      <c r="A420" s="5">
        <v>419</v>
      </c>
      <c r="B420" s="2" t="s">
        <v>0</v>
      </c>
      <c r="C420" s="2" t="s">
        <v>1</v>
      </c>
      <c r="D420" s="2" t="s">
        <v>5</v>
      </c>
      <c r="E420" s="2" t="s">
        <v>83</v>
      </c>
      <c r="F420" s="2">
        <v>35</v>
      </c>
      <c r="G420" s="2">
        <v>33</v>
      </c>
      <c r="H420" t="s">
        <v>36</v>
      </c>
      <c r="I420" s="2" t="s">
        <v>14</v>
      </c>
      <c r="J420" s="2" t="s">
        <v>55</v>
      </c>
      <c r="K420" s="2">
        <v>16</v>
      </c>
      <c r="L420" s="2">
        <v>25</v>
      </c>
      <c r="M420" s="2">
        <v>35</v>
      </c>
      <c r="N420" s="2" t="s">
        <v>4</v>
      </c>
      <c r="O420" s="2">
        <v>1</v>
      </c>
      <c r="P420" t="s">
        <v>11</v>
      </c>
    </row>
    <row r="421" spans="1:16" x14ac:dyDescent="0.2">
      <c r="A421" s="5">
        <v>420</v>
      </c>
      <c r="B421" s="2" t="s">
        <v>0</v>
      </c>
      <c r="C421" s="2" t="s">
        <v>1</v>
      </c>
      <c r="D421" s="2" t="s">
        <v>5</v>
      </c>
      <c r="E421" s="2" t="s">
        <v>85</v>
      </c>
      <c r="F421" s="2">
        <v>46</v>
      </c>
      <c r="G421" s="2">
        <v>22</v>
      </c>
      <c r="H421" t="s">
        <v>36</v>
      </c>
      <c r="I421" s="2" t="s">
        <v>14</v>
      </c>
      <c r="J421" s="2" t="s">
        <v>6</v>
      </c>
      <c r="K421" s="2">
        <v>73</v>
      </c>
      <c r="L421" s="2">
        <v>255</v>
      </c>
      <c r="M421" s="4">
        <v>3</v>
      </c>
      <c r="N421" s="2" t="s">
        <v>4</v>
      </c>
      <c r="O421" s="2">
        <v>1</v>
      </c>
      <c r="P421" t="s">
        <v>12</v>
      </c>
    </row>
    <row r="422" spans="1:16" x14ac:dyDescent="0.2">
      <c r="A422" s="5">
        <v>421</v>
      </c>
      <c r="B422" s="2" t="s">
        <v>3</v>
      </c>
      <c r="C422" s="2" t="s">
        <v>1</v>
      </c>
      <c r="D422" s="2" t="s">
        <v>5</v>
      </c>
      <c r="E422" s="2" t="s">
        <v>15</v>
      </c>
      <c r="F422" s="2">
        <v>33</v>
      </c>
      <c r="G422" s="2">
        <v>56</v>
      </c>
      <c r="H422" t="s">
        <v>26</v>
      </c>
      <c r="I422" s="2" t="s">
        <v>2</v>
      </c>
      <c r="J422" s="2" t="s">
        <v>55</v>
      </c>
      <c r="K422" s="2">
        <v>14</v>
      </c>
      <c r="L422" s="2">
        <v>58</v>
      </c>
      <c r="M422" s="2">
        <v>24</v>
      </c>
      <c r="N422" s="2" t="s">
        <v>4</v>
      </c>
      <c r="O422" s="2">
        <v>2</v>
      </c>
      <c r="P422" t="s">
        <v>11</v>
      </c>
    </row>
    <row r="423" spans="1:16" x14ac:dyDescent="0.2">
      <c r="A423" s="5">
        <v>422</v>
      </c>
      <c r="B423" s="2" t="s">
        <v>0</v>
      </c>
      <c r="C423" s="2" t="s">
        <v>1</v>
      </c>
      <c r="D423" s="2" t="s">
        <v>5</v>
      </c>
      <c r="E423" s="2" t="s">
        <v>15</v>
      </c>
      <c r="F423" s="2">
        <v>28</v>
      </c>
      <c r="G423" s="2">
        <v>56</v>
      </c>
      <c r="H423" t="s">
        <v>50</v>
      </c>
      <c r="I423" s="2" t="s">
        <v>14</v>
      </c>
      <c r="J423" s="2" t="s">
        <v>53</v>
      </c>
      <c r="K423" s="2">
        <v>17</v>
      </c>
      <c r="L423" s="2">
        <v>47</v>
      </c>
      <c r="M423" s="2">
        <v>14</v>
      </c>
      <c r="N423" s="2" t="s">
        <v>4</v>
      </c>
      <c r="O423" s="2">
        <v>1</v>
      </c>
      <c r="P423" t="s">
        <v>10</v>
      </c>
    </row>
    <row r="424" spans="1:16" x14ac:dyDescent="0.2">
      <c r="A424" s="5">
        <v>423</v>
      </c>
      <c r="B424" s="2" t="s">
        <v>3</v>
      </c>
      <c r="C424" s="2" t="s">
        <v>1</v>
      </c>
      <c r="D424" s="2" t="s">
        <v>5</v>
      </c>
      <c r="E424" s="2" t="s">
        <v>15</v>
      </c>
      <c r="F424" s="2">
        <v>31</v>
      </c>
      <c r="G424" s="2">
        <v>50</v>
      </c>
      <c r="H424" t="s">
        <v>25</v>
      </c>
      <c r="I424" s="2" t="s">
        <v>14</v>
      </c>
      <c r="J424" s="2" t="s">
        <v>53</v>
      </c>
      <c r="K424" s="2">
        <v>18</v>
      </c>
      <c r="L424" s="2">
        <v>27</v>
      </c>
      <c r="M424" s="2">
        <v>34</v>
      </c>
      <c r="N424" s="2" t="s">
        <v>4</v>
      </c>
      <c r="O424" s="2">
        <v>0</v>
      </c>
      <c r="P424" t="s">
        <v>12</v>
      </c>
    </row>
    <row r="425" spans="1:16" x14ac:dyDescent="0.2">
      <c r="A425" s="5">
        <v>424</v>
      </c>
      <c r="B425" s="2" t="s">
        <v>0</v>
      </c>
      <c r="C425" s="2" t="s">
        <v>1</v>
      </c>
      <c r="D425" s="2" t="s">
        <v>5</v>
      </c>
      <c r="E425" s="2" t="s">
        <v>85</v>
      </c>
      <c r="F425" s="2">
        <v>58</v>
      </c>
      <c r="G425" s="2">
        <v>65</v>
      </c>
      <c r="H425" t="s">
        <v>33</v>
      </c>
      <c r="I425" s="2" t="s">
        <v>14</v>
      </c>
      <c r="J425" s="2" t="s">
        <v>6</v>
      </c>
      <c r="K425" s="2">
        <v>85</v>
      </c>
      <c r="L425" s="2">
        <v>182</v>
      </c>
      <c r="M425" s="2">
        <v>9</v>
      </c>
      <c r="N425" s="2" t="s">
        <v>4</v>
      </c>
      <c r="O425" s="2">
        <v>1</v>
      </c>
      <c r="P425" t="s">
        <v>11</v>
      </c>
    </row>
    <row r="426" spans="1:16" x14ac:dyDescent="0.2">
      <c r="A426" s="5">
        <v>425</v>
      </c>
      <c r="B426" s="2" t="s">
        <v>0</v>
      </c>
      <c r="C426" s="2" t="s">
        <v>1</v>
      </c>
      <c r="D426" s="2" t="s">
        <v>5</v>
      </c>
      <c r="E426" s="2" t="s">
        <v>15</v>
      </c>
      <c r="F426" s="2">
        <v>31</v>
      </c>
      <c r="G426" s="2">
        <v>65</v>
      </c>
      <c r="H426" t="s">
        <v>18</v>
      </c>
      <c r="I426" s="2" t="s">
        <v>2</v>
      </c>
      <c r="J426" s="2" t="s">
        <v>53</v>
      </c>
      <c r="K426" s="2">
        <v>13</v>
      </c>
      <c r="L426" s="2">
        <v>23</v>
      </c>
      <c r="M426" s="2">
        <v>16</v>
      </c>
      <c r="N426" s="2" t="s">
        <v>4</v>
      </c>
      <c r="O426" s="2">
        <v>1</v>
      </c>
      <c r="P426" t="s">
        <v>11</v>
      </c>
    </row>
    <row r="427" spans="1:16" x14ac:dyDescent="0.2">
      <c r="A427" s="5">
        <v>426</v>
      </c>
      <c r="B427" s="2" t="s">
        <v>3</v>
      </c>
      <c r="C427" s="2" t="s">
        <v>2</v>
      </c>
      <c r="D427" s="2" t="s">
        <v>5</v>
      </c>
      <c r="E427" s="2" t="s">
        <v>85</v>
      </c>
      <c r="F427" s="2">
        <v>29</v>
      </c>
      <c r="G427" s="2">
        <v>19</v>
      </c>
      <c r="H427" t="s">
        <v>37</v>
      </c>
      <c r="I427" s="2" t="s">
        <v>2</v>
      </c>
      <c r="J427" s="2" t="s">
        <v>54</v>
      </c>
      <c r="K427" s="2">
        <v>33</v>
      </c>
      <c r="L427" s="2">
        <v>73</v>
      </c>
      <c r="M427" s="2">
        <v>42</v>
      </c>
      <c r="N427" s="2" t="s">
        <v>4</v>
      </c>
      <c r="O427" s="2">
        <v>3</v>
      </c>
      <c r="P427" t="s">
        <v>13</v>
      </c>
    </row>
    <row r="428" spans="1:16" x14ac:dyDescent="0.2">
      <c r="A428" s="5">
        <v>427</v>
      </c>
      <c r="B428" s="2" t="s">
        <v>3</v>
      </c>
      <c r="C428" s="2" t="s">
        <v>2</v>
      </c>
      <c r="D428" s="2" t="s">
        <v>5</v>
      </c>
      <c r="E428" s="2" t="s">
        <v>84</v>
      </c>
      <c r="F428" s="2">
        <v>31</v>
      </c>
      <c r="G428" s="2">
        <v>22</v>
      </c>
      <c r="H428" t="s">
        <v>38</v>
      </c>
      <c r="I428" s="2" t="s">
        <v>2</v>
      </c>
      <c r="J428" s="2" t="s">
        <v>55</v>
      </c>
      <c r="K428" s="2">
        <v>35</v>
      </c>
      <c r="L428" s="2">
        <v>99</v>
      </c>
      <c r="M428" s="2">
        <v>24</v>
      </c>
      <c r="N428" s="2" t="s">
        <v>4</v>
      </c>
      <c r="O428" s="2">
        <v>1</v>
      </c>
      <c r="P428" t="s">
        <v>13</v>
      </c>
    </row>
    <row r="429" spans="1:16" x14ac:dyDescent="0.2">
      <c r="A429" s="5">
        <v>428</v>
      </c>
      <c r="B429" s="2" t="s">
        <v>0</v>
      </c>
      <c r="C429" s="2" t="s">
        <v>1</v>
      </c>
      <c r="D429" s="2" t="s">
        <v>5</v>
      </c>
      <c r="E429" s="2" t="s">
        <v>83</v>
      </c>
      <c r="F429" s="2">
        <v>50</v>
      </c>
      <c r="G429" s="2">
        <v>24</v>
      </c>
      <c r="H429" t="s">
        <v>27</v>
      </c>
      <c r="I429" s="2" t="s">
        <v>14</v>
      </c>
      <c r="J429" s="2" t="s">
        <v>6</v>
      </c>
      <c r="K429" s="2">
        <v>54</v>
      </c>
      <c r="L429" s="2">
        <v>171</v>
      </c>
      <c r="M429" s="4">
        <v>7</v>
      </c>
      <c r="N429" s="2" t="s">
        <v>4</v>
      </c>
      <c r="O429" s="2">
        <v>1</v>
      </c>
      <c r="P429" t="s">
        <v>11</v>
      </c>
    </row>
    <row r="430" spans="1:16" x14ac:dyDescent="0.2">
      <c r="A430" s="5">
        <v>429</v>
      </c>
      <c r="B430" s="2" t="s">
        <v>3</v>
      </c>
      <c r="C430" s="2" t="s">
        <v>2</v>
      </c>
      <c r="D430" s="2" t="s">
        <v>5</v>
      </c>
      <c r="E430" s="2" t="s">
        <v>84</v>
      </c>
      <c r="F430" s="2">
        <v>28</v>
      </c>
      <c r="G430" s="2">
        <v>23</v>
      </c>
      <c r="H430" t="s">
        <v>37</v>
      </c>
      <c r="I430" s="2" t="s">
        <v>2</v>
      </c>
      <c r="J430" s="2" t="s">
        <v>55</v>
      </c>
      <c r="K430" s="2">
        <v>33</v>
      </c>
      <c r="L430" s="2">
        <v>96</v>
      </c>
      <c r="M430" s="2">
        <v>38</v>
      </c>
      <c r="N430" s="2" t="s">
        <v>4</v>
      </c>
      <c r="O430" s="2">
        <v>6</v>
      </c>
      <c r="P430" t="s">
        <v>13</v>
      </c>
    </row>
    <row r="431" spans="1:16" x14ac:dyDescent="0.2">
      <c r="A431" s="5">
        <v>430</v>
      </c>
      <c r="B431" s="2" t="s">
        <v>3</v>
      </c>
      <c r="C431" s="2" t="s">
        <v>1</v>
      </c>
      <c r="D431" s="2" t="s">
        <v>15</v>
      </c>
      <c r="E431" s="2" t="s">
        <v>84</v>
      </c>
      <c r="F431" s="2">
        <v>51</v>
      </c>
      <c r="G431" s="2">
        <v>53</v>
      </c>
      <c r="H431" t="s">
        <v>39</v>
      </c>
      <c r="I431" s="2" t="s">
        <v>14</v>
      </c>
      <c r="J431" s="3" t="s">
        <v>7</v>
      </c>
      <c r="K431" s="2">
        <v>44</v>
      </c>
      <c r="L431" s="2">
        <v>199</v>
      </c>
      <c r="M431" s="2">
        <v>27</v>
      </c>
      <c r="N431" s="2" t="s">
        <v>8</v>
      </c>
      <c r="O431" s="2">
        <v>1</v>
      </c>
      <c r="P431" s="1" t="s">
        <v>9</v>
      </c>
    </row>
    <row r="432" spans="1:16" x14ac:dyDescent="0.2">
      <c r="A432" s="5">
        <v>431</v>
      </c>
      <c r="B432" s="2" t="s">
        <v>0</v>
      </c>
      <c r="C432" s="2" t="s">
        <v>1</v>
      </c>
      <c r="D432" s="2" t="s">
        <v>5</v>
      </c>
      <c r="E432" s="2" t="s">
        <v>15</v>
      </c>
      <c r="F432" s="2">
        <v>28</v>
      </c>
      <c r="G432" s="2">
        <v>55</v>
      </c>
      <c r="H432" t="s">
        <v>28</v>
      </c>
      <c r="I432" s="2" t="s">
        <v>2</v>
      </c>
      <c r="J432" s="2" t="s">
        <v>55</v>
      </c>
      <c r="K432" s="2">
        <v>17</v>
      </c>
      <c r="L432" s="2">
        <v>54</v>
      </c>
      <c r="M432" s="2">
        <v>3</v>
      </c>
      <c r="N432" s="2" t="s">
        <v>4</v>
      </c>
      <c r="O432" s="2">
        <v>1</v>
      </c>
      <c r="P432" t="s">
        <v>12</v>
      </c>
    </row>
    <row r="433" spans="1:16" x14ac:dyDescent="0.2">
      <c r="A433" s="5">
        <v>432</v>
      </c>
      <c r="B433" s="2" t="s">
        <v>0</v>
      </c>
      <c r="C433" s="2" t="s">
        <v>1</v>
      </c>
      <c r="D433" s="2" t="s">
        <v>15</v>
      </c>
      <c r="E433" s="2" t="s">
        <v>15</v>
      </c>
      <c r="F433" s="2">
        <v>33</v>
      </c>
      <c r="G433" s="2">
        <v>59</v>
      </c>
      <c r="H433" t="s">
        <v>18</v>
      </c>
      <c r="I433" s="2" t="s">
        <v>14</v>
      </c>
      <c r="J433" s="2" t="s">
        <v>55</v>
      </c>
      <c r="K433" s="2">
        <v>16</v>
      </c>
      <c r="L433" s="2">
        <v>77</v>
      </c>
      <c r="M433" s="2">
        <v>34</v>
      </c>
      <c r="N433" s="2" t="s">
        <v>4</v>
      </c>
      <c r="O433" s="2">
        <v>2</v>
      </c>
      <c r="P433" t="s">
        <v>12</v>
      </c>
    </row>
    <row r="434" spans="1:16" x14ac:dyDescent="0.2">
      <c r="A434" s="5">
        <v>433</v>
      </c>
      <c r="B434" s="2" t="s">
        <v>3</v>
      </c>
      <c r="C434" s="2" t="s">
        <v>2</v>
      </c>
      <c r="D434" s="2" t="s">
        <v>5</v>
      </c>
      <c r="E434" s="2" t="s">
        <v>83</v>
      </c>
      <c r="F434" s="2">
        <v>34</v>
      </c>
      <c r="G434" s="2">
        <v>26</v>
      </c>
      <c r="H434" t="s">
        <v>39</v>
      </c>
      <c r="I434" s="2" t="s">
        <v>2</v>
      </c>
      <c r="J434" s="2" t="s">
        <v>54</v>
      </c>
      <c r="K434" s="2">
        <v>34</v>
      </c>
      <c r="L434" s="2">
        <v>122</v>
      </c>
      <c r="M434" s="2">
        <v>2</v>
      </c>
      <c r="N434" s="2" t="s">
        <v>4</v>
      </c>
      <c r="O434" s="2">
        <v>4</v>
      </c>
      <c r="P434" t="s">
        <v>13</v>
      </c>
    </row>
    <row r="435" spans="1:16" x14ac:dyDescent="0.2">
      <c r="A435" s="5">
        <v>434</v>
      </c>
      <c r="B435" s="2" t="s">
        <v>3</v>
      </c>
      <c r="C435" s="2" t="s">
        <v>1</v>
      </c>
      <c r="D435" s="2" t="s">
        <v>15</v>
      </c>
      <c r="E435" s="2" t="s">
        <v>15</v>
      </c>
      <c r="F435" s="2">
        <v>28</v>
      </c>
      <c r="G435" s="2">
        <v>55</v>
      </c>
      <c r="H435" t="s">
        <v>21</v>
      </c>
      <c r="I435" s="2" t="s">
        <v>2</v>
      </c>
      <c r="J435" s="2" t="s">
        <v>53</v>
      </c>
      <c r="K435" s="2">
        <v>12</v>
      </c>
      <c r="L435" s="2">
        <v>59</v>
      </c>
      <c r="M435" s="2">
        <v>41</v>
      </c>
      <c r="N435" s="2" t="s">
        <v>4</v>
      </c>
      <c r="O435" s="2">
        <v>0</v>
      </c>
      <c r="P435" t="s">
        <v>11</v>
      </c>
    </row>
    <row r="436" spans="1:16" x14ac:dyDescent="0.2">
      <c r="A436" s="5">
        <v>435</v>
      </c>
      <c r="B436" s="2" t="s">
        <v>0</v>
      </c>
      <c r="C436" s="2" t="s">
        <v>1</v>
      </c>
      <c r="D436" s="2" t="s">
        <v>5</v>
      </c>
      <c r="E436" s="2" t="s">
        <v>15</v>
      </c>
      <c r="F436" s="2">
        <v>50</v>
      </c>
      <c r="G436" s="2">
        <v>33</v>
      </c>
      <c r="H436" t="s">
        <v>39</v>
      </c>
      <c r="I436" s="2" t="s">
        <v>14</v>
      </c>
      <c r="J436" s="3" t="s">
        <v>7</v>
      </c>
      <c r="K436" s="2">
        <v>47</v>
      </c>
      <c r="L436" s="2">
        <v>96</v>
      </c>
      <c r="M436" s="2">
        <v>34</v>
      </c>
      <c r="N436" s="2" t="s">
        <v>8</v>
      </c>
      <c r="O436" s="2">
        <v>1</v>
      </c>
      <c r="P436" t="s">
        <v>9</v>
      </c>
    </row>
    <row r="437" spans="1:16" x14ac:dyDescent="0.2">
      <c r="A437" s="5">
        <v>436</v>
      </c>
      <c r="B437" s="2" t="s">
        <v>3</v>
      </c>
      <c r="C437" s="2" t="s">
        <v>1</v>
      </c>
      <c r="D437" s="2" t="s">
        <v>15</v>
      </c>
      <c r="E437" s="2" t="s">
        <v>15</v>
      </c>
      <c r="F437" s="2">
        <v>32</v>
      </c>
      <c r="G437" s="2">
        <v>28</v>
      </c>
      <c r="H437" t="s">
        <v>29</v>
      </c>
      <c r="I437" s="2" t="s">
        <v>14</v>
      </c>
      <c r="J437" s="2" t="s">
        <v>53</v>
      </c>
      <c r="K437" s="2">
        <v>21</v>
      </c>
      <c r="L437" s="2">
        <v>79</v>
      </c>
      <c r="M437" s="2">
        <v>33</v>
      </c>
      <c r="N437" s="2" t="s">
        <v>4</v>
      </c>
      <c r="O437" s="2">
        <v>1</v>
      </c>
      <c r="P437" t="s">
        <v>10</v>
      </c>
    </row>
    <row r="438" spans="1:16" x14ac:dyDescent="0.2">
      <c r="A438" s="5">
        <v>437</v>
      </c>
      <c r="B438" s="2" t="s">
        <v>0</v>
      </c>
      <c r="C438" s="2" t="s">
        <v>1</v>
      </c>
      <c r="D438" s="2" t="s">
        <v>5</v>
      </c>
      <c r="E438" s="2" t="s">
        <v>84</v>
      </c>
      <c r="F438" s="2">
        <v>55</v>
      </c>
      <c r="G438" s="2">
        <v>53</v>
      </c>
      <c r="H438" t="s">
        <v>18</v>
      </c>
      <c r="I438" s="2" t="s">
        <v>14</v>
      </c>
      <c r="J438" s="3" t="s">
        <v>7</v>
      </c>
      <c r="K438" s="2">
        <v>37</v>
      </c>
      <c r="L438" s="2">
        <v>83</v>
      </c>
      <c r="M438" s="2">
        <v>30</v>
      </c>
      <c r="N438" s="2" t="s">
        <v>8</v>
      </c>
      <c r="O438" s="2">
        <v>8</v>
      </c>
      <c r="P438" t="s">
        <v>9</v>
      </c>
    </row>
    <row r="439" spans="1:16" x14ac:dyDescent="0.2">
      <c r="A439" s="5">
        <v>438</v>
      </c>
      <c r="B439" s="2" t="s">
        <v>0</v>
      </c>
      <c r="C439" s="2" t="s">
        <v>1</v>
      </c>
      <c r="D439" s="2" t="s">
        <v>5</v>
      </c>
      <c r="E439" s="2" t="s">
        <v>15</v>
      </c>
      <c r="F439" s="2">
        <v>39</v>
      </c>
      <c r="G439" s="2">
        <v>79</v>
      </c>
      <c r="H439" t="s">
        <v>23</v>
      </c>
      <c r="I439" s="2" t="s">
        <v>14</v>
      </c>
      <c r="J439" s="2" t="s">
        <v>53</v>
      </c>
      <c r="K439" s="2">
        <v>14</v>
      </c>
      <c r="L439" s="2">
        <v>53</v>
      </c>
      <c r="M439" s="2">
        <v>1</v>
      </c>
      <c r="N439" s="2" t="s">
        <v>4</v>
      </c>
      <c r="O439" s="2">
        <v>1</v>
      </c>
      <c r="P439" t="s">
        <v>12</v>
      </c>
    </row>
    <row r="440" spans="1:16" x14ac:dyDescent="0.2">
      <c r="A440" s="5">
        <v>439</v>
      </c>
      <c r="B440" s="2" t="s">
        <v>3</v>
      </c>
      <c r="C440" s="2" t="s">
        <v>1</v>
      </c>
      <c r="D440" s="2" t="s">
        <v>15</v>
      </c>
      <c r="E440" s="2" t="s">
        <v>15</v>
      </c>
      <c r="F440" s="2">
        <v>43</v>
      </c>
      <c r="G440" s="2">
        <v>75</v>
      </c>
      <c r="H440" t="s">
        <v>30</v>
      </c>
      <c r="I440" s="2" t="s">
        <v>14</v>
      </c>
      <c r="J440" s="3" t="s">
        <v>7</v>
      </c>
      <c r="K440" s="2">
        <v>42</v>
      </c>
      <c r="L440" s="2">
        <v>161</v>
      </c>
      <c r="M440" s="2">
        <v>13</v>
      </c>
      <c r="N440" s="2" t="s">
        <v>8</v>
      </c>
      <c r="O440" s="2">
        <v>1</v>
      </c>
      <c r="P440" t="s">
        <v>9</v>
      </c>
    </row>
    <row r="441" spans="1:16" x14ac:dyDescent="0.2">
      <c r="A441" s="5">
        <v>440</v>
      </c>
      <c r="B441" s="2" t="s">
        <v>3</v>
      </c>
      <c r="C441" s="2" t="s">
        <v>1</v>
      </c>
      <c r="D441" s="2" t="s">
        <v>15</v>
      </c>
      <c r="E441" s="2" t="s">
        <v>83</v>
      </c>
      <c r="F441" s="2">
        <v>43</v>
      </c>
      <c r="G441" s="2">
        <v>72</v>
      </c>
      <c r="H441" t="s">
        <v>29</v>
      </c>
      <c r="I441" s="2" t="s">
        <v>14</v>
      </c>
      <c r="J441" s="3" t="s">
        <v>7</v>
      </c>
      <c r="K441" s="2">
        <v>39</v>
      </c>
      <c r="L441" s="2">
        <v>54</v>
      </c>
      <c r="M441" s="2">
        <v>14</v>
      </c>
      <c r="N441" s="2" t="s">
        <v>8</v>
      </c>
      <c r="O441" s="2">
        <v>13</v>
      </c>
      <c r="P441" s="1" t="s">
        <v>9</v>
      </c>
    </row>
    <row r="442" spans="1:16" x14ac:dyDescent="0.2">
      <c r="A442" s="5">
        <v>441</v>
      </c>
      <c r="B442" s="2" t="s">
        <v>0</v>
      </c>
      <c r="C442" s="2" t="s">
        <v>1</v>
      </c>
      <c r="D442" s="2" t="s">
        <v>5</v>
      </c>
      <c r="E442" s="2" t="s">
        <v>83</v>
      </c>
      <c r="F442" s="2">
        <v>730</v>
      </c>
      <c r="G442" s="2">
        <v>80</v>
      </c>
      <c r="H442" t="s">
        <v>21</v>
      </c>
      <c r="I442" s="2" t="s">
        <v>14</v>
      </c>
      <c r="J442" s="2" t="s">
        <v>6</v>
      </c>
      <c r="K442" s="2">
        <v>65</v>
      </c>
      <c r="L442" s="2">
        <v>137</v>
      </c>
      <c r="M442" s="2">
        <v>14</v>
      </c>
      <c r="N442" s="2" t="s">
        <v>4</v>
      </c>
      <c r="O442" s="2">
        <v>1</v>
      </c>
      <c r="P442" t="s">
        <v>11</v>
      </c>
    </row>
    <row r="443" spans="1:16" x14ac:dyDescent="0.2">
      <c r="A443" s="5">
        <v>442</v>
      </c>
      <c r="B443" s="2" t="s">
        <v>0</v>
      </c>
      <c r="C443" s="2" t="s">
        <v>1</v>
      </c>
      <c r="D443" s="2" t="s">
        <v>5</v>
      </c>
      <c r="E443" s="2" t="s">
        <v>15</v>
      </c>
      <c r="F443" s="2">
        <v>59</v>
      </c>
      <c r="G443" s="2">
        <v>70</v>
      </c>
      <c r="H443" t="s">
        <v>36</v>
      </c>
      <c r="I443" s="2" t="s">
        <v>14</v>
      </c>
      <c r="J443" s="2" t="s">
        <v>6</v>
      </c>
      <c r="K443" s="2">
        <v>50</v>
      </c>
      <c r="L443" s="2">
        <v>99</v>
      </c>
      <c r="M443" s="2">
        <v>5</v>
      </c>
      <c r="N443" s="2" t="s">
        <v>4</v>
      </c>
      <c r="O443" s="2">
        <v>1</v>
      </c>
      <c r="P443" t="s">
        <v>12</v>
      </c>
    </row>
    <row r="444" spans="1:16" x14ac:dyDescent="0.2">
      <c r="A444" s="5">
        <v>443</v>
      </c>
      <c r="B444" s="2" t="s">
        <v>0</v>
      </c>
      <c r="C444" s="2" t="s">
        <v>1</v>
      </c>
      <c r="D444" s="2" t="s">
        <v>5</v>
      </c>
      <c r="E444" s="2" t="s">
        <v>15</v>
      </c>
      <c r="F444" s="2">
        <v>32</v>
      </c>
      <c r="G444" s="2">
        <v>50</v>
      </c>
      <c r="H444" t="s">
        <v>20</v>
      </c>
      <c r="I444" s="2" t="s">
        <v>14</v>
      </c>
      <c r="J444" s="2" t="s">
        <v>55</v>
      </c>
      <c r="K444" s="2">
        <v>16</v>
      </c>
      <c r="L444" s="2">
        <v>60</v>
      </c>
      <c r="M444" s="2">
        <v>19</v>
      </c>
      <c r="N444" s="2" t="s">
        <v>4</v>
      </c>
      <c r="O444" s="2">
        <v>1</v>
      </c>
      <c r="P444" t="s">
        <v>10</v>
      </c>
    </row>
    <row r="445" spans="1:16" x14ac:dyDescent="0.2">
      <c r="A445" s="5">
        <v>444</v>
      </c>
      <c r="B445" s="2" t="s">
        <v>3</v>
      </c>
      <c r="C445" s="2" t="s">
        <v>1</v>
      </c>
      <c r="D445" s="2" t="s">
        <v>5</v>
      </c>
      <c r="E445" s="2" t="s">
        <v>84</v>
      </c>
      <c r="F445" s="2">
        <v>49</v>
      </c>
      <c r="G445" s="2">
        <v>71</v>
      </c>
      <c r="H445" t="s">
        <v>22</v>
      </c>
      <c r="I445" s="2" t="s">
        <v>14</v>
      </c>
      <c r="J445" s="3" t="s">
        <v>7</v>
      </c>
      <c r="K445" s="2">
        <v>46</v>
      </c>
      <c r="L445" s="2">
        <v>203</v>
      </c>
      <c r="M445" s="2">
        <v>41</v>
      </c>
      <c r="N445" s="2" t="s">
        <v>8</v>
      </c>
      <c r="O445" s="2">
        <v>4</v>
      </c>
      <c r="P445" t="s">
        <v>9</v>
      </c>
    </row>
    <row r="446" spans="1:16" x14ac:dyDescent="0.2">
      <c r="A446" s="5">
        <v>445</v>
      </c>
      <c r="B446" s="2" t="s">
        <v>0</v>
      </c>
      <c r="C446" s="2" t="s">
        <v>1</v>
      </c>
      <c r="D446" s="2" t="s">
        <v>5</v>
      </c>
      <c r="E446" s="2" t="s">
        <v>83</v>
      </c>
      <c r="F446" s="2">
        <v>56</v>
      </c>
      <c r="G446" s="2">
        <v>52</v>
      </c>
      <c r="H446" t="s">
        <v>36</v>
      </c>
      <c r="I446" s="2" t="s">
        <v>14</v>
      </c>
      <c r="J446" s="2" t="s">
        <v>6</v>
      </c>
      <c r="K446" s="2">
        <v>63</v>
      </c>
      <c r="L446" s="2">
        <v>154</v>
      </c>
      <c r="M446" s="2">
        <v>2</v>
      </c>
      <c r="N446" s="2" t="s">
        <v>4</v>
      </c>
      <c r="O446" s="2">
        <v>2</v>
      </c>
      <c r="P446" t="s">
        <v>10</v>
      </c>
    </row>
    <row r="447" spans="1:16" x14ac:dyDescent="0.2">
      <c r="A447" s="5">
        <v>446</v>
      </c>
      <c r="B447" s="2" t="s">
        <v>3</v>
      </c>
      <c r="C447" s="2" t="s">
        <v>1</v>
      </c>
      <c r="D447" s="2" t="s">
        <v>5</v>
      </c>
      <c r="E447" s="2" t="s">
        <v>15</v>
      </c>
      <c r="F447" s="2">
        <v>32</v>
      </c>
      <c r="G447" s="2">
        <v>42</v>
      </c>
      <c r="H447" t="s">
        <v>38</v>
      </c>
      <c r="I447" s="2" t="s">
        <v>14</v>
      </c>
      <c r="J447" s="2" t="s">
        <v>55</v>
      </c>
      <c r="K447" s="2">
        <v>18</v>
      </c>
      <c r="L447" s="2">
        <v>75</v>
      </c>
      <c r="M447" s="2">
        <v>16</v>
      </c>
      <c r="N447" s="2" t="s">
        <v>4</v>
      </c>
      <c r="O447" s="2">
        <v>2</v>
      </c>
      <c r="P447" t="s">
        <v>10</v>
      </c>
    </row>
    <row r="448" spans="1:16" x14ac:dyDescent="0.2">
      <c r="A448" s="5">
        <v>447</v>
      </c>
      <c r="B448" s="2" t="s">
        <v>0</v>
      </c>
      <c r="C448" s="2" t="s">
        <v>1</v>
      </c>
      <c r="D448" s="2" t="s">
        <v>5</v>
      </c>
      <c r="E448" s="2" t="s">
        <v>83</v>
      </c>
      <c r="F448" s="2">
        <v>54</v>
      </c>
      <c r="G448" s="2">
        <v>45</v>
      </c>
      <c r="H448" t="s">
        <v>27</v>
      </c>
      <c r="I448" s="2" t="s">
        <v>14</v>
      </c>
      <c r="J448" s="2" t="s">
        <v>6</v>
      </c>
      <c r="K448" s="2">
        <v>59</v>
      </c>
      <c r="L448" s="2">
        <v>221</v>
      </c>
      <c r="M448" s="4">
        <v>12</v>
      </c>
      <c r="N448" s="2" t="s">
        <v>4</v>
      </c>
      <c r="O448" s="2">
        <v>1</v>
      </c>
      <c r="P448" t="s">
        <v>11</v>
      </c>
    </row>
    <row r="449" spans="1:16" x14ac:dyDescent="0.2">
      <c r="A449" s="5">
        <v>448</v>
      </c>
      <c r="B449" s="2" t="s">
        <v>3</v>
      </c>
      <c r="C449" s="2" t="s">
        <v>2</v>
      </c>
      <c r="D449" s="2" t="s">
        <v>5</v>
      </c>
      <c r="E449" s="2" t="s">
        <v>84</v>
      </c>
      <c r="F449" s="2">
        <v>29</v>
      </c>
      <c r="G449" s="2">
        <v>20</v>
      </c>
      <c r="H449" t="s">
        <v>44</v>
      </c>
      <c r="I449" s="2" t="s">
        <v>2</v>
      </c>
      <c r="J449" s="2" t="s">
        <v>54</v>
      </c>
      <c r="K449" s="2">
        <v>31</v>
      </c>
      <c r="L449" s="2">
        <v>35</v>
      </c>
      <c r="M449" s="2">
        <v>44</v>
      </c>
      <c r="N449" s="2" t="s">
        <v>4</v>
      </c>
      <c r="O449" s="2">
        <v>2</v>
      </c>
      <c r="P449" t="s">
        <v>13</v>
      </c>
    </row>
    <row r="450" spans="1:16" x14ac:dyDescent="0.2">
      <c r="A450" s="5">
        <v>449</v>
      </c>
      <c r="B450" s="2" t="s">
        <v>0</v>
      </c>
      <c r="C450" s="2" t="s">
        <v>2</v>
      </c>
      <c r="D450" s="2" t="s">
        <v>5</v>
      </c>
      <c r="E450" s="2" t="s">
        <v>85</v>
      </c>
      <c r="F450" s="2">
        <v>33</v>
      </c>
      <c r="G450" s="2">
        <v>27</v>
      </c>
      <c r="H450" t="s">
        <v>36</v>
      </c>
      <c r="I450" s="2" t="s">
        <v>2</v>
      </c>
      <c r="J450" s="2" t="s">
        <v>55</v>
      </c>
      <c r="K450" s="2">
        <v>34</v>
      </c>
      <c r="L450" s="2">
        <v>118</v>
      </c>
      <c r="M450" s="2">
        <v>24</v>
      </c>
      <c r="N450" s="2" t="s">
        <v>4</v>
      </c>
      <c r="O450" s="2">
        <v>3</v>
      </c>
      <c r="P450" t="s">
        <v>13</v>
      </c>
    </row>
    <row r="451" spans="1:16" x14ac:dyDescent="0.2">
      <c r="A451" s="5">
        <v>450</v>
      </c>
      <c r="B451" s="2" t="s">
        <v>3</v>
      </c>
      <c r="C451" s="2" t="s">
        <v>2</v>
      </c>
      <c r="D451" s="2" t="s">
        <v>5</v>
      </c>
      <c r="E451" s="2" t="s">
        <v>15</v>
      </c>
      <c r="F451" s="2">
        <v>32</v>
      </c>
      <c r="G451" s="2">
        <v>23</v>
      </c>
      <c r="H451" t="s">
        <v>31</v>
      </c>
      <c r="I451" s="2" t="s">
        <v>14</v>
      </c>
      <c r="J451" s="2" t="s">
        <v>55</v>
      </c>
      <c r="K451" s="2">
        <v>18</v>
      </c>
      <c r="L451" s="2">
        <v>47</v>
      </c>
      <c r="M451" s="2">
        <v>4</v>
      </c>
      <c r="N451" s="2" t="s">
        <v>4</v>
      </c>
      <c r="O451" s="2">
        <v>2</v>
      </c>
      <c r="P451" t="s">
        <v>11</v>
      </c>
    </row>
    <row r="452" spans="1:16" x14ac:dyDescent="0.2">
      <c r="A452" s="5">
        <v>451</v>
      </c>
      <c r="B452" s="2" t="s">
        <v>3</v>
      </c>
      <c r="C452" s="2" t="s">
        <v>1</v>
      </c>
      <c r="D452" s="2" t="s">
        <v>5</v>
      </c>
      <c r="E452" s="2" t="s">
        <v>83</v>
      </c>
      <c r="F452" s="2">
        <v>53</v>
      </c>
      <c r="G452" s="2">
        <v>28</v>
      </c>
      <c r="H452" t="s">
        <v>30</v>
      </c>
      <c r="I452" s="2" t="s">
        <v>14</v>
      </c>
      <c r="J452" s="3" t="s">
        <v>7</v>
      </c>
      <c r="K452" s="2">
        <v>40</v>
      </c>
      <c r="L452" s="2">
        <v>187</v>
      </c>
      <c r="M452" s="2">
        <v>18</v>
      </c>
      <c r="N452" s="2" t="s">
        <v>8</v>
      </c>
      <c r="O452" s="2">
        <v>6</v>
      </c>
      <c r="P452" s="1" t="s">
        <v>9</v>
      </c>
    </row>
    <row r="453" spans="1:16" x14ac:dyDescent="0.2">
      <c r="A453" s="5">
        <v>452</v>
      </c>
      <c r="B453" s="2" t="s">
        <v>0</v>
      </c>
      <c r="C453" s="2" t="s">
        <v>2</v>
      </c>
      <c r="D453" s="2" t="s">
        <v>5</v>
      </c>
      <c r="E453" s="2" t="s">
        <v>83</v>
      </c>
      <c r="F453" s="2">
        <v>27</v>
      </c>
      <c r="G453" s="2">
        <v>63</v>
      </c>
      <c r="H453" t="s">
        <v>28</v>
      </c>
      <c r="I453" s="2" t="s">
        <v>14</v>
      </c>
      <c r="J453" s="2" t="s">
        <v>53</v>
      </c>
      <c r="K453" s="2">
        <v>19</v>
      </c>
      <c r="L453" s="2">
        <v>21</v>
      </c>
      <c r="M453" s="2">
        <v>31</v>
      </c>
      <c r="N453" s="2" t="s">
        <v>4</v>
      </c>
      <c r="O453" s="2">
        <v>2</v>
      </c>
      <c r="P453" t="s">
        <v>11</v>
      </c>
    </row>
    <row r="454" spans="1:16" x14ac:dyDescent="0.2">
      <c r="A454" s="5">
        <v>453</v>
      </c>
      <c r="B454" s="2" t="s">
        <v>0</v>
      </c>
      <c r="C454" s="2" t="s">
        <v>2</v>
      </c>
      <c r="D454" s="2" t="s">
        <v>5</v>
      </c>
      <c r="E454" s="2" t="s">
        <v>84</v>
      </c>
      <c r="F454" s="2">
        <v>30</v>
      </c>
      <c r="G454" s="2">
        <v>39</v>
      </c>
      <c r="H454" t="s">
        <v>30</v>
      </c>
      <c r="I454" s="2" t="s">
        <v>2</v>
      </c>
      <c r="J454" s="2" t="s">
        <v>53</v>
      </c>
      <c r="K454" s="2">
        <v>19</v>
      </c>
      <c r="L454" s="2">
        <v>56</v>
      </c>
      <c r="M454" s="2">
        <v>27</v>
      </c>
      <c r="N454" s="2" t="s">
        <v>4</v>
      </c>
      <c r="O454" s="2">
        <v>1</v>
      </c>
      <c r="P454" t="s">
        <v>10</v>
      </c>
    </row>
    <row r="455" spans="1:16" x14ac:dyDescent="0.2">
      <c r="A455" s="5">
        <v>454</v>
      </c>
      <c r="B455" s="2" t="s">
        <v>3</v>
      </c>
      <c r="C455" s="2" t="s">
        <v>1</v>
      </c>
      <c r="D455" s="2" t="s">
        <v>15</v>
      </c>
      <c r="E455" s="2" t="s">
        <v>83</v>
      </c>
      <c r="F455" s="2">
        <v>29</v>
      </c>
      <c r="G455" s="2">
        <v>26</v>
      </c>
      <c r="H455" t="s">
        <v>28</v>
      </c>
      <c r="I455" s="2" t="s">
        <v>2</v>
      </c>
      <c r="J455" s="2" t="s">
        <v>53</v>
      </c>
      <c r="K455" s="2">
        <v>17</v>
      </c>
      <c r="L455" s="2">
        <v>47</v>
      </c>
      <c r="M455" s="2">
        <v>11</v>
      </c>
      <c r="N455" s="2" t="s">
        <v>4</v>
      </c>
      <c r="O455" s="2">
        <v>0</v>
      </c>
      <c r="P455" t="s">
        <v>11</v>
      </c>
    </row>
    <row r="456" spans="1:16" x14ac:dyDescent="0.2">
      <c r="A456" s="5">
        <v>455</v>
      </c>
      <c r="B456" s="2" t="s">
        <v>0</v>
      </c>
      <c r="C456" s="2" t="s">
        <v>1</v>
      </c>
      <c r="D456" s="2" t="s">
        <v>5</v>
      </c>
      <c r="E456" s="2" t="s">
        <v>85</v>
      </c>
      <c r="F456" s="2">
        <v>51</v>
      </c>
      <c r="G456" s="2">
        <v>38</v>
      </c>
      <c r="H456" t="s">
        <v>18</v>
      </c>
      <c r="I456" s="2" t="s">
        <v>14</v>
      </c>
      <c r="J456" s="3" t="s">
        <v>7</v>
      </c>
      <c r="K456" s="2">
        <v>40</v>
      </c>
      <c r="L456" s="2">
        <v>116</v>
      </c>
      <c r="M456" s="2">
        <v>33</v>
      </c>
      <c r="N456" s="2" t="s">
        <v>8</v>
      </c>
      <c r="O456" s="2">
        <v>0</v>
      </c>
      <c r="P456" t="s">
        <v>9</v>
      </c>
    </row>
    <row r="457" spans="1:16" x14ac:dyDescent="0.2">
      <c r="A457" s="5">
        <v>456</v>
      </c>
      <c r="B457" s="2" t="s">
        <v>0</v>
      </c>
      <c r="C457" s="2" t="s">
        <v>1</v>
      </c>
      <c r="D457" s="2" t="s">
        <v>5</v>
      </c>
      <c r="E457" s="2" t="s">
        <v>83</v>
      </c>
      <c r="F457" s="2">
        <v>52</v>
      </c>
      <c r="G457" s="2">
        <v>32</v>
      </c>
      <c r="H457" t="s">
        <v>39</v>
      </c>
      <c r="I457" s="2" t="s">
        <v>14</v>
      </c>
      <c r="J457" s="2" t="s">
        <v>6</v>
      </c>
      <c r="K457" s="2">
        <v>52</v>
      </c>
      <c r="L457" s="2">
        <v>214</v>
      </c>
      <c r="M457" s="4">
        <v>4</v>
      </c>
      <c r="N457" s="2" t="s">
        <v>4</v>
      </c>
      <c r="O457" s="2">
        <v>1</v>
      </c>
      <c r="P457" t="s">
        <v>12</v>
      </c>
    </row>
    <row r="458" spans="1:16" x14ac:dyDescent="0.2">
      <c r="A458" s="5">
        <v>457</v>
      </c>
      <c r="B458" s="2" t="s">
        <v>3</v>
      </c>
      <c r="C458" s="2" t="s">
        <v>2</v>
      </c>
      <c r="D458" s="2" t="s">
        <v>5</v>
      </c>
      <c r="E458" s="2" t="s">
        <v>83</v>
      </c>
      <c r="F458" s="2">
        <v>29</v>
      </c>
      <c r="G458" s="2">
        <v>22</v>
      </c>
      <c r="H458" t="s">
        <v>47</v>
      </c>
      <c r="I458" s="2" t="s">
        <v>2</v>
      </c>
      <c r="J458" s="2" t="s">
        <v>53</v>
      </c>
      <c r="K458" s="2">
        <v>35</v>
      </c>
      <c r="L458" s="2">
        <v>83</v>
      </c>
      <c r="M458" s="2">
        <v>8</v>
      </c>
      <c r="N458" s="2" t="s">
        <v>4</v>
      </c>
      <c r="O458" s="2">
        <v>4</v>
      </c>
      <c r="P458" t="s">
        <v>13</v>
      </c>
    </row>
    <row r="459" spans="1:16" x14ac:dyDescent="0.2">
      <c r="A459" s="5">
        <v>458</v>
      </c>
      <c r="B459" s="2" t="s">
        <v>3</v>
      </c>
      <c r="C459" s="2" t="s">
        <v>1</v>
      </c>
      <c r="D459" s="2" t="s">
        <v>5</v>
      </c>
      <c r="E459" s="2" t="s">
        <v>84</v>
      </c>
      <c r="F459" s="2">
        <v>47</v>
      </c>
      <c r="G459" s="2">
        <v>35</v>
      </c>
      <c r="H459" t="s">
        <v>26</v>
      </c>
      <c r="I459" s="2" t="s">
        <v>14</v>
      </c>
      <c r="J459" s="3" t="s">
        <v>7</v>
      </c>
      <c r="K459" s="2">
        <v>50</v>
      </c>
      <c r="L459" s="2">
        <v>209</v>
      </c>
      <c r="M459" s="2">
        <v>46</v>
      </c>
      <c r="N459" s="2" t="s">
        <v>8</v>
      </c>
      <c r="O459" s="2">
        <v>7</v>
      </c>
      <c r="P459" t="s">
        <v>9</v>
      </c>
    </row>
    <row r="460" spans="1:16" x14ac:dyDescent="0.2">
      <c r="A460" s="5">
        <v>459</v>
      </c>
      <c r="B460" s="2" t="s">
        <v>0</v>
      </c>
      <c r="C460" s="2" t="s">
        <v>1</v>
      </c>
      <c r="D460" s="2" t="s">
        <v>15</v>
      </c>
      <c r="E460" s="2" t="s">
        <v>15</v>
      </c>
      <c r="F460" s="2">
        <v>32</v>
      </c>
      <c r="G460" s="2">
        <v>49</v>
      </c>
      <c r="H460" t="s">
        <v>25</v>
      </c>
      <c r="I460" s="2" t="s">
        <v>2</v>
      </c>
      <c r="J460" s="2" t="s">
        <v>53</v>
      </c>
      <c r="K460" s="2">
        <v>15</v>
      </c>
      <c r="L460" s="2">
        <v>45</v>
      </c>
      <c r="M460" s="2">
        <v>26</v>
      </c>
      <c r="N460" s="2" t="s">
        <v>4</v>
      </c>
      <c r="O460" s="2">
        <v>0</v>
      </c>
      <c r="P460" t="s">
        <v>11</v>
      </c>
    </row>
    <row r="461" spans="1:16" x14ac:dyDescent="0.2">
      <c r="A461" s="5">
        <v>460</v>
      </c>
      <c r="B461" s="2" t="s">
        <v>0</v>
      </c>
      <c r="C461" s="2" t="s">
        <v>1</v>
      </c>
      <c r="D461" s="2" t="s">
        <v>5</v>
      </c>
      <c r="E461" s="2" t="s">
        <v>15</v>
      </c>
      <c r="F461" s="2">
        <v>24</v>
      </c>
      <c r="G461" s="2">
        <v>53</v>
      </c>
      <c r="H461" t="s">
        <v>24</v>
      </c>
      <c r="I461" s="2" t="s">
        <v>2</v>
      </c>
      <c r="J461" s="2" t="s">
        <v>55</v>
      </c>
      <c r="K461" s="2">
        <v>14</v>
      </c>
      <c r="L461" s="2">
        <v>18</v>
      </c>
      <c r="M461" s="2">
        <v>45</v>
      </c>
      <c r="N461" s="2" t="s">
        <v>4</v>
      </c>
      <c r="O461" s="2">
        <v>1</v>
      </c>
      <c r="P461" t="s">
        <v>10</v>
      </c>
    </row>
    <row r="462" spans="1:16" x14ac:dyDescent="0.2">
      <c r="A462" s="5">
        <v>461</v>
      </c>
      <c r="B462" s="2" t="s">
        <v>0</v>
      </c>
      <c r="C462" s="2" t="s">
        <v>2</v>
      </c>
      <c r="D462" s="2" t="s">
        <v>15</v>
      </c>
      <c r="E462" s="2" t="s">
        <v>15</v>
      </c>
      <c r="F462" s="2">
        <v>29</v>
      </c>
      <c r="G462" s="2">
        <v>56</v>
      </c>
      <c r="H462" t="s">
        <v>35</v>
      </c>
      <c r="I462" s="2" t="s">
        <v>2</v>
      </c>
      <c r="J462" s="2" t="s">
        <v>55</v>
      </c>
      <c r="K462" s="2">
        <v>23</v>
      </c>
      <c r="L462" s="2">
        <v>42</v>
      </c>
      <c r="M462" s="2">
        <v>21</v>
      </c>
      <c r="N462" s="2" t="s">
        <v>4</v>
      </c>
      <c r="O462" s="2">
        <v>2</v>
      </c>
      <c r="P462" t="s">
        <v>11</v>
      </c>
    </row>
    <row r="463" spans="1:16" x14ac:dyDescent="0.2">
      <c r="A463" s="5">
        <v>462</v>
      </c>
      <c r="B463" s="2" t="s">
        <v>0</v>
      </c>
      <c r="C463" s="2" t="s">
        <v>2</v>
      </c>
      <c r="D463" s="2" t="s">
        <v>5</v>
      </c>
      <c r="E463" s="2" t="s">
        <v>83</v>
      </c>
      <c r="F463" s="2">
        <v>24</v>
      </c>
      <c r="G463" s="2">
        <v>27</v>
      </c>
      <c r="H463" t="s">
        <v>57</v>
      </c>
      <c r="I463" s="2" t="s">
        <v>2</v>
      </c>
      <c r="J463" s="2" t="s">
        <v>54</v>
      </c>
      <c r="K463" s="2">
        <v>32</v>
      </c>
      <c r="L463" s="2">
        <v>126</v>
      </c>
      <c r="M463" s="2">
        <v>17</v>
      </c>
      <c r="N463" s="2" t="s">
        <v>4</v>
      </c>
      <c r="O463" s="2">
        <v>3</v>
      </c>
      <c r="P463" t="s">
        <v>13</v>
      </c>
    </row>
    <row r="464" spans="1:16" x14ac:dyDescent="0.2">
      <c r="A464" s="5">
        <v>463</v>
      </c>
      <c r="B464" s="2" t="s">
        <v>3</v>
      </c>
      <c r="C464" s="2" t="s">
        <v>1</v>
      </c>
      <c r="D464" s="2" t="s">
        <v>15</v>
      </c>
      <c r="E464" s="2" t="s">
        <v>84</v>
      </c>
      <c r="F464" s="2">
        <v>49</v>
      </c>
      <c r="G464" s="2">
        <v>47</v>
      </c>
      <c r="H464" t="s">
        <v>39</v>
      </c>
      <c r="I464" s="2" t="s">
        <v>14</v>
      </c>
      <c r="J464" s="3" t="s">
        <v>7</v>
      </c>
      <c r="K464" s="2">
        <v>47</v>
      </c>
      <c r="L464" s="2">
        <v>139</v>
      </c>
      <c r="M464" s="2">
        <v>14</v>
      </c>
      <c r="N464" s="2" t="s">
        <v>8</v>
      </c>
      <c r="O464" s="2">
        <v>4</v>
      </c>
      <c r="P464" s="1" t="s">
        <v>9</v>
      </c>
    </row>
    <row r="465" spans="1:16" x14ac:dyDescent="0.2">
      <c r="A465" s="5">
        <v>464</v>
      </c>
      <c r="B465" s="2" t="s">
        <v>0</v>
      </c>
      <c r="C465" s="2" t="s">
        <v>1</v>
      </c>
      <c r="D465" s="2" t="s">
        <v>15</v>
      </c>
      <c r="E465" s="2" t="s">
        <v>85</v>
      </c>
      <c r="F465" s="2">
        <v>48</v>
      </c>
      <c r="G465" s="2">
        <v>64</v>
      </c>
      <c r="H465" t="s">
        <v>27</v>
      </c>
      <c r="I465" s="2" t="s">
        <v>14</v>
      </c>
      <c r="J465" s="3" t="s">
        <v>7</v>
      </c>
      <c r="K465" s="2">
        <v>39</v>
      </c>
      <c r="L465" s="2">
        <v>67</v>
      </c>
      <c r="M465" s="2">
        <v>40</v>
      </c>
      <c r="N465" s="2" t="s">
        <v>8</v>
      </c>
      <c r="O465" s="2">
        <v>10</v>
      </c>
      <c r="P465" t="s">
        <v>9</v>
      </c>
    </row>
    <row r="466" spans="1:16" x14ac:dyDescent="0.2">
      <c r="A466" s="5">
        <v>465</v>
      </c>
      <c r="B466" s="2" t="s">
        <v>3</v>
      </c>
      <c r="C466" s="2" t="s">
        <v>1</v>
      </c>
      <c r="D466" s="2" t="s">
        <v>5</v>
      </c>
      <c r="E466" s="2" t="s">
        <v>15</v>
      </c>
      <c r="F466" s="2">
        <v>61</v>
      </c>
      <c r="G466" s="2">
        <v>32</v>
      </c>
      <c r="H466" t="s">
        <v>37</v>
      </c>
      <c r="I466" s="2" t="s">
        <v>14</v>
      </c>
      <c r="J466" s="2" t="s">
        <v>6</v>
      </c>
      <c r="K466" s="2">
        <v>48</v>
      </c>
      <c r="L466" s="2">
        <v>117</v>
      </c>
      <c r="M466" s="2">
        <v>3</v>
      </c>
      <c r="N466" s="2" t="s">
        <v>4</v>
      </c>
      <c r="O466" s="2">
        <v>1</v>
      </c>
      <c r="P466" t="s">
        <v>11</v>
      </c>
    </row>
    <row r="467" spans="1:16" x14ac:dyDescent="0.2">
      <c r="A467" s="5">
        <v>466</v>
      </c>
      <c r="B467" s="2" t="s">
        <v>3</v>
      </c>
      <c r="C467" s="2" t="s">
        <v>1</v>
      </c>
      <c r="D467" s="2" t="s">
        <v>5</v>
      </c>
      <c r="E467" s="2" t="s">
        <v>83</v>
      </c>
      <c r="F467" s="2">
        <v>46</v>
      </c>
      <c r="G467" s="2">
        <v>62</v>
      </c>
      <c r="H467" t="s">
        <v>27</v>
      </c>
      <c r="I467" s="2" t="s">
        <v>14</v>
      </c>
      <c r="J467" s="3" t="s">
        <v>7</v>
      </c>
      <c r="K467" s="2">
        <v>38</v>
      </c>
      <c r="L467" s="2">
        <v>132</v>
      </c>
      <c r="M467" s="2">
        <v>24</v>
      </c>
      <c r="N467" s="2" t="s">
        <v>8</v>
      </c>
      <c r="O467" s="2">
        <v>0</v>
      </c>
      <c r="P467" t="s">
        <v>9</v>
      </c>
    </row>
    <row r="468" spans="1:16" x14ac:dyDescent="0.2">
      <c r="A468" s="5">
        <v>467</v>
      </c>
      <c r="B468" s="2" t="s">
        <v>0</v>
      </c>
      <c r="C468" s="2" t="s">
        <v>1</v>
      </c>
      <c r="D468" s="2" t="s">
        <v>5</v>
      </c>
      <c r="E468" s="2" t="s">
        <v>84</v>
      </c>
      <c r="F468" s="2">
        <v>52</v>
      </c>
      <c r="G468" s="2">
        <v>36</v>
      </c>
      <c r="H468" t="s">
        <v>25</v>
      </c>
      <c r="I468" s="2" t="s">
        <v>14</v>
      </c>
      <c r="J468" s="2" t="s">
        <v>6</v>
      </c>
      <c r="K468" s="2">
        <v>60</v>
      </c>
      <c r="L468" s="2">
        <v>111</v>
      </c>
      <c r="M468" s="4">
        <v>7</v>
      </c>
      <c r="N468" s="2" t="s">
        <v>4</v>
      </c>
      <c r="O468" s="2">
        <v>1</v>
      </c>
      <c r="P468" t="s">
        <v>11</v>
      </c>
    </row>
    <row r="469" spans="1:16" x14ac:dyDescent="0.2">
      <c r="A469" s="5">
        <v>468</v>
      </c>
      <c r="B469" s="2" t="s">
        <v>0</v>
      </c>
      <c r="C469" s="2" t="s">
        <v>2</v>
      </c>
      <c r="D469" s="2" t="s">
        <v>5</v>
      </c>
      <c r="E469" s="2" t="s">
        <v>15</v>
      </c>
      <c r="F469" s="2">
        <v>29</v>
      </c>
      <c r="G469" s="2">
        <v>80</v>
      </c>
      <c r="H469" t="s">
        <v>23</v>
      </c>
      <c r="I469" s="2" t="s">
        <v>2</v>
      </c>
      <c r="J469" s="2" t="s">
        <v>53</v>
      </c>
      <c r="K469" s="2">
        <v>14</v>
      </c>
      <c r="L469" s="2">
        <v>56</v>
      </c>
      <c r="M469" s="2">
        <v>17</v>
      </c>
      <c r="N469" s="2" t="s">
        <v>4</v>
      </c>
      <c r="O469" s="2">
        <v>1</v>
      </c>
      <c r="P469" t="s">
        <v>12</v>
      </c>
    </row>
    <row r="470" spans="1:16" x14ac:dyDescent="0.2">
      <c r="A470" s="5">
        <v>469</v>
      </c>
      <c r="B470" s="2" t="s">
        <v>0</v>
      </c>
      <c r="C470" s="2" t="s">
        <v>2</v>
      </c>
      <c r="D470" s="2" t="s">
        <v>15</v>
      </c>
      <c r="E470" s="2" t="s">
        <v>15</v>
      </c>
      <c r="F470" s="2">
        <v>26</v>
      </c>
      <c r="G470" s="2">
        <v>67</v>
      </c>
      <c r="H470" t="s">
        <v>65</v>
      </c>
      <c r="I470" s="2" t="s">
        <v>14</v>
      </c>
      <c r="J470" s="2" t="s">
        <v>55</v>
      </c>
      <c r="K470" s="2">
        <v>22</v>
      </c>
      <c r="L470" s="2">
        <v>46</v>
      </c>
      <c r="M470" s="2">
        <v>21</v>
      </c>
      <c r="N470" s="2" t="s">
        <v>4</v>
      </c>
      <c r="O470" s="2">
        <v>2</v>
      </c>
      <c r="P470" t="s">
        <v>10</v>
      </c>
    </row>
    <row r="471" spans="1:16" x14ac:dyDescent="0.2">
      <c r="A471" s="5">
        <v>470</v>
      </c>
      <c r="B471" s="2" t="s">
        <v>0</v>
      </c>
      <c r="C471" s="2" t="s">
        <v>1</v>
      </c>
      <c r="D471" s="2" t="s">
        <v>5</v>
      </c>
      <c r="E471" s="2" t="s">
        <v>83</v>
      </c>
      <c r="F471" s="2">
        <v>59</v>
      </c>
      <c r="G471" s="2">
        <v>69</v>
      </c>
      <c r="H471" t="s">
        <v>23</v>
      </c>
      <c r="I471" s="2" t="s">
        <v>14</v>
      </c>
      <c r="J471" s="2" t="s">
        <v>6</v>
      </c>
      <c r="K471" s="2">
        <v>61</v>
      </c>
      <c r="L471" s="2">
        <v>286</v>
      </c>
      <c r="M471" s="2">
        <v>14</v>
      </c>
      <c r="N471" s="2" t="s">
        <v>4</v>
      </c>
      <c r="O471" s="2">
        <v>2</v>
      </c>
      <c r="P471" t="s">
        <v>10</v>
      </c>
    </row>
    <row r="472" spans="1:16" x14ac:dyDescent="0.2">
      <c r="A472" s="5">
        <v>471</v>
      </c>
      <c r="B472" s="2" t="s">
        <v>0</v>
      </c>
      <c r="C472" s="2" t="s">
        <v>2</v>
      </c>
      <c r="D472" s="2" t="s">
        <v>5</v>
      </c>
      <c r="E472" s="2" t="s">
        <v>15</v>
      </c>
      <c r="F472" s="2">
        <v>29</v>
      </c>
      <c r="G472" s="2">
        <v>30</v>
      </c>
      <c r="H472" t="s">
        <v>24</v>
      </c>
      <c r="I472" s="2" t="s">
        <v>2</v>
      </c>
      <c r="J472" s="2" t="s">
        <v>55</v>
      </c>
      <c r="K472" s="2">
        <v>18</v>
      </c>
      <c r="L472" s="2">
        <v>39</v>
      </c>
      <c r="M472" s="2">
        <v>46</v>
      </c>
      <c r="N472" s="2" t="s">
        <v>4</v>
      </c>
      <c r="O472" s="2">
        <v>1</v>
      </c>
      <c r="P472" t="s">
        <v>12</v>
      </c>
    </row>
    <row r="473" spans="1:16" x14ac:dyDescent="0.2">
      <c r="A473" s="5">
        <v>472</v>
      </c>
      <c r="B473" s="2" t="s">
        <v>0</v>
      </c>
      <c r="C473" s="2" t="s">
        <v>1</v>
      </c>
      <c r="D473" s="2" t="s">
        <v>5</v>
      </c>
      <c r="E473" s="2" t="s">
        <v>85</v>
      </c>
      <c r="F473" s="2">
        <v>29</v>
      </c>
      <c r="G473" s="2">
        <v>67</v>
      </c>
      <c r="H473" t="s">
        <v>67</v>
      </c>
      <c r="I473" s="2" t="s">
        <v>2</v>
      </c>
      <c r="J473" s="2" t="s">
        <v>53</v>
      </c>
      <c r="K473" s="2">
        <v>18</v>
      </c>
      <c r="L473" s="2">
        <v>74</v>
      </c>
      <c r="M473" s="2">
        <v>25</v>
      </c>
      <c r="N473" s="2" t="s">
        <v>4</v>
      </c>
      <c r="O473" s="2">
        <v>1</v>
      </c>
      <c r="P473" t="s">
        <v>10</v>
      </c>
    </row>
    <row r="474" spans="1:16" x14ac:dyDescent="0.2">
      <c r="A474" s="5">
        <v>473</v>
      </c>
      <c r="B474" s="2" t="s">
        <v>0</v>
      </c>
      <c r="C474" s="2" t="s">
        <v>1</v>
      </c>
      <c r="D474" s="2" t="s">
        <v>5</v>
      </c>
      <c r="E474" s="2" t="s">
        <v>83</v>
      </c>
      <c r="F474" s="2">
        <v>30</v>
      </c>
      <c r="G474" s="2">
        <v>55</v>
      </c>
      <c r="H474" t="s">
        <v>22</v>
      </c>
      <c r="I474" s="2" t="s">
        <v>2</v>
      </c>
      <c r="J474" s="2" t="s">
        <v>53</v>
      </c>
      <c r="K474" s="2">
        <v>19</v>
      </c>
      <c r="L474" s="2">
        <v>35</v>
      </c>
      <c r="M474" s="2">
        <v>17</v>
      </c>
      <c r="N474" s="2" t="s">
        <v>4</v>
      </c>
      <c r="O474" s="2">
        <v>2</v>
      </c>
      <c r="P474" t="s">
        <v>12</v>
      </c>
    </row>
    <row r="475" spans="1:16" x14ac:dyDescent="0.2">
      <c r="A475" s="5">
        <v>474</v>
      </c>
      <c r="B475" s="2" t="s">
        <v>3</v>
      </c>
      <c r="C475" s="2" t="s">
        <v>1</v>
      </c>
      <c r="D475" s="2" t="s">
        <v>15</v>
      </c>
      <c r="E475" s="2" t="s">
        <v>85</v>
      </c>
      <c r="F475" s="2">
        <v>49</v>
      </c>
      <c r="G475" s="2">
        <v>75</v>
      </c>
      <c r="H475" t="s">
        <v>26</v>
      </c>
      <c r="I475" s="2" t="s">
        <v>14</v>
      </c>
      <c r="J475" s="3" t="s">
        <v>7</v>
      </c>
      <c r="K475" s="2">
        <v>36</v>
      </c>
      <c r="L475" s="2">
        <v>80</v>
      </c>
      <c r="M475" s="2">
        <v>35</v>
      </c>
      <c r="N475" s="2" t="s">
        <v>8</v>
      </c>
      <c r="O475" s="2">
        <v>6</v>
      </c>
      <c r="P475" t="s">
        <v>9</v>
      </c>
    </row>
    <row r="476" spans="1:16" x14ac:dyDescent="0.2">
      <c r="A476" s="5">
        <v>475</v>
      </c>
      <c r="B476" s="2" t="s">
        <v>0</v>
      </c>
      <c r="C476" s="2" t="s">
        <v>1</v>
      </c>
      <c r="D476" s="2" t="s">
        <v>5</v>
      </c>
      <c r="E476" s="2" t="s">
        <v>15</v>
      </c>
      <c r="F476" s="2">
        <v>32</v>
      </c>
      <c r="G476" s="2">
        <v>48</v>
      </c>
      <c r="H476" t="s">
        <v>34</v>
      </c>
      <c r="I476" s="2" t="s">
        <v>14</v>
      </c>
      <c r="J476" s="2" t="s">
        <v>53</v>
      </c>
      <c r="K476" s="2">
        <v>19</v>
      </c>
      <c r="L476" s="2">
        <v>28</v>
      </c>
      <c r="M476" s="2">
        <v>44</v>
      </c>
      <c r="N476" s="2" t="s">
        <v>4</v>
      </c>
      <c r="O476" s="2">
        <v>1</v>
      </c>
      <c r="P476" t="s">
        <v>12</v>
      </c>
    </row>
    <row r="477" spans="1:16" x14ac:dyDescent="0.2">
      <c r="A477" s="5">
        <v>476</v>
      </c>
      <c r="B477" s="2" t="s">
        <v>0</v>
      </c>
      <c r="C477" s="2" t="s">
        <v>1</v>
      </c>
      <c r="D477" s="2" t="s">
        <v>15</v>
      </c>
      <c r="E477" s="2" t="s">
        <v>15</v>
      </c>
      <c r="F477" s="2">
        <v>26</v>
      </c>
      <c r="G477" s="2">
        <v>75</v>
      </c>
      <c r="H477" t="s">
        <v>23</v>
      </c>
      <c r="I477" s="2" t="s">
        <v>14</v>
      </c>
      <c r="J477" s="2" t="s">
        <v>55</v>
      </c>
      <c r="K477" s="2">
        <v>14</v>
      </c>
      <c r="L477" s="2">
        <v>47</v>
      </c>
      <c r="M477" s="2">
        <v>24</v>
      </c>
      <c r="N477" s="2" t="s">
        <v>4</v>
      </c>
      <c r="O477" s="2">
        <v>1</v>
      </c>
      <c r="P477" t="s">
        <v>10</v>
      </c>
    </row>
    <row r="478" spans="1:16" x14ac:dyDescent="0.2">
      <c r="A478" s="5">
        <v>477</v>
      </c>
      <c r="B478" s="2" t="s">
        <v>3</v>
      </c>
      <c r="C478" s="2" t="s">
        <v>1</v>
      </c>
      <c r="D478" s="2" t="s">
        <v>5</v>
      </c>
      <c r="E478" s="2" t="s">
        <v>15</v>
      </c>
      <c r="F478" s="2">
        <v>29</v>
      </c>
      <c r="G478" s="2">
        <v>23</v>
      </c>
      <c r="H478" t="s">
        <v>24</v>
      </c>
      <c r="I478" s="2" t="s">
        <v>14</v>
      </c>
      <c r="J478" s="2" t="s">
        <v>53</v>
      </c>
      <c r="K478" s="2">
        <v>21</v>
      </c>
      <c r="L478" s="2">
        <v>80</v>
      </c>
      <c r="M478" s="2">
        <v>31</v>
      </c>
      <c r="N478" s="2" t="s">
        <v>4</v>
      </c>
      <c r="O478" s="2">
        <v>0</v>
      </c>
      <c r="P478" t="s">
        <v>10</v>
      </c>
    </row>
    <row r="479" spans="1:16" x14ac:dyDescent="0.2">
      <c r="A479" s="5">
        <v>478</v>
      </c>
      <c r="B479" s="2" t="s">
        <v>0</v>
      </c>
      <c r="C479" s="2" t="s">
        <v>2</v>
      </c>
      <c r="D479" s="2" t="s">
        <v>5</v>
      </c>
      <c r="E479" s="2" t="s">
        <v>15</v>
      </c>
      <c r="F479" s="2">
        <v>23</v>
      </c>
      <c r="G479" s="2">
        <v>29</v>
      </c>
      <c r="H479" t="s">
        <v>17</v>
      </c>
      <c r="I479" s="2" t="s">
        <v>2</v>
      </c>
      <c r="J479" s="2" t="s">
        <v>54</v>
      </c>
      <c r="K479" s="2">
        <v>35</v>
      </c>
      <c r="L479" s="2">
        <v>114</v>
      </c>
      <c r="M479" s="2">
        <v>17</v>
      </c>
      <c r="N479" s="2" t="s">
        <v>4</v>
      </c>
      <c r="O479" s="2">
        <v>3</v>
      </c>
      <c r="P479" t="s">
        <v>13</v>
      </c>
    </row>
    <row r="480" spans="1:16" x14ac:dyDescent="0.2">
      <c r="A480" s="5">
        <v>479</v>
      </c>
      <c r="B480" s="2" t="s">
        <v>0</v>
      </c>
      <c r="C480" s="2" t="s">
        <v>1</v>
      </c>
      <c r="D480" s="2" t="s">
        <v>5</v>
      </c>
      <c r="E480" s="2" t="s">
        <v>83</v>
      </c>
      <c r="F480" s="2">
        <v>53</v>
      </c>
      <c r="G480" s="2">
        <v>40</v>
      </c>
      <c r="H480" t="s">
        <v>30</v>
      </c>
      <c r="I480" s="2" t="s">
        <v>14</v>
      </c>
      <c r="J480" s="2" t="s">
        <v>6</v>
      </c>
      <c r="K480" s="2">
        <v>65</v>
      </c>
      <c r="L480" s="2">
        <v>180</v>
      </c>
      <c r="M480" s="4">
        <v>14</v>
      </c>
      <c r="N480" s="2" t="s">
        <v>4</v>
      </c>
      <c r="O480" s="2">
        <v>2</v>
      </c>
      <c r="P480" t="s">
        <v>10</v>
      </c>
    </row>
    <row r="481" spans="1:16" x14ac:dyDescent="0.2">
      <c r="A481" s="5">
        <v>480</v>
      </c>
      <c r="B481" s="2" t="s">
        <v>3</v>
      </c>
      <c r="C481" s="2" t="s">
        <v>2</v>
      </c>
      <c r="D481" s="2" t="s">
        <v>5</v>
      </c>
      <c r="E481" s="2" t="s">
        <v>15</v>
      </c>
      <c r="F481" s="2">
        <v>30</v>
      </c>
      <c r="G481" s="2">
        <v>55</v>
      </c>
      <c r="H481" t="s">
        <v>33</v>
      </c>
      <c r="I481" s="2" t="s">
        <v>14</v>
      </c>
      <c r="J481" s="2" t="s">
        <v>53</v>
      </c>
      <c r="K481" s="2">
        <v>15</v>
      </c>
      <c r="L481" s="2">
        <v>55</v>
      </c>
      <c r="M481" s="2">
        <v>46</v>
      </c>
      <c r="N481" s="2" t="s">
        <v>4</v>
      </c>
      <c r="O481" s="2">
        <v>2</v>
      </c>
      <c r="P481" t="s">
        <v>10</v>
      </c>
    </row>
    <row r="482" spans="1:16" x14ac:dyDescent="0.2">
      <c r="A482" s="5">
        <v>481</v>
      </c>
      <c r="B482" s="2" t="s">
        <v>0</v>
      </c>
      <c r="C482" s="2" t="s">
        <v>1</v>
      </c>
      <c r="D482" s="2" t="s">
        <v>5</v>
      </c>
      <c r="E482" s="2" t="s">
        <v>83</v>
      </c>
      <c r="F482" s="2">
        <v>33</v>
      </c>
      <c r="G482" s="2">
        <v>78</v>
      </c>
      <c r="H482" t="s">
        <v>38</v>
      </c>
      <c r="I482" s="2" t="s">
        <v>2</v>
      </c>
      <c r="J482" s="2" t="s">
        <v>53</v>
      </c>
      <c r="K482" s="2">
        <v>18</v>
      </c>
      <c r="L482" s="2">
        <v>66</v>
      </c>
      <c r="M482" s="2">
        <v>41</v>
      </c>
      <c r="N482" s="2" t="s">
        <v>4</v>
      </c>
      <c r="O482" s="2">
        <v>2</v>
      </c>
      <c r="P482" t="s">
        <v>10</v>
      </c>
    </row>
    <row r="483" spans="1:16" x14ac:dyDescent="0.2">
      <c r="A483" s="5">
        <v>482</v>
      </c>
      <c r="B483" s="2" t="s">
        <v>3</v>
      </c>
      <c r="C483" s="2" t="s">
        <v>1</v>
      </c>
      <c r="D483" s="2" t="s">
        <v>5</v>
      </c>
      <c r="E483" s="2" t="s">
        <v>83</v>
      </c>
      <c r="F483" s="2">
        <v>51</v>
      </c>
      <c r="G483" s="2">
        <v>28</v>
      </c>
      <c r="H483" t="s">
        <v>26</v>
      </c>
      <c r="I483" s="2" t="s">
        <v>14</v>
      </c>
      <c r="J483" s="2" t="s">
        <v>6</v>
      </c>
      <c r="K483" s="2">
        <v>75</v>
      </c>
      <c r="L483" s="2">
        <v>282</v>
      </c>
      <c r="M483" s="2">
        <v>5</v>
      </c>
      <c r="N483" s="2" t="s">
        <v>4</v>
      </c>
      <c r="O483" s="2">
        <v>1</v>
      </c>
      <c r="P483" t="s">
        <v>10</v>
      </c>
    </row>
    <row r="484" spans="1:16" x14ac:dyDescent="0.2">
      <c r="A484" s="5">
        <v>483</v>
      </c>
      <c r="B484" s="2" t="s">
        <v>0</v>
      </c>
      <c r="C484" s="2" t="s">
        <v>1</v>
      </c>
      <c r="D484" s="2" t="s">
        <v>5</v>
      </c>
      <c r="E484" s="2" t="s">
        <v>85</v>
      </c>
      <c r="F484" s="2">
        <v>46</v>
      </c>
      <c r="G484" s="2">
        <v>56</v>
      </c>
      <c r="H484" t="s">
        <v>18</v>
      </c>
      <c r="I484" s="2" t="s">
        <v>14</v>
      </c>
      <c r="J484" s="3" t="s">
        <v>7</v>
      </c>
      <c r="K484" s="2">
        <v>54</v>
      </c>
      <c r="L484" s="2">
        <v>194</v>
      </c>
      <c r="M484" s="2">
        <v>17</v>
      </c>
      <c r="N484" s="2" t="s">
        <v>8</v>
      </c>
      <c r="O484" s="2">
        <v>5</v>
      </c>
      <c r="P484" t="s">
        <v>9</v>
      </c>
    </row>
    <row r="485" spans="1:16" x14ac:dyDescent="0.2">
      <c r="A485" s="5">
        <v>484</v>
      </c>
      <c r="B485" s="2" t="s">
        <v>3</v>
      </c>
      <c r="C485" s="2" t="s">
        <v>1</v>
      </c>
      <c r="D485" s="2" t="s">
        <v>15</v>
      </c>
      <c r="E485" s="2" t="s">
        <v>83</v>
      </c>
      <c r="F485" s="2">
        <v>44</v>
      </c>
      <c r="G485" s="2">
        <v>57</v>
      </c>
      <c r="H485" t="s">
        <v>34</v>
      </c>
      <c r="I485" s="2" t="s">
        <v>14</v>
      </c>
      <c r="J485" s="3" t="s">
        <v>7</v>
      </c>
      <c r="K485" s="2">
        <v>36</v>
      </c>
      <c r="L485" s="2">
        <v>173</v>
      </c>
      <c r="M485" s="2">
        <v>26</v>
      </c>
      <c r="N485" s="2" t="s">
        <v>8</v>
      </c>
      <c r="O485" s="2">
        <v>9</v>
      </c>
      <c r="P485" t="s">
        <v>9</v>
      </c>
    </row>
    <row r="486" spans="1:16" x14ac:dyDescent="0.2">
      <c r="A486" s="5">
        <v>485</v>
      </c>
      <c r="B486" s="2" t="s">
        <v>3</v>
      </c>
      <c r="C486" s="2" t="s">
        <v>1</v>
      </c>
      <c r="D486" s="2" t="s">
        <v>15</v>
      </c>
      <c r="E486" s="2" t="s">
        <v>83</v>
      </c>
      <c r="F486" s="2">
        <v>49</v>
      </c>
      <c r="G486" s="2">
        <v>57</v>
      </c>
      <c r="H486" t="s">
        <v>18</v>
      </c>
      <c r="I486" s="2" t="s">
        <v>14</v>
      </c>
      <c r="J486" s="3" t="s">
        <v>7</v>
      </c>
      <c r="K486" s="2">
        <v>42</v>
      </c>
      <c r="L486" s="2">
        <v>81</v>
      </c>
      <c r="M486" s="2">
        <v>47</v>
      </c>
      <c r="N486" s="2" t="s">
        <v>8</v>
      </c>
      <c r="O486" s="2">
        <v>5</v>
      </c>
      <c r="P486" t="s">
        <v>9</v>
      </c>
    </row>
    <row r="487" spans="1:16" x14ac:dyDescent="0.2">
      <c r="A487" s="5">
        <v>486</v>
      </c>
      <c r="B487" s="2" t="s">
        <v>0</v>
      </c>
      <c r="C487" s="2" t="s">
        <v>1</v>
      </c>
      <c r="D487" s="2" t="s">
        <v>5</v>
      </c>
      <c r="E487" s="2" t="s">
        <v>15</v>
      </c>
      <c r="F487" s="2">
        <v>29</v>
      </c>
      <c r="G487" s="2">
        <v>24</v>
      </c>
      <c r="H487" t="s">
        <v>31</v>
      </c>
      <c r="I487" s="2" t="s">
        <v>2</v>
      </c>
      <c r="J487" s="2" t="s">
        <v>53</v>
      </c>
      <c r="K487" s="2">
        <v>13</v>
      </c>
      <c r="L487" s="2">
        <v>51</v>
      </c>
      <c r="M487" s="2">
        <v>37</v>
      </c>
      <c r="N487" s="2" t="s">
        <v>4</v>
      </c>
      <c r="O487" s="2">
        <v>0</v>
      </c>
      <c r="P487" t="s">
        <v>10</v>
      </c>
    </row>
    <row r="488" spans="1:16" x14ac:dyDescent="0.2">
      <c r="A488" s="5">
        <v>487</v>
      </c>
      <c r="B488" s="2" t="s">
        <v>3</v>
      </c>
      <c r="C488" s="2" t="s">
        <v>1</v>
      </c>
      <c r="D488" s="2" t="s">
        <v>5</v>
      </c>
      <c r="E488" s="2" t="s">
        <v>15</v>
      </c>
      <c r="F488" s="2">
        <v>31</v>
      </c>
      <c r="G488" s="2">
        <v>62</v>
      </c>
      <c r="H488" t="s">
        <v>18</v>
      </c>
      <c r="I488" s="2" t="s">
        <v>14</v>
      </c>
      <c r="J488" s="2" t="s">
        <v>53</v>
      </c>
      <c r="K488" s="2">
        <v>19</v>
      </c>
      <c r="L488" s="2">
        <v>39</v>
      </c>
      <c r="M488" s="2">
        <v>10</v>
      </c>
      <c r="N488" s="2" t="s">
        <v>4</v>
      </c>
      <c r="O488" s="2">
        <v>0</v>
      </c>
      <c r="P488" t="s">
        <v>11</v>
      </c>
    </row>
    <row r="489" spans="1:16" x14ac:dyDescent="0.2">
      <c r="A489" s="5">
        <v>488</v>
      </c>
      <c r="B489" s="2" t="s">
        <v>0</v>
      </c>
      <c r="C489" s="2" t="s">
        <v>1</v>
      </c>
      <c r="D489" s="2" t="s">
        <v>15</v>
      </c>
      <c r="E489" s="2" t="s">
        <v>83</v>
      </c>
      <c r="F489" s="2">
        <v>52</v>
      </c>
      <c r="G489" s="2">
        <v>48</v>
      </c>
      <c r="H489" t="s">
        <v>24</v>
      </c>
      <c r="I489" s="2" t="s">
        <v>14</v>
      </c>
      <c r="J489" s="3" t="s">
        <v>7</v>
      </c>
      <c r="K489" s="2">
        <v>39</v>
      </c>
      <c r="L489" s="2">
        <v>62</v>
      </c>
      <c r="M489" s="2">
        <v>27</v>
      </c>
      <c r="N489" s="2" t="s">
        <v>8</v>
      </c>
      <c r="O489" s="2">
        <v>1</v>
      </c>
      <c r="P489" t="s">
        <v>9</v>
      </c>
    </row>
    <row r="490" spans="1:16" x14ac:dyDescent="0.2">
      <c r="A490" s="5">
        <v>489</v>
      </c>
      <c r="B490" s="2" t="s">
        <v>0</v>
      </c>
      <c r="C490" s="2" t="s">
        <v>2</v>
      </c>
      <c r="D490" s="2" t="s">
        <v>5</v>
      </c>
      <c r="E490" s="2" t="s">
        <v>85</v>
      </c>
      <c r="F490" s="2">
        <v>34</v>
      </c>
      <c r="G490" s="2">
        <v>22</v>
      </c>
      <c r="H490" t="s">
        <v>48</v>
      </c>
      <c r="I490" s="2" t="s">
        <v>2</v>
      </c>
      <c r="J490" s="2" t="s">
        <v>55</v>
      </c>
      <c r="K490" s="2">
        <v>34</v>
      </c>
      <c r="L490" s="2">
        <v>118</v>
      </c>
      <c r="M490" s="2">
        <v>27</v>
      </c>
      <c r="N490" s="2" t="s">
        <v>4</v>
      </c>
      <c r="O490" s="2">
        <v>2</v>
      </c>
      <c r="P490" t="s">
        <v>13</v>
      </c>
    </row>
    <row r="491" spans="1:16" x14ac:dyDescent="0.2">
      <c r="A491" s="5">
        <v>490</v>
      </c>
      <c r="B491" s="2" t="s">
        <v>3</v>
      </c>
      <c r="C491" s="2" t="s">
        <v>2</v>
      </c>
      <c r="D491" s="2" t="s">
        <v>5</v>
      </c>
      <c r="E491" s="2" t="s">
        <v>85</v>
      </c>
      <c r="F491" s="2">
        <v>49</v>
      </c>
      <c r="G491" s="2">
        <v>62</v>
      </c>
      <c r="H491" t="s">
        <v>57</v>
      </c>
      <c r="I491" s="2" t="s">
        <v>2</v>
      </c>
      <c r="J491" s="3" t="s">
        <v>7</v>
      </c>
      <c r="K491" s="2">
        <v>43</v>
      </c>
      <c r="L491" s="2">
        <v>123</v>
      </c>
      <c r="M491" s="2">
        <v>37</v>
      </c>
      <c r="N491" s="2" t="s">
        <v>8</v>
      </c>
      <c r="O491" s="2">
        <v>2</v>
      </c>
      <c r="P491" t="s">
        <v>9</v>
      </c>
    </row>
    <row r="492" spans="1:16" x14ac:dyDescent="0.2">
      <c r="A492" s="5">
        <v>491</v>
      </c>
      <c r="B492" s="2" t="s">
        <v>3</v>
      </c>
      <c r="C492" s="2" t="s">
        <v>1</v>
      </c>
      <c r="D492" s="2" t="s">
        <v>5</v>
      </c>
      <c r="E492" s="2" t="s">
        <v>15</v>
      </c>
      <c r="F492" s="2">
        <v>30</v>
      </c>
      <c r="G492" s="2">
        <v>31</v>
      </c>
      <c r="H492" t="s">
        <v>25</v>
      </c>
      <c r="I492" s="2" t="s">
        <v>14</v>
      </c>
      <c r="J492" s="2" t="s">
        <v>53</v>
      </c>
      <c r="K492" s="2">
        <v>24</v>
      </c>
      <c r="L492" s="2">
        <v>70</v>
      </c>
      <c r="M492" s="2">
        <v>38</v>
      </c>
      <c r="N492" s="2" t="s">
        <v>4</v>
      </c>
      <c r="O492" s="2">
        <v>1</v>
      </c>
      <c r="P492" t="s">
        <v>10</v>
      </c>
    </row>
    <row r="493" spans="1:16" x14ac:dyDescent="0.2">
      <c r="A493" s="5">
        <v>492</v>
      </c>
      <c r="B493" s="2" t="s">
        <v>3</v>
      </c>
      <c r="C493" s="2" t="s">
        <v>1</v>
      </c>
      <c r="D493" s="2" t="s">
        <v>5</v>
      </c>
      <c r="E493" s="2" t="s">
        <v>85</v>
      </c>
      <c r="F493" s="2">
        <v>45</v>
      </c>
      <c r="G493" s="2">
        <v>67</v>
      </c>
      <c r="H493" t="s">
        <v>20</v>
      </c>
      <c r="I493" s="2" t="s">
        <v>14</v>
      </c>
      <c r="J493" s="3" t="s">
        <v>7</v>
      </c>
      <c r="K493" s="2">
        <v>39</v>
      </c>
      <c r="L493" s="2">
        <v>144</v>
      </c>
      <c r="M493" s="2">
        <v>21</v>
      </c>
      <c r="N493" s="2" t="s">
        <v>8</v>
      </c>
      <c r="O493" s="2">
        <v>7</v>
      </c>
      <c r="P493" t="s">
        <v>9</v>
      </c>
    </row>
    <row r="494" spans="1:16" x14ac:dyDescent="0.2">
      <c r="A494" s="5">
        <v>493</v>
      </c>
      <c r="B494" s="2" t="s">
        <v>3</v>
      </c>
      <c r="C494" s="2" t="s">
        <v>1</v>
      </c>
      <c r="D494" s="2" t="s">
        <v>15</v>
      </c>
      <c r="E494" s="2" t="s">
        <v>83</v>
      </c>
      <c r="F494" s="2">
        <v>28</v>
      </c>
      <c r="G494" s="2">
        <v>65</v>
      </c>
      <c r="H494" t="s">
        <v>40</v>
      </c>
      <c r="I494" s="2" t="s">
        <v>2</v>
      </c>
      <c r="J494" s="2" t="s">
        <v>53</v>
      </c>
      <c r="K494" s="2">
        <v>15</v>
      </c>
      <c r="L494" s="2">
        <v>62</v>
      </c>
      <c r="M494" s="2">
        <v>39</v>
      </c>
      <c r="N494" s="2" t="s">
        <v>4</v>
      </c>
      <c r="O494" s="2">
        <v>1</v>
      </c>
      <c r="P494" t="s">
        <v>10</v>
      </c>
    </row>
    <row r="495" spans="1:16" x14ac:dyDescent="0.2">
      <c r="A495" s="5">
        <v>494</v>
      </c>
      <c r="B495" s="2" t="s">
        <v>3</v>
      </c>
      <c r="C495" s="2" t="s">
        <v>1</v>
      </c>
      <c r="D495" s="2" t="s">
        <v>15</v>
      </c>
      <c r="E495" s="2" t="s">
        <v>85</v>
      </c>
      <c r="F495" s="2">
        <v>33</v>
      </c>
      <c r="G495" s="2">
        <v>34</v>
      </c>
      <c r="H495" t="s">
        <v>25</v>
      </c>
      <c r="I495" s="2" t="s">
        <v>14</v>
      </c>
      <c r="J495" s="2" t="s">
        <v>53</v>
      </c>
      <c r="K495" s="2">
        <v>18</v>
      </c>
      <c r="L495" s="2">
        <v>45</v>
      </c>
      <c r="M495" s="2">
        <v>44</v>
      </c>
      <c r="N495" s="2" t="s">
        <v>4</v>
      </c>
      <c r="O495" s="2">
        <v>1</v>
      </c>
      <c r="P495" t="s">
        <v>12</v>
      </c>
    </row>
    <row r="496" spans="1:16" x14ac:dyDescent="0.2">
      <c r="A496" s="5">
        <v>495</v>
      </c>
      <c r="B496" s="2" t="s">
        <v>0</v>
      </c>
      <c r="C496" s="2" t="s">
        <v>1</v>
      </c>
      <c r="D496" s="2" t="s">
        <v>5</v>
      </c>
      <c r="E496" s="2" t="s">
        <v>83</v>
      </c>
      <c r="F496" s="2">
        <v>46</v>
      </c>
      <c r="G496" s="2">
        <v>39</v>
      </c>
      <c r="H496" t="s">
        <v>18</v>
      </c>
      <c r="I496" s="2" t="s">
        <v>14</v>
      </c>
      <c r="J496" s="3" t="s">
        <v>7</v>
      </c>
      <c r="K496" s="2">
        <v>45</v>
      </c>
      <c r="L496" s="2">
        <v>166</v>
      </c>
      <c r="M496" s="2">
        <v>37</v>
      </c>
      <c r="N496" s="2" t="s">
        <v>8</v>
      </c>
      <c r="O496" s="2">
        <v>11</v>
      </c>
      <c r="P496" s="1" t="s">
        <v>9</v>
      </c>
    </row>
    <row r="497" spans="1:16" x14ac:dyDescent="0.2">
      <c r="A497" s="5">
        <v>496</v>
      </c>
      <c r="B497" s="2" t="s">
        <v>0</v>
      </c>
      <c r="C497" s="2" t="s">
        <v>1</v>
      </c>
      <c r="D497" s="2" t="s">
        <v>5</v>
      </c>
      <c r="E497" s="2" t="s">
        <v>85</v>
      </c>
      <c r="F497" s="2">
        <v>29</v>
      </c>
      <c r="G497" s="2">
        <v>19</v>
      </c>
      <c r="H497" t="s">
        <v>64</v>
      </c>
      <c r="I497" s="2" t="s">
        <v>2</v>
      </c>
      <c r="J497" s="2" t="s">
        <v>53</v>
      </c>
      <c r="K497" s="2">
        <v>40</v>
      </c>
      <c r="L497" s="2">
        <v>109</v>
      </c>
      <c r="M497" s="2">
        <v>21</v>
      </c>
      <c r="N497" s="2" t="s">
        <v>4</v>
      </c>
      <c r="O497" s="2">
        <v>1</v>
      </c>
      <c r="P497" t="s">
        <v>13</v>
      </c>
    </row>
    <row r="498" spans="1:16" x14ac:dyDescent="0.2">
      <c r="A498" s="5">
        <v>497</v>
      </c>
      <c r="B498" s="2" t="s">
        <v>3</v>
      </c>
      <c r="C498" s="2" t="s">
        <v>1</v>
      </c>
      <c r="D498" s="2" t="s">
        <v>5</v>
      </c>
      <c r="E498" s="2" t="s">
        <v>83</v>
      </c>
      <c r="F498" s="2">
        <v>52</v>
      </c>
      <c r="G498" s="2">
        <v>42</v>
      </c>
      <c r="H498" t="s">
        <v>28</v>
      </c>
      <c r="I498" s="2" t="s">
        <v>14</v>
      </c>
      <c r="J498" s="2" t="s">
        <v>6</v>
      </c>
      <c r="K498" s="2">
        <v>57</v>
      </c>
      <c r="L498" s="2">
        <v>250</v>
      </c>
      <c r="M498" s="2">
        <v>15</v>
      </c>
      <c r="N498" s="2" t="s">
        <v>4</v>
      </c>
      <c r="O498" s="2">
        <v>1</v>
      </c>
      <c r="P498" t="s">
        <v>10</v>
      </c>
    </row>
    <row r="499" spans="1:16" x14ac:dyDescent="0.2">
      <c r="A499" s="5">
        <v>498</v>
      </c>
      <c r="B499" s="2" t="s">
        <v>3</v>
      </c>
      <c r="C499" s="2" t="s">
        <v>1</v>
      </c>
      <c r="D499" s="2" t="s">
        <v>5</v>
      </c>
      <c r="E499" s="2" t="s">
        <v>15</v>
      </c>
      <c r="F499" s="2">
        <v>29</v>
      </c>
      <c r="G499" s="2">
        <v>68</v>
      </c>
      <c r="H499" t="s">
        <v>29</v>
      </c>
      <c r="I499" s="2" t="s">
        <v>14</v>
      </c>
      <c r="J499" s="2" t="s">
        <v>55</v>
      </c>
      <c r="K499" s="2">
        <v>17</v>
      </c>
      <c r="L499" s="2">
        <v>74</v>
      </c>
      <c r="M499" s="2">
        <v>8</v>
      </c>
      <c r="N499" s="2" t="s">
        <v>4</v>
      </c>
      <c r="O499" s="2">
        <v>2</v>
      </c>
      <c r="P499" t="s">
        <v>11</v>
      </c>
    </row>
    <row r="500" spans="1:16" x14ac:dyDescent="0.2">
      <c r="A500" s="5">
        <v>499</v>
      </c>
      <c r="B500" s="2" t="s">
        <v>0</v>
      </c>
      <c r="C500" s="2" t="s">
        <v>1</v>
      </c>
      <c r="D500" s="2" t="s">
        <v>5</v>
      </c>
      <c r="E500" s="2" t="s">
        <v>83</v>
      </c>
      <c r="F500" s="2">
        <v>54</v>
      </c>
      <c r="G500" s="2">
        <v>44</v>
      </c>
      <c r="H500" t="s">
        <v>37</v>
      </c>
      <c r="I500" s="2" t="s">
        <v>14</v>
      </c>
      <c r="J500" s="2" t="s">
        <v>6</v>
      </c>
      <c r="K500" s="2">
        <v>66</v>
      </c>
      <c r="L500" s="2">
        <v>139</v>
      </c>
      <c r="M500" s="4">
        <v>10</v>
      </c>
      <c r="N500" s="2" t="s">
        <v>4</v>
      </c>
      <c r="O500" s="2">
        <v>2</v>
      </c>
      <c r="P500" t="s">
        <v>10</v>
      </c>
    </row>
    <row r="501" spans="1:16" x14ac:dyDescent="0.2">
      <c r="A501" s="5">
        <v>500</v>
      </c>
      <c r="B501" s="2" t="s">
        <v>0</v>
      </c>
      <c r="C501" s="2" t="s">
        <v>1</v>
      </c>
      <c r="D501" s="2" t="s">
        <v>5</v>
      </c>
      <c r="E501" s="2" t="s">
        <v>84</v>
      </c>
      <c r="F501" s="2">
        <v>55</v>
      </c>
      <c r="G501" s="2">
        <v>46</v>
      </c>
      <c r="H501" t="s">
        <v>39</v>
      </c>
      <c r="I501" s="2" t="s">
        <v>14</v>
      </c>
      <c r="J501" s="2" t="s">
        <v>6</v>
      </c>
      <c r="K501" s="2">
        <v>72</v>
      </c>
      <c r="L501" s="2">
        <v>252</v>
      </c>
      <c r="M501" s="4">
        <v>14</v>
      </c>
      <c r="N501" s="2" t="s">
        <v>4</v>
      </c>
      <c r="O501" s="2">
        <v>1</v>
      </c>
      <c r="P501" t="s">
        <v>11</v>
      </c>
    </row>
    <row r="502" spans="1:16" x14ac:dyDescent="0.2">
      <c r="A502" s="5">
        <v>501</v>
      </c>
      <c r="B502" s="2" t="s">
        <v>3</v>
      </c>
      <c r="C502" s="2" t="s">
        <v>2</v>
      </c>
      <c r="D502" s="2" t="s">
        <v>15</v>
      </c>
      <c r="E502" s="2" t="s">
        <v>15</v>
      </c>
      <c r="F502" s="2">
        <v>30</v>
      </c>
      <c r="G502" s="2">
        <v>58</v>
      </c>
      <c r="H502" t="s">
        <v>32</v>
      </c>
      <c r="I502" s="2" t="s">
        <v>2</v>
      </c>
      <c r="J502" s="2" t="s">
        <v>55</v>
      </c>
      <c r="K502" s="2">
        <v>21</v>
      </c>
      <c r="L502" s="2">
        <v>71</v>
      </c>
      <c r="M502" s="2">
        <v>2</v>
      </c>
      <c r="N502" s="2" t="s">
        <v>4</v>
      </c>
      <c r="O502" s="2">
        <v>1</v>
      </c>
      <c r="P502" t="s">
        <v>12</v>
      </c>
    </row>
    <row r="503" spans="1:16" x14ac:dyDescent="0.2">
      <c r="A503" s="5">
        <v>502</v>
      </c>
      <c r="B503" s="2" t="s">
        <v>0</v>
      </c>
      <c r="C503" s="2" t="s">
        <v>2</v>
      </c>
      <c r="D503" s="2" t="s">
        <v>5</v>
      </c>
      <c r="E503" s="2" t="s">
        <v>15</v>
      </c>
      <c r="F503" s="2">
        <v>24</v>
      </c>
      <c r="G503" s="2">
        <v>56</v>
      </c>
      <c r="H503" t="s">
        <v>33</v>
      </c>
      <c r="I503" s="2" t="s">
        <v>14</v>
      </c>
      <c r="J503" s="2" t="s">
        <v>53</v>
      </c>
      <c r="K503" s="2">
        <v>18</v>
      </c>
      <c r="L503" s="2">
        <v>58</v>
      </c>
      <c r="M503" s="2">
        <v>20</v>
      </c>
      <c r="N503" s="2" t="s">
        <v>4</v>
      </c>
      <c r="O503" s="2">
        <v>2</v>
      </c>
      <c r="P503" t="s">
        <v>12</v>
      </c>
    </row>
    <row r="504" spans="1:16" x14ac:dyDescent="0.2">
      <c r="A504" s="5">
        <v>503</v>
      </c>
      <c r="B504" s="2" t="s">
        <v>0</v>
      </c>
      <c r="C504" s="2" t="s">
        <v>1</v>
      </c>
      <c r="D504" s="2" t="s">
        <v>15</v>
      </c>
      <c r="E504" s="2" t="s">
        <v>84</v>
      </c>
      <c r="F504" s="2">
        <v>29</v>
      </c>
      <c r="G504" s="2">
        <v>73</v>
      </c>
      <c r="H504" t="s">
        <v>31</v>
      </c>
      <c r="I504" s="2" t="s">
        <v>14</v>
      </c>
      <c r="J504" s="2" t="s">
        <v>55</v>
      </c>
      <c r="K504" s="2">
        <v>19</v>
      </c>
      <c r="L504" s="2">
        <v>86</v>
      </c>
      <c r="M504" s="2">
        <v>30</v>
      </c>
      <c r="N504" s="2" t="s">
        <v>4</v>
      </c>
      <c r="O504" s="2">
        <v>2</v>
      </c>
      <c r="P504" t="s">
        <v>10</v>
      </c>
    </row>
    <row r="505" spans="1:16" x14ac:dyDescent="0.2">
      <c r="A505" s="5">
        <v>504</v>
      </c>
      <c r="B505" s="2" t="s">
        <v>3</v>
      </c>
      <c r="C505" s="2" t="s">
        <v>1</v>
      </c>
      <c r="D505" s="2" t="s">
        <v>15</v>
      </c>
      <c r="E505" s="2" t="s">
        <v>15</v>
      </c>
      <c r="F505" s="2">
        <v>35</v>
      </c>
      <c r="G505" s="2">
        <v>42</v>
      </c>
      <c r="H505" t="s">
        <v>38</v>
      </c>
      <c r="I505" s="2" t="s">
        <v>14</v>
      </c>
      <c r="J505" s="2" t="s">
        <v>55</v>
      </c>
      <c r="K505" s="2">
        <v>20</v>
      </c>
      <c r="L505" s="2">
        <v>43</v>
      </c>
      <c r="M505" s="2">
        <v>40</v>
      </c>
      <c r="N505" s="2" t="s">
        <v>4</v>
      </c>
      <c r="O505" s="2">
        <v>0</v>
      </c>
      <c r="P505" t="s">
        <v>11</v>
      </c>
    </row>
    <row r="506" spans="1:16" x14ac:dyDescent="0.2">
      <c r="A506" s="5">
        <v>505</v>
      </c>
      <c r="B506" s="2" t="s">
        <v>3</v>
      </c>
      <c r="C506" s="2" t="s">
        <v>1</v>
      </c>
      <c r="D506" s="2" t="s">
        <v>5</v>
      </c>
      <c r="E506" s="2" t="s">
        <v>83</v>
      </c>
      <c r="F506" s="2">
        <v>31</v>
      </c>
      <c r="G506" s="2">
        <v>56</v>
      </c>
      <c r="H506" t="s">
        <v>27</v>
      </c>
      <c r="I506" s="2" t="s">
        <v>14</v>
      </c>
      <c r="J506" s="2" t="s">
        <v>55</v>
      </c>
      <c r="K506" s="2">
        <v>18</v>
      </c>
      <c r="L506" s="2">
        <v>43</v>
      </c>
      <c r="M506" s="2">
        <v>18</v>
      </c>
      <c r="N506" s="2" t="s">
        <v>4</v>
      </c>
      <c r="O506" s="2">
        <v>0</v>
      </c>
      <c r="P506" t="s">
        <v>10</v>
      </c>
    </row>
    <row r="507" spans="1:16" x14ac:dyDescent="0.2">
      <c r="A507" s="5">
        <v>506</v>
      </c>
      <c r="B507" s="2" t="s">
        <v>3</v>
      </c>
      <c r="C507" s="2" t="s">
        <v>1</v>
      </c>
      <c r="D507" s="2" t="s">
        <v>5</v>
      </c>
      <c r="E507" s="2" t="s">
        <v>15</v>
      </c>
      <c r="F507" s="2">
        <v>32</v>
      </c>
      <c r="G507" s="2">
        <v>35</v>
      </c>
      <c r="H507" t="s">
        <v>29</v>
      </c>
      <c r="I507" s="2" t="s">
        <v>2</v>
      </c>
      <c r="J507" s="2" t="s">
        <v>53</v>
      </c>
      <c r="K507" s="2">
        <v>18</v>
      </c>
      <c r="L507" s="2">
        <v>29</v>
      </c>
      <c r="M507" s="2">
        <v>29</v>
      </c>
      <c r="N507" s="2" t="s">
        <v>4</v>
      </c>
      <c r="O507" s="2">
        <v>2</v>
      </c>
      <c r="P507" t="s">
        <v>10</v>
      </c>
    </row>
    <row r="508" spans="1:16" x14ac:dyDescent="0.2">
      <c r="A508" s="5">
        <v>507</v>
      </c>
      <c r="B508" s="2" t="s">
        <v>0</v>
      </c>
      <c r="C508" s="2" t="s">
        <v>2</v>
      </c>
      <c r="D508" s="2" t="s">
        <v>5</v>
      </c>
      <c r="E508" s="2" t="s">
        <v>15</v>
      </c>
      <c r="F508" s="2">
        <v>35</v>
      </c>
      <c r="G508" s="2">
        <v>66</v>
      </c>
      <c r="H508" t="s">
        <v>58</v>
      </c>
      <c r="I508" s="2" t="s">
        <v>2</v>
      </c>
      <c r="J508" s="2" t="s">
        <v>55</v>
      </c>
      <c r="K508" s="2">
        <v>15</v>
      </c>
      <c r="L508" s="2">
        <v>72</v>
      </c>
      <c r="M508" s="2">
        <v>43</v>
      </c>
      <c r="N508" s="2" t="s">
        <v>4</v>
      </c>
      <c r="O508" s="2">
        <v>1</v>
      </c>
      <c r="P508" t="s">
        <v>12</v>
      </c>
    </row>
    <row r="509" spans="1:16" x14ac:dyDescent="0.2">
      <c r="A509" s="5">
        <v>508</v>
      </c>
      <c r="B509" s="2" t="s">
        <v>0</v>
      </c>
      <c r="C509" s="2" t="s">
        <v>1</v>
      </c>
      <c r="D509" s="2" t="s">
        <v>5</v>
      </c>
      <c r="E509" s="2" t="s">
        <v>15</v>
      </c>
      <c r="F509" s="2">
        <v>57</v>
      </c>
      <c r="G509" s="2">
        <v>59</v>
      </c>
      <c r="H509" t="s">
        <v>27</v>
      </c>
      <c r="I509" s="2" t="s">
        <v>14</v>
      </c>
      <c r="J509" s="2" t="s">
        <v>6</v>
      </c>
      <c r="K509" s="2">
        <v>61</v>
      </c>
      <c r="L509" s="2">
        <v>221</v>
      </c>
      <c r="M509" s="2">
        <v>14</v>
      </c>
      <c r="N509" s="2" t="s">
        <v>4</v>
      </c>
      <c r="O509" s="2">
        <v>1</v>
      </c>
      <c r="P509" t="s">
        <v>11</v>
      </c>
    </row>
    <row r="510" spans="1:16" x14ac:dyDescent="0.2">
      <c r="A510" s="5">
        <v>509</v>
      </c>
      <c r="B510" s="2" t="s">
        <v>3</v>
      </c>
      <c r="C510" s="2" t="s">
        <v>1</v>
      </c>
      <c r="D510" s="2" t="s">
        <v>15</v>
      </c>
      <c r="E510" s="2" t="s">
        <v>84</v>
      </c>
      <c r="F510" s="2">
        <v>50</v>
      </c>
      <c r="G510" s="2">
        <v>54</v>
      </c>
      <c r="H510" t="s">
        <v>18</v>
      </c>
      <c r="I510" s="2" t="s">
        <v>14</v>
      </c>
      <c r="J510" s="3" t="s">
        <v>7</v>
      </c>
      <c r="K510" s="2">
        <v>46</v>
      </c>
      <c r="L510" s="2">
        <v>137</v>
      </c>
      <c r="M510" s="2">
        <v>17</v>
      </c>
      <c r="N510" s="2" t="s">
        <v>8</v>
      </c>
      <c r="O510" s="2">
        <v>10</v>
      </c>
      <c r="P510" t="s">
        <v>9</v>
      </c>
    </row>
    <row r="511" spans="1:16" x14ac:dyDescent="0.2">
      <c r="A511" s="5">
        <v>510</v>
      </c>
      <c r="B511" s="2" t="s">
        <v>0</v>
      </c>
      <c r="C511" s="2" t="s">
        <v>1</v>
      </c>
      <c r="D511" s="2" t="s">
        <v>5</v>
      </c>
      <c r="E511" s="2" t="s">
        <v>15</v>
      </c>
      <c r="F511" s="2">
        <v>24</v>
      </c>
      <c r="G511" s="2">
        <v>50</v>
      </c>
      <c r="H511" t="s">
        <v>39</v>
      </c>
      <c r="I511" s="2" t="s">
        <v>2</v>
      </c>
      <c r="J511" s="2" t="s">
        <v>55</v>
      </c>
      <c r="K511" s="2">
        <v>12</v>
      </c>
      <c r="L511" s="2">
        <v>44</v>
      </c>
      <c r="M511" s="2">
        <v>36</v>
      </c>
      <c r="N511" s="2" t="s">
        <v>4</v>
      </c>
      <c r="O511" s="2">
        <v>2</v>
      </c>
      <c r="P511" t="s">
        <v>12</v>
      </c>
    </row>
    <row r="512" spans="1:16" x14ac:dyDescent="0.2">
      <c r="A512" s="5">
        <v>511</v>
      </c>
      <c r="B512" s="2" t="s">
        <v>0</v>
      </c>
      <c r="C512" s="2" t="s">
        <v>2</v>
      </c>
      <c r="D512" s="2" t="s">
        <v>5</v>
      </c>
      <c r="E512" s="2" t="s">
        <v>15</v>
      </c>
      <c r="F512" s="2">
        <v>30</v>
      </c>
      <c r="G512" s="2">
        <v>27</v>
      </c>
      <c r="H512" t="s">
        <v>16</v>
      </c>
      <c r="I512" s="2" t="s">
        <v>2</v>
      </c>
      <c r="J512" s="2" t="s">
        <v>55</v>
      </c>
      <c r="K512" s="2">
        <v>29</v>
      </c>
      <c r="L512" s="2">
        <v>94</v>
      </c>
      <c r="M512" s="2">
        <v>46</v>
      </c>
      <c r="N512" s="2" t="s">
        <v>4</v>
      </c>
      <c r="O512" s="2">
        <v>4</v>
      </c>
      <c r="P512" t="s">
        <v>13</v>
      </c>
    </row>
    <row r="513" spans="1:16" x14ac:dyDescent="0.2">
      <c r="A513" s="5">
        <v>512</v>
      </c>
      <c r="B513" s="2" t="s">
        <v>0</v>
      </c>
      <c r="C513" s="2" t="s">
        <v>1</v>
      </c>
      <c r="D513" s="2" t="s">
        <v>15</v>
      </c>
      <c r="E513" s="2" t="s">
        <v>83</v>
      </c>
      <c r="F513" s="2">
        <v>25</v>
      </c>
      <c r="G513" s="2">
        <v>66</v>
      </c>
      <c r="H513" t="s">
        <v>49</v>
      </c>
      <c r="I513" s="2" t="s">
        <v>2</v>
      </c>
      <c r="J513" s="2" t="s">
        <v>55</v>
      </c>
      <c r="K513" s="2">
        <v>20</v>
      </c>
      <c r="L513" s="2">
        <v>73</v>
      </c>
      <c r="M513" s="2">
        <v>46</v>
      </c>
      <c r="N513" s="2" t="s">
        <v>4</v>
      </c>
      <c r="O513" s="2">
        <v>0</v>
      </c>
      <c r="P513" t="s">
        <v>10</v>
      </c>
    </row>
    <row r="514" spans="1:16" x14ac:dyDescent="0.2">
      <c r="A514" s="5">
        <v>513</v>
      </c>
      <c r="B514" s="2" t="s">
        <v>0</v>
      </c>
      <c r="C514" s="2" t="s">
        <v>1</v>
      </c>
      <c r="D514" s="2" t="s">
        <v>5</v>
      </c>
      <c r="E514" s="2" t="s">
        <v>15</v>
      </c>
      <c r="F514" s="2">
        <v>49</v>
      </c>
      <c r="G514" s="2">
        <v>24</v>
      </c>
      <c r="H514" t="s">
        <v>23</v>
      </c>
      <c r="I514" s="2" t="s">
        <v>14</v>
      </c>
      <c r="J514" s="2" t="s">
        <v>6</v>
      </c>
      <c r="K514" s="2">
        <v>49</v>
      </c>
      <c r="L514" s="2">
        <v>158</v>
      </c>
      <c r="M514" s="4">
        <v>16</v>
      </c>
      <c r="N514" s="2" t="s">
        <v>4</v>
      </c>
      <c r="O514" s="2">
        <v>2</v>
      </c>
      <c r="P514" t="s">
        <v>10</v>
      </c>
    </row>
    <row r="515" spans="1:16" x14ac:dyDescent="0.2">
      <c r="A515" s="5">
        <v>514</v>
      </c>
      <c r="B515" s="2" t="s">
        <v>0</v>
      </c>
      <c r="C515" s="2" t="s">
        <v>1</v>
      </c>
      <c r="D515" s="2" t="s">
        <v>15</v>
      </c>
      <c r="E515" s="2" t="s">
        <v>15</v>
      </c>
      <c r="F515" s="2">
        <v>27</v>
      </c>
      <c r="G515" s="2">
        <v>31</v>
      </c>
      <c r="H515" t="s">
        <v>38</v>
      </c>
      <c r="I515" s="2" t="s">
        <v>2</v>
      </c>
      <c r="J515" s="2" t="s">
        <v>55</v>
      </c>
      <c r="K515" s="2">
        <v>22</v>
      </c>
      <c r="L515" s="2">
        <v>87</v>
      </c>
      <c r="M515" s="2">
        <v>3</v>
      </c>
      <c r="N515" s="2" t="s">
        <v>4</v>
      </c>
      <c r="O515" s="2">
        <v>0</v>
      </c>
      <c r="P515" t="s">
        <v>10</v>
      </c>
    </row>
    <row r="516" spans="1:16" x14ac:dyDescent="0.2">
      <c r="A516" s="5">
        <v>515</v>
      </c>
      <c r="B516" s="2" t="s">
        <v>3</v>
      </c>
      <c r="C516" s="2" t="s">
        <v>2</v>
      </c>
      <c r="D516" s="2" t="s">
        <v>5</v>
      </c>
      <c r="E516" s="2" t="s">
        <v>15</v>
      </c>
      <c r="F516" s="2">
        <v>32</v>
      </c>
      <c r="G516" s="2">
        <v>18</v>
      </c>
      <c r="H516" t="s">
        <v>56</v>
      </c>
      <c r="I516" s="2" t="s">
        <v>2</v>
      </c>
      <c r="J516" s="2" t="s">
        <v>55</v>
      </c>
      <c r="K516" s="2">
        <v>29</v>
      </c>
      <c r="L516" s="2">
        <v>91</v>
      </c>
      <c r="M516" s="2">
        <v>43</v>
      </c>
      <c r="N516" s="2" t="s">
        <v>4</v>
      </c>
      <c r="O516" s="2">
        <v>1</v>
      </c>
      <c r="P516" t="s">
        <v>13</v>
      </c>
    </row>
    <row r="517" spans="1:16" x14ac:dyDescent="0.2">
      <c r="A517" s="5">
        <v>516</v>
      </c>
      <c r="B517" s="2" t="s">
        <v>0</v>
      </c>
      <c r="C517" s="2" t="s">
        <v>1</v>
      </c>
      <c r="D517" s="2" t="s">
        <v>15</v>
      </c>
      <c r="E517" s="2" t="s">
        <v>15</v>
      </c>
      <c r="F517" s="2">
        <v>28</v>
      </c>
      <c r="G517" s="2">
        <v>30</v>
      </c>
      <c r="H517" t="s">
        <v>32</v>
      </c>
      <c r="I517" s="2" t="s">
        <v>14</v>
      </c>
      <c r="J517" s="2" t="s">
        <v>55</v>
      </c>
      <c r="K517" s="2">
        <v>17</v>
      </c>
      <c r="L517" s="2">
        <v>85</v>
      </c>
      <c r="M517" s="2">
        <v>10</v>
      </c>
      <c r="N517" s="2" t="s">
        <v>4</v>
      </c>
      <c r="O517" s="2">
        <v>2</v>
      </c>
      <c r="P517" t="s">
        <v>11</v>
      </c>
    </row>
    <row r="518" spans="1:16" x14ac:dyDescent="0.2">
      <c r="A518" s="5">
        <v>517</v>
      </c>
      <c r="B518" s="2" t="s">
        <v>3</v>
      </c>
      <c r="C518" s="2" t="s">
        <v>1</v>
      </c>
      <c r="D518" s="2" t="s">
        <v>15</v>
      </c>
      <c r="E518" s="2" t="s">
        <v>15</v>
      </c>
      <c r="F518" s="2">
        <v>47</v>
      </c>
      <c r="G518" s="2">
        <v>60</v>
      </c>
      <c r="H518" t="s">
        <v>18</v>
      </c>
      <c r="I518" s="2" t="s">
        <v>14</v>
      </c>
      <c r="J518" s="3" t="s">
        <v>7</v>
      </c>
      <c r="K518" s="2">
        <v>34</v>
      </c>
      <c r="L518" s="2">
        <v>67</v>
      </c>
      <c r="M518" s="2">
        <v>32</v>
      </c>
      <c r="N518" s="2" t="s">
        <v>8</v>
      </c>
      <c r="O518" s="2">
        <v>1</v>
      </c>
      <c r="P518" s="1" t="s">
        <v>9</v>
      </c>
    </row>
    <row r="519" spans="1:16" x14ac:dyDescent="0.2">
      <c r="A519" s="5">
        <v>518</v>
      </c>
      <c r="B519" s="2" t="s">
        <v>0</v>
      </c>
      <c r="C519" s="2" t="s">
        <v>2</v>
      </c>
      <c r="D519" s="2" t="s">
        <v>5</v>
      </c>
      <c r="E519" s="2" t="s">
        <v>83</v>
      </c>
      <c r="F519" s="2">
        <v>54</v>
      </c>
      <c r="G519" s="2">
        <v>51</v>
      </c>
      <c r="H519" t="s">
        <v>31</v>
      </c>
      <c r="I519" s="2" t="s">
        <v>2</v>
      </c>
      <c r="J519" s="2" t="s">
        <v>6</v>
      </c>
      <c r="K519" s="2">
        <v>54</v>
      </c>
      <c r="L519" s="2">
        <v>82</v>
      </c>
      <c r="M519" s="2">
        <v>9</v>
      </c>
      <c r="N519" s="2" t="s">
        <v>4</v>
      </c>
      <c r="O519" s="2">
        <v>1</v>
      </c>
      <c r="P519" t="s">
        <v>12</v>
      </c>
    </row>
    <row r="520" spans="1:16" x14ac:dyDescent="0.2">
      <c r="A520" s="5">
        <v>519</v>
      </c>
      <c r="B520" s="2" t="s">
        <v>0</v>
      </c>
      <c r="C520" s="2" t="s">
        <v>1</v>
      </c>
      <c r="D520" s="2" t="s">
        <v>5</v>
      </c>
      <c r="E520" s="2" t="s">
        <v>15</v>
      </c>
      <c r="F520" s="2">
        <v>27</v>
      </c>
      <c r="G520" s="2">
        <v>76</v>
      </c>
      <c r="H520" t="s">
        <v>16</v>
      </c>
      <c r="I520" s="2" t="s">
        <v>14</v>
      </c>
      <c r="J520" s="2" t="s">
        <v>55</v>
      </c>
      <c r="K520" s="2">
        <v>18</v>
      </c>
      <c r="L520" s="2">
        <v>28</v>
      </c>
      <c r="M520" s="2">
        <v>17</v>
      </c>
      <c r="N520" s="2" t="s">
        <v>4</v>
      </c>
      <c r="O520" s="2">
        <v>0</v>
      </c>
      <c r="P520" t="s">
        <v>10</v>
      </c>
    </row>
    <row r="521" spans="1:16" x14ac:dyDescent="0.2">
      <c r="A521" s="5">
        <v>520</v>
      </c>
      <c r="B521" s="2" t="s">
        <v>0</v>
      </c>
      <c r="C521" s="2" t="s">
        <v>1</v>
      </c>
      <c r="D521" s="2" t="s">
        <v>15</v>
      </c>
      <c r="E521" s="2" t="s">
        <v>15</v>
      </c>
      <c r="F521" s="2">
        <v>29</v>
      </c>
      <c r="G521" s="2">
        <v>61</v>
      </c>
      <c r="H521" t="s">
        <v>33</v>
      </c>
      <c r="I521" s="2" t="s">
        <v>14</v>
      </c>
      <c r="J521" s="2" t="s">
        <v>55</v>
      </c>
      <c r="K521" s="2">
        <v>21</v>
      </c>
      <c r="L521" s="2">
        <v>29</v>
      </c>
      <c r="M521" s="2">
        <v>11</v>
      </c>
      <c r="N521" s="2" t="s">
        <v>4</v>
      </c>
      <c r="O521" s="2">
        <v>1</v>
      </c>
      <c r="P521" t="s">
        <v>12</v>
      </c>
    </row>
    <row r="522" spans="1:16" x14ac:dyDescent="0.2">
      <c r="A522" s="5">
        <v>521</v>
      </c>
      <c r="B522" s="2" t="s">
        <v>0</v>
      </c>
      <c r="C522" s="2" t="s">
        <v>1</v>
      </c>
      <c r="D522" s="2" t="s">
        <v>5</v>
      </c>
      <c r="E522" s="2" t="s">
        <v>15</v>
      </c>
      <c r="F522" s="2">
        <v>34</v>
      </c>
      <c r="G522" s="2">
        <v>38</v>
      </c>
      <c r="H522" t="s">
        <v>21</v>
      </c>
      <c r="I522" s="2" t="s">
        <v>14</v>
      </c>
      <c r="J522" s="2" t="s">
        <v>53</v>
      </c>
      <c r="K522" s="2">
        <v>22</v>
      </c>
      <c r="L522" s="2">
        <v>59</v>
      </c>
      <c r="M522" s="2">
        <v>34</v>
      </c>
      <c r="N522" s="2" t="s">
        <v>4</v>
      </c>
      <c r="O522" s="2">
        <v>1</v>
      </c>
      <c r="P522" t="s">
        <v>10</v>
      </c>
    </row>
    <row r="523" spans="1:16" x14ac:dyDescent="0.2">
      <c r="A523" s="5">
        <v>522</v>
      </c>
      <c r="B523" s="2" t="s">
        <v>3</v>
      </c>
      <c r="C523" s="2" t="s">
        <v>1</v>
      </c>
      <c r="D523" s="2" t="s">
        <v>15</v>
      </c>
      <c r="E523" s="2" t="s">
        <v>84</v>
      </c>
      <c r="F523" s="2">
        <v>46</v>
      </c>
      <c r="G523" s="2">
        <v>74</v>
      </c>
      <c r="H523" t="s">
        <v>36</v>
      </c>
      <c r="I523" s="2" t="s">
        <v>14</v>
      </c>
      <c r="J523" s="3" t="s">
        <v>7</v>
      </c>
      <c r="K523" s="2">
        <v>46</v>
      </c>
      <c r="L523" s="2">
        <v>132</v>
      </c>
      <c r="M523" s="2">
        <v>23</v>
      </c>
      <c r="N523" s="2" t="s">
        <v>8</v>
      </c>
      <c r="O523" s="2">
        <v>9</v>
      </c>
      <c r="P523" t="s">
        <v>9</v>
      </c>
    </row>
    <row r="524" spans="1:16" x14ac:dyDescent="0.2">
      <c r="A524" s="5">
        <v>523</v>
      </c>
      <c r="B524" s="2" t="s">
        <v>0</v>
      </c>
      <c r="C524" s="2" t="s">
        <v>1</v>
      </c>
      <c r="D524" s="2" t="s">
        <v>15</v>
      </c>
      <c r="E524" s="2" t="s">
        <v>15</v>
      </c>
      <c r="F524" s="2">
        <v>34</v>
      </c>
      <c r="G524" s="2">
        <v>72</v>
      </c>
      <c r="H524" t="s">
        <v>33</v>
      </c>
      <c r="I524" s="2" t="s">
        <v>14</v>
      </c>
      <c r="J524" s="2" t="s">
        <v>53</v>
      </c>
      <c r="K524" s="2">
        <v>17</v>
      </c>
      <c r="L524" s="2">
        <v>43</v>
      </c>
      <c r="M524" s="2">
        <v>17</v>
      </c>
      <c r="N524" s="2" t="s">
        <v>4</v>
      </c>
      <c r="O524" s="2">
        <v>2</v>
      </c>
      <c r="P524" t="s">
        <v>12</v>
      </c>
    </row>
    <row r="525" spans="1:16" x14ac:dyDescent="0.2">
      <c r="A525" s="5">
        <v>524</v>
      </c>
      <c r="B525" s="2" t="s">
        <v>3</v>
      </c>
      <c r="C525" s="2" t="s">
        <v>2</v>
      </c>
      <c r="D525" s="2" t="s">
        <v>5</v>
      </c>
      <c r="E525" s="2" t="s">
        <v>83</v>
      </c>
      <c r="F525" s="2">
        <v>55</v>
      </c>
      <c r="G525" s="2">
        <v>26</v>
      </c>
      <c r="H525" t="s">
        <v>51</v>
      </c>
      <c r="I525" s="2" t="s">
        <v>2</v>
      </c>
      <c r="J525" s="2" t="s">
        <v>6</v>
      </c>
      <c r="K525" s="2">
        <v>75</v>
      </c>
      <c r="L525" s="2">
        <v>306</v>
      </c>
      <c r="M525" s="2">
        <v>5</v>
      </c>
      <c r="N525" s="2" t="s">
        <v>4</v>
      </c>
      <c r="O525" s="2">
        <v>0</v>
      </c>
      <c r="P525" t="s">
        <v>11</v>
      </c>
    </row>
    <row r="526" spans="1:16" x14ac:dyDescent="0.2">
      <c r="A526" s="5">
        <v>525</v>
      </c>
      <c r="B526" s="2" t="s">
        <v>0</v>
      </c>
      <c r="C526" s="2" t="s">
        <v>2</v>
      </c>
      <c r="D526" s="2" t="s">
        <v>5</v>
      </c>
      <c r="E526" s="2" t="s">
        <v>85</v>
      </c>
      <c r="F526" s="2">
        <v>27</v>
      </c>
      <c r="G526" s="2">
        <v>27</v>
      </c>
      <c r="H526" t="s">
        <v>28</v>
      </c>
      <c r="I526" s="2" t="s">
        <v>2</v>
      </c>
      <c r="J526" s="2" t="s">
        <v>53</v>
      </c>
      <c r="K526" s="2">
        <v>36</v>
      </c>
      <c r="L526" s="2">
        <v>128</v>
      </c>
      <c r="M526" s="2">
        <v>9</v>
      </c>
      <c r="N526" s="2" t="s">
        <v>4</v>
      </c>
      <c r="O526" s="2">
        <v>1</v>
      </c>
      <c r="P526" t="s">
        <v>13</v>
      </c>
    </row>
    <row r="527" spans="1:16" x14ac:dyDescent="0.2">
      <c r="A527" s="5">
        <v>526</v>
      </c>
      <c r="B527" s="2" t="s">
        <v>3</v>
      </c>
      <c r="C527" s="2" t="s">
        <v>2</v>
      </c>
      <c r="D527" s="2" t="s">
        <v>5</v>
      </c>
      <c r="E527" s="2" t="s">
        <v>83</v>
      </c>
      <c r="F527" s="2">
        <v>60</v>
      </c>
      <c r="G527" s="2">
        <v>54</v>
      </c>
      <c r="H527" t="s">
        <v>16</v>
      </c>
      <c r="I527" s="2" t="s">
        <v>2</v>
      </c>
      <c r="J527" s="2" t="s">
        <v>6</v>
      </c>
      <c r="K527" s="2">
        <v>47</v>
      </c>
      <c r="L527" s="2">
        <v>194</v>
      </c>
      <c r="M527" s="2">
        <v>1</v>
      </c>
      <c r="N527" s="2" t="s">
        <v>4</v>
      </c>
      <c r="O527" s="2">
        <v>1</v>
      </c>
      <c r="P527" t="s">
        <v>12</v>
      </c>
    </row>
    <row r="528" spans="1:16" x14ac:dyDescent="0.2">
      <c r="A528" s="5">
        <v>527</v>
      </c>
      <c r="B528" s="2" t="s">
        <v>3</v>
      </c>
      <c r="C528" s="2" t="s">
        <v>1</v>
      </c>
      <c r="D528" s="2" t="s">
        <v>15</v>
      </c>
      <c r="E528" s="2" t="s">
        <v>83</v>
      </c>
      <c r="F528" s="2">
        <v>32</v>
      </c>
      <c r="G528" s="2">
        <v>41</v>
      </c>
      <c r="H528" t="s">
        <v>20</v>
      </c>
      <c r="I528" s="2" t="s">
        <v>2</v>
      </c>
      <c r="J528" s="2" t="s">
        <v>55</v>
      </c>
      <c r="K528" s="2">
        <v>23</v>
      </c>
      <c r="L528" s="2">
        <v>109</v>
      </c>
      <c r="M528" s="2">
        <v>38</v>
      </c>
      <c r="N528" s="2" t="s">
        <v>4</v>
      </c>
      <c r="O528" s="2">
        <v>0</v>
      </c>
      <c r="P528" t="s">
        <v>10</v>
      </c>
    </row>
    <row r="529" spans="1:16" x14ac:dyDescent="0.2">
      <c r="A529" s="5">
        <v>528</v>
      </c>
      <c r="B529" s="2" t="s">
        <v>3</v>
      </c>
      <c r="C529" s="2" t="s">
        <v>1</v>
      </c>
      <c r="D529" s="2" t="s">
        <v>15</v>
      </c>
      <c r="E529" s="2" t="s">
        <v>15</v>
      </c>
      <c r="F529" s="2">
        <v>29</v>
      </c>
      <c r="G529" s="2">
        <v>60</v>
      </c>
      <c r="H529" t="s">
        <v>35</v>
      </c>
      <c r="I529" s="2" t="s">
        <v>2</v>
      </c>
      <c r="J529" s="2" t="s">
        <v>55</v>
      </c>
      <c r="K529" s="2">
        <v>20</v>
      </c>
      <c r="L529" s="2">
        <v>98</v>
      </c>
      <c r="M529" s="2">
        <v>20</v>
      </c>
      <c r="N529" s="2" t="s">
        <v>4</v>
      </c>
      <c r="O529" s="2">
        <v>0</v>
      </c>
      <c r="P529" t="s">
        <v>12</v>
      </c>
    </row>
    <row r="530" spans="1:16" x14ac:dyDescent="0.2">
      <c r="A530" s="5">
        <v>529</v>
      </c>
      <c r="B530" s="2" t="s">
        <v>0</v>
      </c>
      <c r="C530" s="2" t="s">
        <v>2</v>
      </c>
      <c r="D530" s="2" t="s">
        <v>5</v>
      </c>
      <c r="E530" s="2" t="s">
        <v>85</v>
      </c>
      <c r="F530" s="2">
        <v>31</v>
      </c>
      <c r="G530" s="2">
        <v>29</v>
      </c>
      <c r="H530" t="s">
        <v>47</v>
      </c>
      <c r="I530" s="2" t="s">
        <v>2</v>
      </c>
      <c r="J530" s="2" t="s">
        <v>54</v>
      </c>
      <c r="K530" s="2">
        <v>31</v>
      </c>
      <c r="L530" s="2">
        <v>58</v>
      </c>
      <c r="M530" s="2">
        <v>22</v>
      </c>
      <c r="N530" s="2" t="s">
        <v>4</v>
      </c>
      <c r="O530" s="2">
        <v>5</v>
      </c>
      <c r="P530" t="s">
        <v>13</v>
      </c>
    </row>
    <row r="531" spans="1:16" x14ac:dyDescent="0.2">
      <c r="A531" s="5">
        <v>530</v>
      </c>
      <c r="B531" s="2" t="s">
        <v>0</v>
      </c>
      <c r="C531" s="2" t="s">
        <v>1</v>
      </c>
      <c r="D531" s="2" t="s">
        <v>5</v>
      </c>
      <c r="E531" s="2" t="s">
        <v>84</v>
      </c>
      <c r="F531" s="2">
        <v>56</v>
      </c>
      <c r="G531" s="2">
        <v>52</v>
      </c>
      <c r="H531" t="s">
        <v>31</v>
      </c>
      <c r="I531" s="2" t="s">
        <v>14</v>
      </c>
      <c r="J531" s="2" t="s">
        <v>6</v>
      </c>
      <c r="K531" s="2">
        <v>44</v>
      </c>
      <c r="L531" s="2">
        <v>73</v>
      </c>
      <c r="M531" s="2">
        <v>2</v>
      </c>
      <c r="N531" s="2" t="s">
        <v>4</v>
      </c>
      <c r="O531" s="2">
        <v>2</v>
      </c>
      <c r="P531" t="s">
        <v>12</v>
      </c>
    </row>
    <row r="532" spans="1:16" x14ac:dyDescent="0.2">
      <c r="A532" s="5">
        <v>531</v>
      </c>
      <c r="B532" s="2" t="s">
        <v>0</v>
      </c>
      <c r="C532" s="2" t="s">
        <v>2</v>
      </c>
      <c r="D532" s="2" t="s">
        <v>5</v>
      </c>
      <c r="E532" s="2" t="s">
        <v>83</v>
      </c>
      <c r="F532" s="2">
        <v>28</v>
      </c>
      <c r="G532" s="2">
        <v>23</v>
      </c>
      <c r="H532" t="s">
        <v>22</v>
      </c>
      <c r="I532" s="2" t="s">
        <v>14</v>
      </c>
      <c r="J532" s="2" t="s">
        <v>55</v>
      </c>
      <c r="K532" s="2">
        <v>18</v>
      </c>
      <c r="L532" s="2">
        <v>69</v>
      </c>
      <c r="M532" s="2">
        <v>20</v>
      </c>
      <c r="N532" s="2" t="s">
        <v>4</v>
      </c>
      <c r="O532" s="2">
        <v>2</v>
      </c>
      <c r="P532" t="s">
        <v>12</v>
      </c>
    </row>
    <row r="533" spans="1:16" x14ac:dyDescent="0.2">
      <c r="A533" s="5">
        <v>532</v>
      </c>
      <c r="B533" s="2" t="s">
        <v>3</v>
      </c>
      <c r="C533" s="2" t="s">
        <v>2</v>
      </c>
      <c r="D533" s="2" t="s">
        <v>5</v>
      </c>
      <c r="E533" s="2" t="s">
        <v>15</v>
      </c>
      <c r="F533" s="2">
        <v>28</v>
      </c>
      <c r="G533" s="2">
        <v>22</v>
      </c>
      <c r="H533" t="s">
        <v>62</v>
      </c>
      <c r="I533" s="2" t="s">
        <v>2</v>
      </c>
      <c r="J533" s="2" t="s">
        <v>54</v>
      </c>
      <c r="K533" s="2">
        <v>34</v>
      </c>
      <c r="L533" s="2">
        <v>50</v>
      </c>
      <c r="M533" s="2">
        <v>32</v>
      </c>
      <c r="N533" s="2" t="s">
        <v>4</v>
      </c>
      <c r="O533" s="2">
        <v>4</v>
      </c>
      <c r="P533" t="s">
        <v>13</v>
      </c>
    </row>
    <row r="534" spans="1:16" x14ac:dyDescent="0.2">
      <c r="A534" s="5">
        <v>533</v>
      </c>
      <c r="B534" s="2" t="s">
        <v>0</v>
      </c>
      <c r="C534" s="2" t="s">
        <v>1</v>
      </c>
      <c r="D534" s="2" t="s">
        <v>5</v>
      </c>
      <c r="E534" s="2" t="s">
        <v>83</v>
      </c>
      <c r="F534" s="2">
        <v>58</v>
      </c>
      <c r="G534" s="2">
        <v>62</v>
      </c>
      <c r="H534" t="s">
        <v>39</v>
      </c>
      <c r="I534" s="2" t="s">
        <v>14</v>
      </c>
      <c r="J534" s="2" t="s">
        <v>6</v>
      </c>
      <c r="K534" s="2">
        <v>54</v>
      </c>
      <c r="L534" s="2">
        <v>171</v>
      </c>
      <c r="M534" s="2">
        <v>7</v>
      </c>
      <c r="N534" s="2" t="s">
        <v>4</v>
      </c>
      <c r="O534" s="2">
        <v>0</v>
      </c>
      <c r="P534" t="s">
        <v>10</v>
      </c>
    </row>
    <row r="535" spans="1:16" x14ac:dyDescent="0.2">
      <c r="A535" s="5">
        <v>534</v>
      </c>
      <c r="B535" s="2" t="s">
        <v>0</v>
      </c>
      <c r="C535" s="2" t="s">
        <v>1</v>
      </c>
      <c r="D535" s="2" t="s">
        <v>15</v>
      </c>
      <c r="E535" s="2" t="s">
        <v>83</v>
      </c>
      <c r="F535" s="2">
        <v>32</v>
      </c>
      <c r="G535" s="2">
        <v>37</v>
      </c>
      <c r="H535" t="s">
        <v>34</v>
      </c>
      <c r="I535" s="2" t="s">
        <v>14</v>
      </c>
      <c r="J535" s="2" t="s">
        <v>53</v>
      </c>
      <c r="K535" s="2">
        <v>18</v>
      </c>
      <c r="L535" s="2">
        <v>58</v>
      </c>
      <c r="M535" s="2">
        <v>34</v>
      </c>
      <c r="N535" s="2" t="s">
        <v>4</v>
      </c>
      <c r="O535" s="2">
        <v>1</v>
      </c>
      <c r="P535" t="s">
        <v>12</v>
      </c>
    </row>
    <row r="536" spans="1:16" x14ac:dyDescent="0.2">
      <c r="A536" s="5">
        <v>535</v>
      </c>
      <c r="B536" s="2" t="s">
        <v>3</v>
      </c>
      <c r="C536" s="2" t="s">
        <v>1</v>
      </c>
      <c r="D536" s="2" t="s">
        <v>15</v>
      </c>
      <c r="E536" s="2" t="s">
        <v>15</v>
      </c>
      <c r="F536" s="2">
        <v>31</v>
      </c>
      <c r="G536" s="2">
        <v>69</v>
      </c>
      <c r="H536" t="s">
        <v>31</v>
      </c>
      <c r="I536" s="2" t="s">
        <v>14</v>
      </c>
      <c r="J536" s="2" t="s">
        <v>55</v>
      </c>
      <c r="K536" s="2">
        <v>14</v>
      </c>
      <c r="L536" s="2">
        <v>63</v>
      </c>
      <c r="M536" s="2">
        <v>19</v>
      </c>
      <c r="N536" s="2" t="s">
        <v>4</v>
      </c>
      <c r="O536" s="2">
        <v>1</v>
      </c>
      <c r="P536" t="s">
        <v>10</v>
      </c>
    </row>
    <row r="537" spans="1:16" x14ac:dyDescent="0.2">
      <c r="A537" s="5">
        <v>536</v>
      </c>
      <c r="B537" s="2" t="s">
        <v>0</v>
      </c>
      <c r="C537" s="2" t="s">
        <v>1</v>
      </c>
      <c r="D537" s="2" t="s">
        <v>5</v>
      </c>
      <c r="E537" s="2" t="s">
        <v>15</v>
      </c>
      <c r="F537" s="2">
        <v>60</v>
      </c>
      <c r="G537" s="2">
        <v>78</v>
      </c>
      <c r="H537" t="s">
        <v>22</v>
      </c>
      <c r="I537" s="2" t="s">
        <v>14</v>
      </c>
      <c r="J537" s="2" t="s">
        <v>6</v>
      </c>
      <c r="K537" s="2">
        <v>61</v>
      </c>
      <c r="L537" s="2">
        <v>183</v>
      </c>
      <c r="M537" s="2">
        <v>4</v>
      </c>
      <c r="N537" s="2" t="s">
        <v>4</v>
      </c>
      <c r="O537" s="2">
        <v>0</v>
      </c>
      <c r="P537" t="s">
        <v>12</v>
      </c>
    </row>
    <row r="538" spans="1:16" x14ac:dyDescent="0.2">
      <c r="A538" s="5">
        <v>537</v>
      </c>
      <c r="B538" s="2" t="s">
        <v>3</v>
      </c>
      <c r="C538" s="2" t="s">
        <v>1</v>
      </c>
      <c r="D538" s="2" t="s">
        <v>15</v>
      </c>
      <c r="E538" s="2" t="s">
        <v>15</v>
      </c>
      <c r="F538" s="2">
        <v>50</v>
      </c>
      <c r="G538" s="2">
        <v>52</v>
      </c>
      <c r="H538" t="s">
        <v>24</v>
      </c>
      <c r="I538" s="2" t="s">
        <v>14</v>
      </c>
      <c r="J538" s="3" t="s">
        <v>7</v>
      </c>
      <c r="K538" s="2">
        <v>33</v>
      </c>
      <c r="L538" s="2">
        <v>87</v>
      </c>
      <c r="M538" s="2">
        <v>19</v>
      </c>
      <c r="N538" s="2" t="s">
        <v>8</v>
      </c>
      <c r="O538" s="2">
        <v>8</v>
      </c>
      <c r="P538" t="s">
        <v>9</v>
      </c>
    </row>
    <row r="539" spans="1:16" x14ac:dyDescent="0.2">
      <c r="A539" s="5">
        <v>538</v>
      </c>
      <c r="B539" s="2" t="s">
        <v>0</v>
      </c>
      <c r="C539" s="2" t="s">
        <v>1</v>
      </c>
      <c r="D539" s="2" t="s">
        <v>15</v>
      </c>
      <c r="E539" s="2" t="s">
        <v>15</v>
      </c>
      <c r="F539" s="2">
        <v>35</v>
      </c>
      <c r="G539" s="2">
        <v>57</v>
      </c>
      <c r="H539" t="s">
        <v>28</v>
      </c>
      <c r="I539" s="2" t="s">
        <v>2</v>
      </c>
      <c r="J539" s="2" t="s">
        <v>55</v>
      </c>
      <c r="K539" s="2">
        <v>15</v>
      </c>
      <c r="L539" s="2">
        <v>56</v>
      </c>
      <c r="M539" s="2">
        <v>41</v>
      </c>
      <c r="N539" s="2" t="s">
        <v>4</v>
      </c>
      <c r="O539" s="2">
        <v>0</v>
      </c>
      <c r="P539" t="s">
        <v>12</v>
      </c>
    </row>
    <row r="540" spans="1:16" x14ac:dyDescent="0.2">
      <c r="A540" s="5">
        <v>539</v>
      </c>
      <c r="B540" s="2" t="s">
        <v>0</v>
      </c>
      <c r="C540" s="2" t="s">
        <v>1</v>
      </c>
      <c r="D540" s="2" t="s">
        <v>5</v>
      </c>
      <c r="E540" s="2" t="s">
        <v>15</v>
      </c>
      <c r="F540" s="2">
        <v>27</v>
      </c>
      <c r="G540" s="2">
        <v>59</v>
      </c>
      <c r="H540" t="s">
        <v>20</v>
      </c>
      <c r="I540" s="2" t="s">
        <v>14</v>
      </c>
      <c r="J540" s="2" t="s">
        <v>55</v>
      </c>
      <c r="K540" s="2">
        <v>19</v>
      </c>
      <c r="L540" s="2">
        <v>76</v>
      </c>
      <c r="M540" s="2">
        <v>12</v>
      </c>
      <c r="N540" s="2" t="s">
        <v>4</v>
      </c>
      <c r="O540" s="2">
        <v>1</v>
      </c>
      <c r="P540" t="s">
        <v>10</v>
      </c>
    </row>
    <row r="541" spans="1:16" x14ac:dyDescent="0.2">
      <c r="A541" s="5">
        <v>540</v>
      </c>
      <c r="B541" s="2" t="s">
        <v>3</v>
      </c>
      <c r="C541" s="2" t="s">
        <v>1</v>
      </c>
      <c r="D541" s="2" t="s">
        <v>15</v>
      </c>
      <c r="E541" s="2" t="s">
        <v>15</v>
      </c>
      <c r="F541" s="2">
        <v>26</v>
      </c>
      <c r="G541" s="2">
        <v>34</v>
      </c>
      <c r="H541" t="s">
        <v>37</v>
      </c>
      <c r="I541" s="2" t="s">
        <v>14</v>
      </c>
      <c r="J541" s="2" t="s">
        <v>55</v>
      </c>
      <c r="K541" s="2">
        <v>17</v>
      </c>
      <c r="L541" s="2">
        <v>54</v>
      </c>
      <c r="M541" s="2">
        <v>31</v>
      </c>
      <c r="N541" s="2" t="s">
        <v>4</v>
      </c>
      <c r="O541" s="2">
        <v>0</v>
      </c>
      <c r="P541" t="s">
        <v>12</v>
      </c>
    </row>
    <row r="542" spans="1:16" x14ac:dyDescent="0.2">
      <c r="A542" s="5">
        <v>541</v>
      </c>
      <c r="B542" s="2" t="s">
        <v>0</v>
      </c>
      <c r="C542" s="2" t="s">
        <v>1</v>
      </c>
      <c r="D542" s="2" t="s">
        <v>5</v>
      </c>
      <c r="E542" s="2" t="s">
        <v>15</v>
      </c>
      <c r="F542" s="2">
        <v>27</v>
      </c>
      <c r="G542" s="2">
        <v>50</v>
      </c>
      <c r="H542" t="s">
        <v>66</v>
      </c>
      <c r="I542" s="2" t="s">
        <v>2</v>
      </c>
      <c r="J542" s="2" t="s">
        <v>53</v>
      </c>
      <c r="K542" s="2">
        <v>23</v>
      </c>
      <c r="L542" s="2">
        <v>57</v>
      </c>
      <c r="M542" s="2">
        <v>24</v>
      </c>
      <c r="N542" s="2" t="s">
        <v>4</v>
      </c>
      <c r="O542" s="2">
        <v>0</v>
      </c>
      <c r="P542" t="s">
        <v>12</v>
      </c>
    </row>
    <row r="543" spans="1:16" x14ac:dyDescent="0.2">
      <c r="A543" s="5">
        <v>542</v>
      </c>
      <c r="B543" s="2" t="s">
        <v>3</v>
      </c>
      <c r="C543" s="2" t="s">
        <v>1</v>
      </c>
      <c r="D543" s="2" t="s">
        <v>5</v>
      </c>
      <c r="E543" s="2" t="s">
        <v>15</v>
      </c>
      <c r="F543" s="2">
        <v>33</v>
      </c>
      <c r="G543" s="2">
        <v>36</v>
      </c>
      <c r="H543" t="s">
        <v>36</v>
      </c>
      <c r="I543" s="2" t="s">
        <v>14</v>
      </c>
      <c r="J543" s="2" t="s">
        <v>53</v>
      </c>
      <c r="K543" s="2">
        <v>18</v>
      </c>
      <c r="L543" s="2">
        <v>31</v>
      </c>
      <c r="M543" s="2">
        <v>19</v>
      </c>
      <c r="N543" s="2" t="s">
        <v>4</v>
      </c>
      <c r="O543" s="2">
        <v>1</v>
      </c>
      <c r="P543" t="s">
        <v>12</v>
      </c>
    </row>
    <row r="544" spans="1:16" x14ac:dyDescent="0.2">
      <c r="A544" s="5">
        <v>543</v>
      </c>
      <c r="B544" s="2" t="s">
        <v>3</v>
      </c>
      <c r="C544" s="2" t="s">
        <v>1</v>
      </c>
      <c r="D544" s="2" t="s">
        <v>15</v>
      </c>
      <c r="E544" s="2" t="s">
        <v>15</v>
      </c>
      <c r="F544" s="2">
        <v>48</v>
      </c>
      <c r="G544" s="2">
        <v>34</v>
      </c>
      <c r="H544" t="s">
        <v>20</v>
      </c>
      <c r="I544" s="2" t="s">
        <v>14</v>
      </c>
      <c r="J544" s="3" t="s">
        <v>7</v>
      </c>
      <c r="K544" s="2">
        <v>39</v>
      </c>
      <c r="L544" s="2">
        <v>133</v>
      </c>
      <c r="M544" s="2">
        <v>17</v>
      </c>
      <c r="N544" s="2" t="s">
        <v>8</v>
      </c>
      <c r="O544" s="2">
        <v>5</v>
      </c>
      <c r="P544" t="s">
        <v>9</v>
      </c>
    </row>
    <row r="545" spans="1:16" x14ac:dyDescent="0.2">
      <c r="A545" s="5">
        <v>544</v>
      </c>
      <c r="B545" s="2" t="s">
        <v>0</v>
      </c>
      <c r="C545" s="2" t="s">
        <v>1</v>
      </c>
      <c r="D545" s="2" t="s">
        <v>5</v>
      </c>
      <c r="E545" s="2" t="s">
        <v>15</v>
      </c>
      <c r="F545" s="2">
        <v>24</v>
      </c>
      <c r="G545" s="2">
        <v>76</v>
      </c>
      <c r="H545" t="s">
        <v>25</v>
      </c>
      <c r="I545" s="2" t="s">
        <v>2</v>
      </c>
      <c r="J545" s="2" t="s">
        <v>53</v>
      </c>
      <c r="K545" s="2">
        <v>19</v>
      </c>
      <c r="L545" s="2">
        <v>41</v>
      </c>
      <c r="M545" s="2">
        <v>10</v>
      </c>
      <c r="N545" s="2" t="s">
        <v>4</v>
      </c>
      <c r="O545" s="2">
        <v>1</v>
      </c>
      <c r="P545" t="s">
        <v>12</v>
      </c>
    </row>
    <row r="546" spans="1:16" x14ac:dyDescent="0.2">
      <c r="A546" s="5">
        <v>545</v>
      </c>
      <c r="B546" s="2" t="s">
        <v>3</v>
      </c>
      <c r="C546" s="2" t="s">
        <v>2</v>
      </c>
      <c r="D546" s="2" t="s">
        <v>5</v>
      </c>
      <c r="E546" s="2" t="s">
        <v>15</v>
      </c>
      <c r="F546" s="2">
        <v>27</v>
      </c>
      <c r="G546" s="2">
        <v>33</v>
      </c>
      <c r="H546" t="s">
        <v>23</v>
      </c>
      <c r="I546" s="2" t="s">
        <v>14</v>
      </c>
      <c r="J546" s="2" t="s">
        <v>55</v>
      </c>
      <c r="K546" s="2">
        <v>15</v>
      </c>
      <c r="L546" s="2">
        <v>20</v>
      </c>
      <c r="M546" s="2">
        <v>37</v>
      </c>
      <c r="N546" s="2" t="s">
        <v>4</v>
      </c>
      <c r="O546" s="2">
        <v>2</v>
      </c>
      <c r="P546" t="s">
        <v>12</v>
      </c>
    </row>
    <row r="547" spans="1:16" x14ac:dyDescent="0.2">
      <c r="A547" s="5">
        <v>546</v>
      </c>
      <c r="B547" s="2" t="s">
        <v>0</v>
      </c>
      <c r="C547" s="2" t="s">
        <v>1</v>
      </c>
      <c r="D547" s="2" t="s">
        <v>5</v>
      </c>
      <c r="E547" s="2" t="s">
        <v>85</v>
      </c>
      <c r="F547" s="2">
        <v>49</v>
      </c>
      <c r="G547" s="2">
        <v>56</v>
      </c>
      <c r="H547" t="s">
        <v>20</v>
      </c>
      <c r="I547" s="2" t="s">
        <v>14</v>
      </c>
      <c r="J547" s="3" t="s">
        <v>7</v>
      </c>
      <c r="K547" s="2">
        <v>36</v>
      </c>
      <c r="L547" s="2">
        <v>146</v>
      </c>
      <c r="M547" s="2">
        <v>33</v>
      </c>
      <c r="N547" s="2" t="s">
        <v>8</v>
      </c>
      <c r="O547" s="2">
        <v>10</v>
      </c>
      <c r="P547" t="s">
        <v>9</v>
      </c>
    </row>
    <row r="548" spans="1:16" x14ac:dyDescent="0.2">
      <c r="A548" s="5">
        <v>547</v>
      </c>
      <c r="B548" s="2" t="s">
        <v>3</v>
      </c>
      <c r="C548" s="2" t="s">
        <v>1</v>
      </c>
      <c r="D548" s="2" t="s">
        <v>15</v>
      </c>
      <c r="E548" s="2" t="s">
        <v>15</v>
      </c>
      <c r="F548" s="2">
        <v>34</v>
      </c>
      <c r="G548" s="2">
        <v>41</v>
      </c>
      <c r="H548" t="s">
        <v>18</v>
      </c>
      <c r="I548" s="2" t="s">
        <v>2</v>
      </c>
      <c r="J548" s="2" t="s">
        <v>53</v>
      </c>
      <c r="K548" s="2">
        <v>17</v>
      </c>
      <c r="L548" s="2">
        <v>35</v>
      </c>
      <c r="M548" s="2">
        <v>29</v>
      </c>
      <c r="N548" s="2" t="s">
        <v>4</v>
      </c>
      <c r="O548" s="2">
        <v>1</v>
      </c>
      <c r="P548" t="s">
        <v>12</v>
      </c>
    </row>
    <row r="549" spans="1:16" x14ac:dyDescent="0.2">
      <c r="A549" s="5">
        <v>548</v>
      </c>
      <c r="B549" s="2" t="s">
        <v>0</v>
      </c>
      <c r="C549" s="2" t="s">
        <v>1</v>
      </c>
      <c r="D549" s="2" t="s">
        <v>5</v>
      </c>
      <c r="E549" s="2" t="s">
        <v>15</v>
      </c>
      <c r="F549" s="2">
        <v>34</v>
      </c>
      <c r="G549" s="2">
        <v>56</v>
      </c>
      <c r="H549" t="s">
        <v>38</v>
      </c>
      <c r="I549" s="2" t="s">
        <v>2</v>
      </c>
      <c r="J549" s="2" t="s">
        <v>53</v>
      </c>
      <c r="K549" s="2">
        <v>16</v>
      </c>
      <c r="L549" s="2">
        <v>46</v>
      </c>
      <c r="M549" s="2">
        <v>35</v>
      </c>
      <c r="N549" s="2" t="s">
        <v>4</v>
      </c>
      <c r="O549" s="2">
        <v>1</v>
      </c>
      <c r="P549" t="s">
        <v>10</v>
      </c>
    </row>
    <row r="550" spans="1:16" x14ac:dyDescent="0.2">
      <c r="A550" s="5">
        <v>549</v>
      </c>
      <c r="B550" s="2" t="s">
        <v>0</v>
      </c>
      <c r="C550" s="2" t="s">
        <v>1</v>
      </c>
      <c r="D550" s="2" t="s">
        <v>15</v>
      </c>
      <c r="E550" s="2" t="s">
        <v>84</v>
      </c>
      <c r="F550" s="2">
        <v>49</v>
      </c>
      <c r="G550" s="2">
        <v>69</v>
      </c>
      <c r="H550" t="s">
        <v>27</v>
      </c>
      <c r="I550" s="2" t="s">
        <v>14</v>
      </c>
      <c r="J550" s="3" t="s">
        <v>7</v>
      </c>
      <c r="K550" s="2">
        <v>47</v>
      </c>
      <c r="L550" s="2">
        <v>178</v>
      </c>
      <c r="M550" s="2">
        <v>31</v>
      </c>
      <c r="N550" s="2" t="s">
        <v>8</v>
      </c>
      <c r="O550" s="2">
        <v>3</v>
      </c>
      <c r="P550" t="s">
        <v>9</v>
      </c>
    </row>
    <row r="551" spans="1:16" x14ac:dyDescent="0.2">
      <c r="A551" s="5">
        <v>550</v>
      </c>
      <c r="B551" s="2" t="s">
        <v>3</v>
      </c>
      <c r="C551" s="2" t="s">
        <v>1</v>
      </c>
      <c r="D551" s="2" t="s">
        <v>5</v>
      </c>
      <c r="E551" s="2" t="s">
        <v>15</v>
      </c>
      <c r="F551" s="2">
        <v>31</v>
      </c>
      <c r="G551" s="2">
        <v>51</v>
      </c>
      <c r="H551" t="s">
        <v>24</v>
      </c>
      <c r="I551" s="2" t="s">
        <v>2</v>
      </c>
      <c r="J551" s="2" t="s">
        <v>53</v>
      </c>
      <c r="K551" s="2">
        <v>16</v>
      </c>
      <c r="L551" s="2">
        <v>41</v>
      </c>
      <c r="M551" s="2">
        <v>6</v>
      </c>
      <c r="N551" s="2" t="s">
        <v>4</v>
      </c>
      <c r="O551" s="2">
        <v>1</v>
      </c>
      <c r="P551" t="s">
        <v>11</v>
      </c>
    </row>
    <row r="552" spans="1:16" x14ac:dyDescent="0.2">
      <c r="A552" s="5">
        <v>551</v>
      </c>
      <c r="B552" s="2" t="s">
        <v>0</v>
      </c>
      <c r="C552" s="2" t="s">
        <v>2</v>
      </c>
      <c r="D552" s="2" t="s">
        <v>5</v>
      </c>
      <c r="E552" s="2" t="s">
        <v>83</v>
      </c>
      <c r="F552" s="2">
        <v>26</v>
      </c>
      <c r="G552" s="2">
        <v>77</v>
      </c>
      <c r="H552" t="s">
        <v>20</v>
      </c>
      <c r="I552" s="2" t="s">
        <v>2</v>
      </c>
      <c r="J552" s="2" t="s">
        <v>53</v>
      </c>
      <c r="K552" s="2">
        <v>16</v>
      </c>
      <c r="L552" s="2">
        <v>64</v>
      </c>
      <c r="M552" s="2">
        <v>2</v>
      </c>
      <c r="N552" s="2" t="s">
        <v>4</v>
      </c>
      <c r="O552" s="2">
        <v>1</v>
      </c>
      <c r="P552" t="s">
        <v>10</v>
      </c>
    </row>
    <row r="553" spans="1:16" x14ac:dyDescent="0.2">
      <c r="A553" s="5">
        <v>552</v>
      </c>
      <c r="B553" s="2" t="s">
        <v>3</v>
      </c>
      <c r="C553" s="2" t="s">
        <v>2</v>
      </c>
      <c r="D553" s="2" t="s">
        <v>5</v>
      </c>
      <c r="E553" s="2" t="s">
        <v>83</v>
      </c>
      <c r="F553" s="2">
        <v>30</v>
      </c>
      <c r="G553" s="2">
        <v>30</v>
      </c>
      <c r="H553" t="s">
        <v>59</v>
      </c>
      <c r="I553" s="2" t="s">
        <v>2</v>
      </c>
      <c r="J553" s="2" t="s">
        <v>53</v>
      </c>
      <c r="K553" s="2">
        <v>34</v>
      </c>
      <c r="L553" s="2">
        <v>90</v>
      </c>
      <c r="M553" s="2">
        <v>6</v>
      </c>
      <c r="N553" s="2" t="s">
        <v>4</v>
      </c>
      <c r="O553" s="2">
        <v>5</v>
      </c>
      <c r="P553" t="s">
        <v>13</v>
      </c>
    </row>
    <row r="554" spans="1:16" x14ac:dyDescent="0.2">
      <c r="A554" s="5">
        <v>553</v>
      </c>
      <c r="B554" s="2" t="s">
        <v>3</v>
      </c>
      <c r="C554" s="2" t="s">
        <v>1</v>
      </c>
      <c r="D554" s="2" t="s">
        <v>15</v>
      </c>
      <c r="E554" s="2" t="s">
        <v>84</v>
      </c>
      <c r="F554" s="2">
        <v>33</v>
      </c>
      <c r="G554" s="2">
        <v>28</v>
      </c>
      <c r="H554" t="s">
        <v>29</v>
      </c>
      <c r="I554" s="2" t="s">
        <v>2</v>
      </c>
      <c r="J554" s="2" t="s">
        <v>55</v>
      </c>
      <c r="K554" s="2">
        <v>18</v>
      </c>
      <c r="L554" s="2">
        <v>68</v>
      </c>
      <c r="M554" s="2">
        <v>41</v>
      </c>
      <c r="N554" s="2" t="s">
        <v>4</v>
      </c>
      <c r="O554" s="2">
        <v>0</v>
      </c>
      <c r="P554" t="s">
        <v>12</v>
      </c>
    </row>
    <row r="555" spans="1:16" x14ac:dyDescent="0.2">
      <c r="A555" s="5">
        <v>554</v>
      </c>
      <c r="B555" s="2" t="s">
        <v>0</v>
      </c>
      <c r="C555" s="2" t="s">
        <v>1</v>
      </c>
      <c r="D555" s="2" t="s">
        <v>15</v>
      </c>
      <c r="E555" s="2" t="s">
        <v>15</v>
      </c>
      <c r="F555" s="2">
        <v>31</v>
      </c>
      <c r="G555" s="2">
        <v>40</v>
      </c>
      <c r="H555" t="s">
        <v>58</v>
      </c>
      <c r="I555" s="2" t="s">
        <v>2</v>
      </c>
      <c r="J555" s="2" t="s">
        <v>55</v>
      </c>
      <c r="K555" s="2">
        <v>17</v>
      </c>
      <c r="L555" s="2">
        <v>66</v>
      </c>
      <c r="M555" s="2">
        <v>35</v>
      </c>
      <c r="N555" s="2" t="s">
        <v>4</v>
      </c>
      <c r="O555" s="2">
        <v>1</v>
      </c>
      <c r="P555" t="s">
        <v>12</v>
      </c>
    </row>
    <row r="556" spans="1:16" x14ac:dyDescent="0.2">
      <c r="A556" s="5">
        <v>555</v>
      </c>
      <c r="B556" s="2" t="s">
        <v>3</v>
      </c>
      <c r="C556" s="2" t="s">
        <v>1</v>
      </c>
      <c r="D556" s="2" t="s">
        <v>5</v>
      </c>
      <c r="E556" s="2" t="s">
        <v>15</v>
      </c>
      <c r="F556" s="2">
        <v>45</v>
      </c>
      <c r="G556" s="2">
        <v>72</v>
      </c>
      <c r="H556" t="s">
        <v>31</v>
      </c>
      <c r="I556" s="2" t="s">
        <v>14</v>
      </c>
      <c r="J556" s="3" t="s">
        <v>7</v>
      </c>
      <c r="K556" s="2">
        <v>44</v>
      </c>
      <c r="L556" s="2">
        <v>125</v>
      </c>
      <c r="M556" s="2">
        <v>17</v>
      </c>
      <c r="N556" s="2" t="s">
        <v>8</v>
      </c>
      <c r="O556" s="2">
        <v>0</v>
      </c>
      <c r="P556" s="1" t="s">
        <v>9</v>
      </c>
    </row>
    <row r="557" spans="1:16" x14ac:dyDescent="0.2">
      <c r="A557" s="5">
        <v>556</v>
      </c>
      <c r="B557" s="2" t="s">
        <v>3</v>
      </c>
      <c r="C557" s="2" t="s">
        <v>2</v>
      </c>
      <c r="D557" s="2" t="s">
        <v>5</v>
      </c>
      <c r="E557" s="2" t="s">
        <v>85</v>
      </c>
      <c r="F557" s="2">
        <v>26</v>
      </c>
      <c r="G557" s="2">
        <v>22</v>
      </c>
      <c r="H557" t="s">
        <v>40</v>
      </c>
      <c r="I557" s="2" t="s">
        <v>2</v>
      </c>
      <c r="J557" s="2" t="s">
        <v>55</v>
      </c>
      <c r="K557" s="2">
        <v>37</v>
      </c>
      <c r="L557" s="2">
        <v>44</v>
      </c>
      <c r="M557" s="2">
        <v>45</v>
      </c>
      <c r="N557" s="2" t="s">
        <v>4</v>
      </c>
      <c r="O557" s="2">
        <v>4</v>
      </c>
      <c r="P557" t="s">
        <v>13</v>
      </c>
    </row>
    <row r="558" spans="1:16" x14ac:dyDescent="0.2">
      <c r="A558" s="5">
        <v>557</v>
      </c>
      <c r="B558" s="2" t="s">
        <v>3</v>
      </c>
      <c r="C558" s="2" t="s">
        <v>2</v>
      </c>
      <c r="D558" s="2" t="s">
        <v>5</v>
      </c>
      <c r="E558" s="2" t="s">
        <v>84</v>
      </c>
      <c r="F558" s="2">
        <v>35</v>
      </c>
      <c r="G558" s="2">
        <v>18</v>
      </c>
      <c r="H558" t="s">
        <v>20</v>
      </c>
      <c r="I558" s="2" t="s">
        <v>2</v>
      </c>
      <c r="J558" s="2" t="s">
        <v>55</v>
      </c>
      <c r="K558" s="2">
        <v>35</v>
      </c>
      <c r="L558" s="2">
        <v>84</v>
      </c>
      <c r="M558" s="2">
        <v>27</v>
      </c>
      <c r="N558" s="2" t="s">
        <v>4</v>
      </c>
      <c r="O558" s="2">
        <v>0</v>
      </c>
      <c r="P558" t="s">
        <v>13</v>
      </c>
    </row>
    <row r="559" spans="1:16" x14ac:dyDescent="0.2">
      <c r="A559" s="5">
        <v>558</v>
      </c>
      <c r="B559" s="2" t="s">
        <v>3</v>
      </c>
      <c r="C559" s="2" t="s">
        <v>1</v>
      </c>
      <c r="D559" s="2" t="s">
        <v>5</v>
      </c>
      <c r="E559" s="2" t="s">
        <v>84</v>
      </c>
      <c r="F559" s="2">
        <v>48</v>
      </c>
      <c r="G559" s="2">
        <v>50</v>
      </c>
      <c r="H559" t="s">
        <v>25</v>
      </c>
      <c r="I559" s="2" t="s">
        <v>14</v>
      </c>
      <c r="J559" s="3" t="s">
        <v>7</v>
      </c>
      <c r="K559" s="2">
        <v>43</v>
      </c>
      <c r="L559" s="2">
        <v>119</v>
      </c>
      <c r="M559" s="2">
        <v>36</v>
      </c>
      <c r="N559" s="2" t="s">
        <v>8</v>
      </c>
      <c r="O559" s="2">
        <v>11</v>
      </c>
      <c r="P559" s="1" t="s">
        <v>9</v>
      </c>
    </row>
    <row r="560" spans="1:16" x14ac:dyDescent="0.2">
      <c r="A560" s="5">
        <v>559</v>
      </c>
      <c r="B560" s="2" t="s">
        <v>0</v>
      </c>
      <c r="C560" s="2" t="s">
        <v>2</v>
      </c>
      <c r="D560" s="2" t="s">
        <v>5</v>
      </c>
      <c r="E560" s="2" t="s">
        <v>15</v>
      </c>
      <c r="F560" s="2">
        <v>28</v>
      </c>
      <c r="G560" s="2">
        <v>21</v>
      </c>
      <c r="H560" t="s">
        <v>38</v>
      </c>
      <c r="I560" s="2" t="s">
        <v>2</v>
      </c>
      <c r="J560" s="2" t="s">
        <v>54</v>
      </c>
      <c r="K560" s="2">
        <v>35</v>
      </c>
      <c r="L560" s="2">
        <v>76</v>
      </c>
      <c r="M560" s="2">
        <v>32</v>
      </c>
      <c r="N560" s="2" t="s">
        <v>4</v>
      </c>
      <c r="O560" s="2">
        <v>4</v>
      </c>
      <c r="P560" t="s">
        <v>13</v>
      </c>
    </row>
    <row r="561" spans="1:16" x14ac:dyDescent="0.2">
      <c r="A561" s="5">
        <v>560</v>
      </c>
      <c r="B561" s="2" t="s">
        <v>3</v>
      </c>
      <c r="C561" s="2" t="s">
        <v>1</v>
      </c>
      <c r="D561" s="2" t="s">
        <v>5</v>
      </c>
      <c r="E561" s="2" t="s">
        <v>83</v>
      </c>
      <c r="F561" s="2">
        <v>56</v>
      </c>
      <c r="G561" s="2">
        <v>69</v>
      </c>
      <c r="H561" t="s">
        <v>30</v>
      </c>
      <c r="I561" s="2" t="s">
        <v>14</v>
      </c>
      <c r="J561" s="2" t="s">
        <v>6</v>
      </c>
      <c r="K561" s="2">
        <v>47</v>
      </c>
      <c r="L561" s="2">
        <v>88</v>
      </c>
      <c r="M561" s="2">
        <v>4</v>
      </c>
      <c r="N561" s="2" t="s">
        <v>4</v>
      </c>
      <c r="O561" s="2">
        <v>1</v>
      </c>
      <c r="P561" t="s">
        <v>11</v>
      </c>
    </row>
    <row r="562" spans="1:16" x14ac:dyDescent="0.2">
      <c r="A562" s="5">
        <v>561</v>
      </c>
      <c r="B562" s="2" t="s">
        <v>3</v>
      </c>
      <c r="C562" s="2" t="s">
        <v>1</v>
      </c>
      <c r="D562" s="2" t="s">
        <v>5</v>
      </c>
      <c r="E562" s="2" t="s">
        <v>15</v>
      </c>
      <c r="F562" s="2">
        <v>30</v>
      </c>
      <c r="G562" s="2">
        <v>48</v>
      </c>
      <c r="H562" t="s">
        <v>22</v>
      </c>
      <c r="I562" s="2" t="s">
        <v>2</v>
      </c>
      <c r="J562" s="2" t="s">
        <v>55</v>
      </c>
      <c r="K562" s="2">
        <v>22</v>
      </c>
      <c r="L562" s="2">
        <v>95</v>
      </c>
      <c r="M562" s="2">
        <v>8</v>
      </c>
      <c r="N562" s="2" t="s">
        <v>4</v>
      </c>
      <c r="O562" s="2">
        <v>1</v>
      </c>
      <c r="P562" t="s">
        <v>10</v>
      </c>
    </row>
    <row r="563" spans="1:16" x14ac:dyDescent="0.2">
      <c r="A563" s="5">
        <v>562</v>
      </c>
      <c r="B563" s="2" t="s">
        <v>0</v>
      </c>
      <c r="C563" s="2" t="s">
        <v>1</v>
      </c>
      <c r="D563" s="2" t="s">
        <v>5</v>
      </c>
      <c r="E563" s="2" t="s">
        <v>83</v>
      </c>
      <c r="F563" s="2">
        <v>57</v>
      </c>
      <c r="G563" s="2">
        <v>61</v>
      </c>
      <c r="H563" t="s">
        <v>32</v>
      </c>
      <c r="I563" s="2" t="s">
        <v>14</v>
      </c>
      <c r="J563" s="2" t="s">
        <v>6</v>
      </c>
      <c r="K563" s="2">
        <v>69</v>
      </c>
      <c r="L563" s="2">
        <v>192</v>
      </c>
      <c r="M563" s="2">
        <v>12</v>
      </c>
      <c r="N563" s="2" t="s">
        <v>4</v>
      </c>
      <c r="O563" s="2">
        <v>1</v>
      </c>
      <c r="P563" t="s">
        <v>12</v>
      </c>
    </row>
    <row r="564" spans="1:16" x14ac:dyDescent="0.2">
      <c r="A564" s="5">
        <v>563</v>
      </c>
      <c r="B564" s="2" t="s">
        <v>3</v>
      </c>
      <c r="C564" s="2" t="s">
        <v>2</v>
      </c>
      <c r="D564" s="2" t="s">
        <v>15</v>
      </c>
      <c r="E564" s="2" t="s">
        <v>15</v>
      </c>
      <c r="F564" s="2">
        <v>28</v>
      </c>
      <c r="G564" s="2">
        <v>55</v>
      </c>
      <c r="H564" t="s">
        <v>29</v>
      </c>
      <c r="I564" s="2" t="s">
        <v>14</v>
      </c>
      <c r="J564" s="2" t="s">
        <v>55</v>
      </c>
      <c r="K564" s="2">
        <v>15</v>
      </c>
      <c r="L564" s="2">
        <v>69</v>
      </c>
      <c r="M564" s="2">
        <v>31</v>
      </c>
      <c r="N564" s="2" t="s">
        <v>4</v>
      </c>
      <c r="O564" s="2">
        <v>1</v>
      </c>
      <c r="P564" t="s">
        <v>12</v>
      </c>
    </row>
    <row r="565" spans="1:16" x14ac:dyDescent="0.2">
      <c r="A565" s="5">
        <v>564</v>
      </c>
      <c r="B565" s="2" t="s">
        <v>3</v>
      </c>
      <c r="C565" s="2" t="s">
        <v>1</v>
      </c>
      <c r="D565" s="2" t="s">
        <v>5</v>
      </c>
      <c r="E565" s="2" t="s">
        <v>15</v>
      </c>
      <c r="F565" s="2">
        <v>27</v>
      </c>
      <c r="G565" s="2">
        <v>75</v>
      </c>
      <c r="H565" t="s">
        <v>21</v>
      </c>
      <c r="I565" s="2" t="s">
        <v>2</v>
      </c>
      <c r="J565" s="2" t="s">
        <v>55</v>
      </c>
      <c r="K565" s="2">
        <v>16</v>
      </c>
      <c r="L565" s="2">
        <v>43</v>
      </c>
      <c r="M565" s="2">
        <v>43</v>
      </c>
      <c r="N565" s="2" t="s">
        <v>4</v>
      </c>
      <c r="O565" s="2">
        <v>2</v>
      </c>
      <c r="P565" t="s">
        <v>12</v>
      </c>
    </row>
    <row r="566" spans="1:16" x14ac:dyDescent="0.2">
      <c r="A566" s="5">
        <v>565</v>
      </c>
      <c r="B566" s="2" t="s">
        <v>0</v>
      </c>
      <c r="C566" s="2" t="s">
        <v>2</v>
      </c>
      <c r="D566" s="2" t="s">
        <v>5</v>
      </c>
      <c r="E566" s="2" t="s">
        <v>15</v>
      </c>
      <c r="F566" s="2">
        <v>54</v>
      </c>
      <c r="G566" s="2">
        <v>64</v>
      </c>
      <c r="H566" t="s">
        <v>30</v>
      </c>
      <c r="I566" s="2" t="s">
        <v>2</v>
      </c>
      <c r="J566" s="2" t="s">
        <v>6</v>
      </c>
      <c r="K566" s="2">
        <v>26</v>
      </c>
      <c r="L566" s="2">
        <v>107</v>
      </c>
      <c r="M566" s="2">
        <v>13</v>
      </c>
      <c r="N566" s="2" t="s">
        <v>4</v>
      </c>
      <c r="O566" s="2">
        <v>2</v>
      </c>
      <c r="P566" t="s">
        <v>10</v>
      </c>
    </row>
    <row r="567" spans="1:16" x14ac:dyDescent="0.2">
      <c r="A567" s="5">
        <v>566</v>
      </c>
      <c r="B567" s="2" t="s">
        <v>0</v>
      </c>
      <c r="C567" s="2" t="s">
        <v>1</v>
      </c>
      <c r="D567" s="2" t="s">
        <v>5</v>
      </c>
      <c r="E567" s="2" t="s">
        <v>15</v>
      </c>
      <c r="F567" s="2">
        <v>30</v>
      </c>
      <c r="G567" s="2">
        <v>68</v>
      </c>
      <c r="H567" t="s">
        <v>22</v>
      </c>
      <c r="I567" s="2" t="s">
        <v>14</v>
      </c>
      <c r="J567" s="2" t="s">
        <v>55</v>
      </c>
      <c r="K567" s="2">
        <v>21</v>
      </c>
      <c r="L567" s="2">
        <v>56</v>
      </c>
      <c r="M567" s="2">
        <v>3</v>
      </c>
      <c r="N567" s="2" t="s">
        <v>4</v>
      </c>
      <c r="O567" s="2">
        <v>2</v>
      </c>
      <c r="P567" t="s">
        <v>10</v>
      </c>
    </row>
    <row r="568" spans="1:16" x14ac:dyDescent="0.2">
      <c r="A568" s="5">
        <v>567</v>
      </c>
      <c r="B568" s="2" t="s">
        <v>3</v>
      </c>
      <c r="C568" s="2" t="s">
        <v>1</v>
      </c>
      <c r="D568" s="2" t="s">
        <v>5</v>
      </c>
      <c r="E568" s="2" t="s">
        <v>15</v>
      </c>
      <c r="F568" s="2">
        <v>32</v>
      </c>
      <c r="G568" s="2">
        <v>29</v>
      </c>
      <c r="H568" t="s">
        <v>43</v>
      </c>
      <c r="I568" s="2" t="s">
        <v>2</v>
      </c>
      <c r="J568" s="2" t="s">
        <v>53</v>
      </c>
      <c r="K568" s="2">
        <v>32</v>
      </c>
      <c r="L568" s="2">
        <v>137</v>
      </c>
      <c r="M568" s="2">
        <v>20</v>
      </c>
      <c r="N568" s="2" t="s">
        <v>4</v>
      </c>
      <c r="O568" s="2">
        <v>3</v>
      </c>
      <c r="P568" t="s">
        <v>13</v>
      </c>
    </row>
    <row r="569" spans="1:16" x14ac:dyDescent="0.2">
      <c r="A569" s="5">
        <v>568</v>
      </c>
      <c r="B569" s="2" t="s">
        <v>3</v>
      </c>
      <c r="C569" s="2" t="s">
        <v>1</v>
      </c>
      <c r="D569" s="2" t="s">
        <v>5</v>
      </c>
      <c r="E569" s="2" t="s">
        <v>83</v>
      </c>
      <c r="F569" s="2">
        <v>58</v>
      </c>
      <c r="G569" s="2">
        <v>35</v>
      </c>
      <c r="H569" t="s">
        <v>33</v>
      </c>
      <c r="I569" s="2" t="s">
        <v>14</v>
      </c>
      <c r="J569" s="2" t="s">
        <v>6</v>
      </c>
      <c r="K569" s="2">
        <v>45</v>
      </c>
      <c r="L569" s="2">
        <v>183</v>
      </c>
      <c r="M569" s="2">
        <v>7</v>
      </c>
      <c r="N569" s="2" t="s">
        <v>4</v>
      </c>
      <c r="O569" s="2">
        <v>1</v>
      </c>
      <c r="P569" t="s">
        <v>10</v>
      </c>
    </row>
    <row r="570" spans="1:16" x14ac:dyDescent="0.2">
      <c r="A570" s="5">
        <v>569</v>
      </c>
      <c r="B570" s="2" t="s">
        <v>0</v>
      </c>
      <c r="C570" s="2" t="s">
        <v>1</v>
      </c>
      <c r="D570" s="2" t="s">
        <v>5</v>
      </c>
      <c r="E570" s="2" t="s">
        <v>85</v>
      </c>
      <c r="F570" s="2">
        <v>48</v>
      </c>
      <c r="G570" s="2">
        <v>28</v>
      </c>
      <c r="H570" t="s">
        <v>22</v>
      </c>
      <c r="I570" s="2" t="s">
        <v>14</v>
      </c>
      <c r="J570" s="3" t="s">
        <v>7</v>
      </c>
      <c r="K570" s="2">
        <v>51</v>
      </c>
      <c r="L570" s="2">
        <v>132</v>
      </c>
      <c r="M570" s="2">
        <v>27</v>
      </c>
      <c r="N570" s="2" t="s">
        <v>8</v>
      </c>
      <c r="O570" s="2">
        <v>6</v>
      </c>
      <c r="P570" t="s">
        <v>9</v>
      </c>
    </row>
    <row r="571" spans="1:16" x14ac:dyDescent="0.2">
      <c r="A571" s="5">
        <v>570</v>
      </c>
      <c r="B571" s="2" t="s">
        <v>3</v>
      </c>
      <c r="C571" s="2" t="s">
        <v>1</v>
      </c>
      <c r="D571" s="2" t="s">
        <v>15</v>
      </c>
      <c r="E571" s="2" t="s">
        <v>15</v>
      </c>
      <c r="F571" s="2">
        <v>36</v>
      </c>
      <c r="G571" s="2">
        <v>42</v>
      </c>
      <c r="H571" t="s">
        <v>25</v>
      </c>
      <c r="I571" s="2" t="s">
        <v>14</v>
      </c>
      <c r="J571" s="2" t="s">
        <v>53</v>
      </c>
      <c r="K571" s="2">
        <v>15</v>
      </c>
      <c r="L571" s="2">
        <v>30</v>
      </c>
      <c r="M571" s="2">
        <v>11</v>
      </c>
      <c r="N571" s="2" t="s">
        <v>4</v>
      </c>
      <c r="O571" s="2">
        <v>1</v>
      </c>
      <c r="P571" t="s">
        <v>11</v>
      </c>
    </row>
    <row r="572" spans="1:16" x14ac:dyDescent="0.2">
      <c r="A572" s="5">
        <v>571</v>
      </c>
      <c r="B572" s="2" t="s">
        <v>0</v>
      </c>
      <c r="C572" s="2" t="s">
        <v>2</v>
      </c>
      <c r="D572" s="2" t="s">
        <v>5</v>
      </c>
      <c r="E572" s="2" t="s">
        <v>84</v>
      </c>
      <c r="F572" s="2">
        <v>56</v>
      </c>
      <c r="G572" s="2">
        <v>75</v>
      </c>
      <c r="H572" t="s">
        <v>18</v>
      </c>
      <c r="I572" s="2" t="s">
        <v>2</v>
      </c>
      <c r="J572" s="2" t="s">
        <v>6</v>
      </c>
      <c r="K572" s="2">
        <v>55</v>
      </c>
      <c r="L572" s="2">
        <v>231</v>
      </c>
      <c r="M572" s="2">
        <v>2</v>
      </c>
      <c r="N572" s="2" t="s">
        <v>4</v>
      </c>
      <c r="O572" s="2">
        <v>1</v>
      </c>
      <c r="P572" t="s">
        <v>11</v>
      </c>
    </row>
    <row r="573" spans="1:16" x14ac:dyDescent="0.2">
      <c r="A573" s="5">
        <v>572</v>
      </c>
      <c r="B573" s="2" t="s">
        <v>3</v>
      </c>
      <c r="C573" s="2" t="s">
        <v>1</v>
      </c>
      <c r="D573" s="2" t="s">
        <v>5</v>
      </c>
      <c r="E573" s="2" t="s">
        <v>15</v>
      </c>
      <c r="F573" s="2">
        <v>29</v>
      </c>
      <c r="G573" s="2">
        <v>80</v>
      </c>
      <c r="H573" t="s">
        <v>29</v>
      </c>
      <c r="I573" s="2" t="s">
        <v>2</v>
      </c>
      <c r="J573" s="2" t="s">
        <v>53</v>
      </c>
      <c r="K573" s="2">
        <v>18</v>
      </c>
      <c r="L573" s="2">
        <v>87</v>
      </c>
      <c r="M573" s="2">
        <v>5</v>
      </c>
      <c r="N573" s="2" t="s">
        <v>4</v>
      </c>
      <c r="O573" s="2">
        <v>2</v>
      </c>
      <c r="P573" t="s">
        <v>10</v>
      </c>
    </row>
    <row r="574" spans="1:16" x14ac:dyDescent="0.2">
      <c r="A574" s="5">
        <v>573</v>
      </c>
      <c r="B574" s="2" t="s">
        <v>3</v>
      </c>
      <c r="C574" s="2" t="s">
        <v>1</v>
      </c>
      <c r="D574" s="2" t="s">
        <v>15</v>
      </c>
      <c r="E574" s="2" t="s">
        <v>15</v>
      </c>
      <c r="F574" s="2">
        <v>23</v>
      </c>
      <c r="G574" s="2">
        <v>44</v>
      </c>
      <c r="H574" t="s">
        <v>64</v>
      </c>
      <c r="I574" s="2" t="s">
        <v>14</v>
      </c>
      <c r="J574" s="2" t="s">
        <v>53</v>
      </c>
      <c r="K574" s="2">
        <v>18</v>
      </c>
      <c r="L574" s="2">
        <v>43</v>
      </c>
      <c r="M574" s="2">
        <v>25</v>
      </c>
      <c r="N574" s="2" t="s">
        <v>4</v>
      </c>
      <c r="O574" s="2">
        <v>0</v>
      </c>
      <c r="P574" t="s">
        <v>11</v>
      </c>
    </row>
    <row r="575" spans="1:16" x14ac:dyDescent="0.2">
      <c r="A575" s="5">
        <v>574</v>
      </c>
      <c r="B575" s="2" t="s">
        <v>0</v>
      </c>
      <c r="C575" s="2" t="s">
        <v>1</v>
      </c>
      <c r="D575" s="2" t="s">
        <v>15</v>
      </c>
      <c r="E575" s="2" t="s">
        <v>15</v>
      </c>
      <c r="F575" s="2">
        <v>27</v>
      </c>
      <c r="G575" s="2">
        <v>48</v>
      </c>
      <c r="H575" t="s">
        <v>28</v>
      </c>
      <c r="I575" s="2" t="s">
        <v>2</v>
      </c>
      <c r="J575" s="2" t="s">
        <v>55</v>
      </c>
      <c r="K575" s="2">
        <v>14</v>
      </c>
      <c r="L575" s="2">
        <v>53</v>
      </c>
      <c r="M575" s="2">
        <v>41</v>
      </c>
      <c r="N575" s="2" t="s">
        <v>4</v>
      </c>
      <c r="O575" s="2">
        <v>2</v>
      </c>
      <c r="P575" t="s">
        <v>11</v>
      </c>
    </row>
    <row r="576" spans="1:16" x14ac:dyDescent="0.2">
      <c r="A576" s="5">
        <v>575</v>
      </c>
      <c r="B576" s="2" t="s">
        <v>3</v>
      </c>
      <c r="C576" s="2" t="s">
        <v>1</v>
      </c>
      <c r="D576" s="2" t="s">
        <v>5</v>
      </c>
      <c r="E576" s="2" t="s">
        <v>15</v>
      </c>
      <c r="F576" s="2">
        <v>27</v>
      </c>
      <c r="G576" s="2">
        <v>78</v>
      </c>
      <c r="H576" t="s">
        <v>57</v>
      </c>
      <c r="I576" s="2" t="s">
        <v>2</v>
      </c>
      <c r="J576" s="2" t="s">
        <v>55</v>
      </c>
      <c r="K576" s="2">
        <v>10</v>
      </c>
      <c r="L576" s="2">
        <v>29</v>
      </c>
      <c r="M576" s="2">
        <v>18</v>
      </c>
      <c r="N576" s="2" t="s">
        <v>4</v>
      </c>
      <c r="O576" s="2">
        <v>1</v>
      </c>
      <c r="P576" t="s">
        <v>12</v>
      </c>
    </row>
    <row r="577" spans="1:16" x14ac:dyDescent="0.2">
      <c r="A577" s="5">
        <v>576</v>
      </c>
      <c r="B577" s="2" t="s">
        <v>3</v>
      </c>
      <c r="C577" s="2" t="s">
        <v>1</v>
      </c>
      <c r="D577" s="2" t="s">
        <v>15</v>
      </c>
      <c r="E577" s="2" t="s">
        <v>15</v>
      </c>
      <c r="F577" s="2">
        <v>53</v>
      </c>
      <c r="G577" s="2">
        <v>49</v>
      </c>
      <c r="H577" t="s">
        <v>31</v>
      </c>
      <c r="I577" s="2" t="s">
        <v>14</v>
      </c>
      <c r="J577" s="3" t="s">
        <v>7</v>
      </c>
      <c r="K577" s="2">
        <v>38</v>
      </c>
      <c r="L577" s="2">
        <v>166</v>
      </c>
      <c r="M577" s="2">
        <v>14</v>
      </c>
      <c r="N577" s="2" t="s">
        <v>8</v>
      </c>
      <c r="O577" s="2">
        <v>5</v>
      </c>
      <c r="P577" t="s">
        <v>9</v>
      </c>
    </row>
    <row r="578" spans="1:16" x14ac:dyDescent="0.2">
      <c r="A578" s="5">
        <v>577</v>
      </c>
      <c r="B578" s="2" t="s">
        <v>3</v>
      </c>
      <c r="C578" s="2" t="s">
        <v>2</v>
      </c>
      <c r="D578" s="2" t="s">
        <v>5</v>
      </c>
      <c r="E578" s="2" t="s">
        <v>84</v>
      </c>
      <c r="F578" s="2">
        <v>31</v>
      </c>
      <c r="G578" s="2">
        <v>23</v>
      </c>
      <c r="H578" t="s">
        <v>47</v>
      </c>
      <c r="I578" s="2" t="s">
        <v>2</v>
      </c>
      <c r="J578" s="2" t="s">
        <v>54</v>
      </c>
      <c r="K578" s="2">
        <v>35</v>
      </c>
      <c r="L578" s="2">
        <v>144</v>
      </c>
      <c r="M578" s="2">
        <v>41</v>
      </c>
      <c r="N578" s="2" t="s">
        <v>4</v>
      </c>
      <c r="O578" s="2">
        <v>4</v>
      </c>
      <c r="P578" t="s">
        <v>13</v>
      </c>
    </row>
    <row r="579" spans="1:16" x14ac:dyDescent="0.2">
      <c r="A579" s="5">
        <v>578</v>
      </c>
      <c r="B579" s="2" t="s">
        <v>0</v>
      </c>
      <c r="C579" s="2" t="s">
        <v>1</v>
      </c>
      <c r="D579" s="2" t="s">
        <v>15</v>
      </c>
      <c r="E579" s="2" t="s">
        <v>84</v>
      </c>
      <c r="F579" s="2">
        <v>49</v>
      </c>
      <c r="G579" s="2">
        <v>65</v>
      </c>
      <c r="H579" t="s">
        <v>38</v>
      </c>
      <c r="I579" s="2" t="s">
        <v>14</v>
      </c>
      <c r="J579" s="3" t="s">
        <v>7</v>
      </c>
      <c r="K579" s="2">
        <v>40</v>
      </c>
      <c r="L579" s="2">
        <v>71</v>
      </c>
      <c r="M579" s="2">
        <v>35</v>
      </c>
      <c r="N579" s="2" t="s">
        <v>8</v>
      </c>
      <c r="O579" s="2">
        <v>11</v>
      </c>
      <c r="P579" t="s">
        <v>9</v>
      </c>
    </row>
    <row r="580" spans="1:16" x14ac:dyDescent="0.2">
      <c r="A580" s="5">
        <v>579</v>
      </c>
      <c r="B580" s="2" t="s">
        <v>3</v>
      </c>
      <c r="C580" s="2" t="s">
        <v>1</v>
      </c>
      <c r="D580" s="2" t="s">
        <v>15</v>
      </c>
      <c r="E580" s="2" t="s">
        <v>15</v>
      </c>
      <c r="F580" s="2">
        <v>31</v>
      </c>
      <c r="G580" s="2">
        <v>35</v>
      </c>
      <c r="H580" t="s">
        <v>23</v>
      </c>
      <c r="I580" s="2" t="s">
        <v>14</v>
      </c>
      <c r="J580" s="2" t="s">
        <v>53</v>
      </c>
      <c r="K580" s="2">
        <v>14</v>
      </c>
      <c r="L580" s="2">
        <v>63</v>
      </c>
      <c r="M580" s="2">
        <v>37</v>
      </c>
      <c r="N580" s="2" t="s">
        <v>4</v>
      </c>
      <c r="O580" s="2">
        <v>1</v>
      </c>
      <c r="P580" t="s">
        <v>12</v>
      </c>
    </row>
    <row r="581" spans="1:16" x14ac:dyDescent="0.2">
      <c r="A581" s="5">
        <v>580</v>
      </c>
      <c r="B581" s="2" t="s">
        <v>0</v>
      </c>
      <c r="C581" s="2" t="s">
        <v>1</v>
      </c>
      <c r="D581" s="2" t="s">
        <v>5</v>
      </c>
      <c r="E581" s="2" t="s">
        <v>84</v>
      </c>
      <c r="F581" s="2">
        <v>54</v>
      </c>
      <c r="G581" s="2">
        <v>52</v>
      </c>
      <c r="H581" t="s">
        <v>22</v>
      </c>
      <c r="I581" s="2" t="s">
        <v>14</v>
      </c>
      <c r="J581" s="3" t="s">
        <v>7</v>
      </c>
      <c r="K581" s="2">
        <v>39</v>
      </c>
      <c r="L581" s="2">
        <v>194</v>
      </c>
      <c r="M581" s="2">
        <v>27</v>
      </c>
      <c r="N581" s="2" t="s">
        <v>8</v>
      </c>
      <c r="O581" s="2">
        <v>4</v>
      </c>
      <c r="P581" s="1" t="s">
        <v>9</v>
      </c>
    </row>
    <row r="582" spans="1:16" x14ac:dyDescent="0.2">
      <c r="A582" s="5">
        <v>581</v>
      </c>
      <c r="B582" s="2" t="s">
        <v>3</v>
      </c>
      <c r="C582" s="2" t="s">
        <v>1</v>
      </c>
      <c r="D582" s="2" t="s">
        <v>15</v>
      </c>
      <c r="E582" s="2" t="s">
        <v>15</v>
      </c>
      <c r="F582" s="2">
        <v>29</v>
      </c>
      <c r="G582" s="2">
        <v>31</v>
      </c>
      <c r="H582" t="s">
        <v>24</v>
      </c>
      <c r="I582" s="2" t="s">
        <v>14</v>
      </c>
      <c r="J582" s="2" t="s">
        <v>55</v>
      </c>
      <c r="K582" s="2">
        <v>10</v>
      </c>
      <c r="L582" s="2">
        <v>32</v>
      </c>
      <c r="M582" s="2">
        <v>17</v>
      </c>
      <c r="N582" s="2" t="s">
        <v>4</v>
      </c>
      <c r="O582" s="2">
        <v>2</v>
      </c>
      <c r="P582" t="s">
        <v>10</v>
      </c>
    </row>
    <row r="583" spans="1:16" x14ac:dyDescent="0.2">
      <c r="A583" s="5">
        <v>582</v>
      </c>
      <c r="B583" s="2" t="s">
        <v>0</v>
      </c>
      <c r="C583" s="2" t="s">
        <v>1</v>
      </c>
      <c r="D583" s="2" t="s">
        <v>5</v>
      </c>
      <c r="E583" s="2" t="s">
        <v>15</v>
      </c>
      <c r="F583" s="2">
        <v>31</v>
      </c>
      <c r="G583" s="2">
        <v>32</v>
      </c>
      <c r="H583" t="s">
        <v>24</v>
      </c>
      <c r="I583" s="2" t="s">
        <v>2</v>
      </c>
      <c r="J583" s="2" t="s">
        <v>55</v>
      </c>
      <c r="K583" s="2">
        <v>15</v>
      </c>
      <c r="L583" s="2">
        <v>69</v>
      </c>
      <c r="M583" s="2">
        <v>37</v>
      </c>
      <c r="N583" s="2" t="s">
        <v>4</v>
      </c>
      <c r="O583" s="2">
        <v>1</v>
      </c>
      <c r="P583" t="s">
        <v>12</v>
      </c>
    </row>
    <row r="584" spans="1:16" x14ac:dyDescent="0.2">
      <c r="A584" s="5">
        <v>583</v>
      </c>
      <c r="B584" s="2" t="s">
        <v>3</v>
      </c>
      <c r="C584" s="2" t="s">
        <v>1</v>
      </c>
      <c r="D584" s="2" t="s">
        <v>5</v>
      </c>
      <c r="E584" s="2" t="s">
        <v>83</v>
      </c>
      <c r="F584" s="2">
        <v>30</v>
      </c>
      <c r="G584" s="2">
        <v>66</v>
      </c>
      <c r="H584" t="s">
        <v>37</v>
      </c>
      <c r="I584" s="2" t="s">
        <v>14</v>
      </c>
      <c r="J584" s="2" t="s">
        <v>53</v>
      </c>
      <c r="K584" s="2">
        <v>18</v>
      </c>
      <c r="L584" s="2">
        <v>62</v>
      </c>
      <c r="M584" s="2">
        <v>34</v>
      </c>
      <c r="N584" s="2" t="s">
        <v>4</v>
      </c>
      <c r="O584" s="2">
        <v>1</v>
      </c>
      <c r="P584" t="s">
        <v>12</v>
      </c>
    </row>
    <row r="585" spans="1:16" x14ac:dyDescent="0.2">
      <c r="A585" s="5">
        <v>584</v>
      </c>
      <c r="B585" s="2" t="s">
        <v>0</v>
      </c>
      <c r="C585" s="2" t="s">
        <v>1</v>
      </c>
      <c r="D585" s="2" t="s">
        <v>5</v>
      </c>
      <c r="E585" s="2" t="s">
        <v>15</v>
      </c>
      <c r="F585" s="2">
        <v>54</v>
      </c>
      <c r="G585" s="2">
        <v>68</v>
      </c>
      <c r="H585" t="s">
        <v>30</v>
      </c>
      <c r="I585" s="2" t="s">
        <v>14</v>
      </c>
      <c r="J585" s="3" t="s">
        <v>7</v>
      </c>
      <c r="K585" s="2">
        <v>43</v>
      </c>
      <c r="L585" s="2">
        <v>74</v>
      </c>
      <c r="M585" s="2">
        <v>31</v>
      </c>
      <c r="N585" s="2" t="s">
        <v>8</v>
      </c>
      <c r="O585" s="2">
        <v>4</v>
      </c>
      <c r="P585" t="s">
        <v>9</v>
      </c>
    </row>
    <row r="586" spans="1:16" x14ac:dyDescent="0.2">
      <c r="A586" s="5">
        <v>585</v>
      </c>
      <c r="B586" s="2" t="s">
        <v>3</v>
      </c>
      <c r="C586" s="2" t="s">
        <v>1</v>
      </c>
      <c r="D586" s="2" t="s">
        <v>15</v>
      </c>
      <c r="E586" s="2" t="s">
        <v>84</v>
      </c>
      <c r="F586" s="2">
        <v>31</v>
      </c>
      <c r="G586" s="2">
        <v>62</v>
      </c>
      <c r="H586" t="s">
        <v>31</v>
      </c>
      <c r="I586" s="2" t="s">
        <v>2</v>
      </c>
      <c r="J586" s="2" t="s">
        <v>55</v>
      </c>
      <c r="K586" s="2">
        <v>13</v>
      </c>
      <c r="L586" s="2">
        <v>25</v>
      </c>
      <c r="M586" s="2">
        <v>35</v>
      </c>
      <c r="N586" s="2" t="s">
        <v>4</v>
      </c>
      <c r="O586" s="2">
        <v>1</v>
      </c>
      <c r="P586" t="s">
        <v>10</v>
      </c>
    </row>
    <row r="587" spans="1:16" x14ac:dyDescent="0.2">
      <c r="A587" s="5">
        <v>586</v>
      </c>
      <c r="B587" s="2" t="s">
        <v>3</v>
      </c>
      <c r="C587" s="2" t="s">
        <v>2</v>
      </c>
      <c r="D587" s="2" t="s">
        <v>5</v>
      </c>
      <c r="E587" s="2" t="s">
        <v>83</v>
      </c>
      <c r="F587" s="2">
        <v>30</v>
      </c>
      <c r="G587" s="2">
        <v>45</v>
      </c>
      <c r="H587" t="s">
        <v>20</v>
      </c>
      <c r="I587" s="2" t="s">
        <v>14</v>
      </c>
      <c r="J587" s="2" t="s">
        <v>55</v>
      </c>
      <c r="K587" s="2">
        <v>13</v>
      </c>
      <c r="L587" s="2">
        <v>35</v>
      </c>
      <c r="M587" s="2">
        <v>32</v>
      </c>
      <c r="N587" s="2" t="s">
        <v>4</v>
      </c>
      <c r="O587" s="2">
        <v>1</v>
      </c>
      <c r="P587" t="s">
        <v>11</v>
      </c>
    </row>
    <row r="588" spans="1:16" x14ac:dyDescent="0.2">
      <c r="A588" s="5">
        <v>587</v>
      </c>
      <c r="B588" s="2" t="s">
        <v>3</v>
      </c>
      <c r="C588" s="2" t="s">
        <v>1</v>
      </c>
      <c r="D588" s="2" t="s">
        <v>5</v>
      </c>
      <c r="E588" s="2" t="s">
        <v>84</v>
      </c>
      <c r="F588" s="2">
        <v>52</v>
      </c>
      <c r="G588" s="2">
        <v>73</v>
      </c>
      <c r="H588" t="s">
        <v>39</v>
      </c>
      <c r="I588" s="2" t="s">
        <v>14</v>
      </c>
      <c r="J588" s="3" t="s">
        <v>7</v>
      </c>
      <c r="K588" s="2">
        <v>42</v>
      </c>
      <c r="L588" s="2">
        <v>169</v>
      </c>
      <c r="M588" s="2">
        <v>19</v>
      </c>
      <c r="N588" s="2" t="s">
        <v>8</v>
      </c>
      <c r="O588" s="2">
        <v>10</v>
      </c>
      <c r="P588" t="s">
        <v>9</v>
      </c>
    </row>
    <row r="589" spans="1:16" x14ac:dyDescent="0.2">
      <c r="A589" s="5">
        <v>588</v>
      </c>
      <c r="B589" s="2" t="s">
        <v>3</v>
      </c>
      <c r="C589" s="2" t="s">
        <v>1</v>
      </c>
      <c r="D589" s="2" t="s">
        <v>5</v>
      </c>
      <c r="E589" s="2" t="s">
        <v>83</v>
      </c>
      <c r="F589" s="2">
        <v>54</v>
      </c>
      <c r="G589" s="2">
        <v>69</v>
      </c>
      <c r="H589" t="s">
        <v>30</v>
      </c>
      <c r="I589" s="2" t="s">
        <v>14</v>
      </c>
      <c r="J589" s="2" t="s">
        <v>6</v>
      </c>
      <c r="K589" s="2">
        <v>60</v>
      </c>
      <c r="L589" s="2">
        <v>260</v>
      </c>
      <c r="M589" s="2">
        <v>3</v>
      </c>
      <c r="N589" s="2" t="s">
        <v>4</v>
      </c>
      <c r="O589" s="2">
        <v>0</v>
      </c>
      <c r="P589" t="s">
        <v>11</v>
      </c>
    </row>
    <row r="590" spans="1:16" x14ac:dyDescent="0.2">
      <c r="A590" s="5">
        <v>589</v>
      </c>
      <c r="B590" s="2" t="s">
        <v>0</v>
      </c>
      <c r="C590" s="2" t="s">
        <v>1</v>
      </c>
      <c r="D590" s="2" t="s">
        <v>15</v>
      </c>
      <c r="E590" s="2" t="s">
        <v>15</v>
      </c>
      <c r="F590" s="2">
        <v>33</v>
      </c>
      <c r="G590" s="2">
        <v>58</v>
      </c>
      <c r="H590" t="s">
        <v>59</v>
      </c>
      <c r="I590" s="2" t="s">
        <v>2</v>
      </c>
      <c r="J590" s="2" t="s">
        <v>53</v>
      </c>
      <c r="K590" s="2">
        <v>15</v>
      </c>
      <c r="L590" s="2">
        <v>63</v>
      </c>
      <c r="M590" s="2">
        <v>47</v>
      </c>
      <c r="N590" s="2" t="s">
        <v>4</v>
      </c>
      <c r="O590" s="2">
        <v>1</v>
      </c>
      <c r="P590" t="s">
        <v>10</v>
      </c>
    </row>
    <row r="591" spans="1:16" x14ac:dyDescent="0.2">
      <c r="A591" s="5">
        <v>590</v>
      </c>
      <c r="B591" s="2" t="s">
        <v>3</v>
      </c>
      <c r="C591" s="2" t="s">
        <v>1</v>
      </c>
      <c r="D591" s="2" t="s">
        <v>5</v>
      </c>
      <c r="E591" s="2" t="s">
        <v>84</v>
      </c>
      <c r="F591" s="2">
        <v>51</v>
      </c>
      <c r="G591" s="2">
        <v>27</v>
      </c>
      <c r="H591" t="s">
        <v>16</v>
      </c>
      <c r="I591" s="2" t="s">
        <v>14</v>
      </c>
      <c r="J591" s="3" t="s">
        <v>7</v>
      </c>
      <c r="K591" s="2">
        <v>41</v>
      </c>
      <c r="L591" s="2">
        <v>97</v>
      </c>
      <c r="M591" s="2">
        <v>28</v>
      </c>
      <c r="N591" s="2" t="s">
        <v>8</v>
      </c>
      <c r="O591" s="2">
        <v>12</v>
      </c>
      <c r="P591" t="s">
        <v>9</v>
      </c>
    </row>
    <row r="592" spans="1:16" x14ac:dyDescent="0.2">
      <c r="A592" s="5">
        <v>591</v>
      </c>
      <c r="B592" s="2" t="s">
        <v>0</v>
      </c>
      <c r="C592" s="2" t="s">
        <v>1</v>
      </c>
      <c r="D592" s="2" t="s">
        <v>15</v>
      </c>
      <c r="E592" s="2" t="s">
        <v>15</v>
      </c>
      <c r="F592" s="2">
        <v>45</v>
      </c>
      <c r="G592" s="2">
        <v>78</v>
      </c>
      <c r="H592" t="s">
        <v>34</v>
      </c>
      <c r="I592" s="2" t="s">
        <v>14</v>
      </c>
      <c r="J592" s="3" t="s">
        <v>7</v>
      </c>
      <c r="K592" s="2">
        <v>44</v>
      </c>
      <c r="L592" s="2">
        <v>141</v>
      </c>
      <c r="M592" s="2">
        <v>24</v>
      </c>
      <c r="N592" s="2" t="s">
        <v>8</v>
      </c>
      <c r="O592" s="2">
        <v>5</v>
      </c>
      <c r="P592" t="s">
        <v>9</v>
      </c>
    </row>
    <row r="593" spans="1:16" x14ac:dyDescent="0.2">
      <c r="A593" s="5">
        <v>592</v>
      </c>
      <c r="B593" s="2" t="s">
        <v>3</v>
      </c>
      <c r="C593" s="2" t="s">
        <v>2</v>
      </c>
      <c r="D593" s="2" t="s">
        <v>5</v>
      </c>
      <c r="E593" s="2" t="s">
        <v>15</v>
      </c>
      <c r="F593" s="2">
        <v>31</v>
      </c>
      <c r="G593" s="2">
        <v>21</v>
      </c>
      <c r="H593" t="s">
        <v>64</v>
      </c>
      <c r="I593" s="2" t="s">
        <v>2</v>
      </c>
      <c r="J593" s="2" t="s">
        <v>55</v>
      </c>
      <c r="K593" s="2">
        <v>33</v>
      </c>
      <c r="L593" s="2">
        <v>48</v>
      </c>
      <c r="M593" s="2">
        <v>12</v>
      </c>
      <c r="N593" s="2" t="s">
        <v>4</v>
      </c>
      <c r="O593" s="2">
        <v>4</v>
      </c>
      <c r="P593" t="s">
        <v>13</v>
      </c>
    </row>
    <row r="594" spans="1:16" x14ac:dyDescent="0.2">
      <c r="A594" s="5">
        <v>593</v>
      </c>
      <c r="B594" s="2" t="s">
        <v>0</v>
      </c>
      <c r="C594" s="2" t="s">
        <v>2</v>
      </c>
      <c r="D594" s="2" t="s">
        <v>15</v>
      </c>
      <c r="E594" s="2" t="s">
        <v>15</v>
      </c>
      <c r="F594" s="2">
        <v>30</v>
      </c>
      <c r="G594" s="2">
        <v>49</v>
      </c>
      <c r="H594" t="s">
        <v>35</v>
      </c>
      <c r="I594" s="2" t="s">
        <v>2</v>
      </c>
      <c r="J594" s="2" t="s">
        <v>55</v>
      </c>
      <c r="K594" s="2">
        <v>13</v>
      </c>
      <c r="L594" s="2">
        <v>20</v>
      </c>
      <c r="M594" s="2">
        <v>36</v>
      </c>
      <c r="N594" s="2" t="s">
        <v>4</v>
      </c>
      <c r="O594" s="2">
        <v>1</v>
      </c>
      <c r="P594" t="s">
        <v>10</v>
      </c>
    </row>
    <row r="595" spans="1:16" x14ac:dyDescent="0.2">
      <c r="A595" s="5">
        <v>594</v>
      </c>
      <c r="B595" s="2" t="s">
        <v>0</v>
      </c>
      <c r="C595" s="2" t="s">
        <v>1</v>
      </c>
      <c r="D595" s="2" t="s">
        <v>15</v>
      </c>
      <c r="E595" s="2" t="s">
        <v>15</v>
      </c>
      <c r="F595" s="2">
        <v>26</v>
      </c>
      <c r="G595" s="2">
        <v>69</v>
      </c>
      <c r="H595" t="s">
        <v>37</v>
      </c>
      <c r="I595" s="2" t="s">
        <v>14</v>
      </c>
      <c r="J595" s="2" t="s">
        <v>55</v>
      </c>
      <c r="K595" s="2">
        <v>18</v>
      </c>
      <c r="L595" s="2">
        <v>30</v>
      </c>
      <c r="M595" s="2">
        <v>17</v>
      </c>
      <c r="N595" s="2" t="s">
        <v>4</v>
      </c>
      <c r="O595" s="2">
        <v>0</v>
      </c>
      <c r="P595" t="s">
        <v>11</v>
      </c>
    </row>
    <row r="596" spans="1:16" x14ac:dyDescent="0.2">
      <c r="A596" s="5">
        <v>595</v>
      </c>
      <c r="B596" s="2" t="s">
        <v>3</v>
      </c>
      <c r="C596" s="2" t="s">
        <v>2</v>
      </c>
      <c r="D596" s="2" t="s">
        <v>15</v>
      </c>
      <c r="E596" s="2" t="s">
        <v>15</v>
      </c>
      <c r="F596" s="2">
        <v>30</v>
      </c>
      <c r="G596" s="2">
        <v>46</v>
      </c>
      <c r="H596" t="s">
        <v>20</v>
      </c>
      <c r="I596" s="2" t="s">
        <v>2</v>
      </c>
      <c r="J596" s="2" t="s">
        <v>53</v>
      </c>
      <c r="K596" s="2">
        <v>18</v>
      </c>
      <c r="L596" s="2">
        <v>68</v>
      </c>
      <c r="M596" s="2">
        <v>37</v>
      </c>
      <c r="N596" s="2" t="s">
        <v>4</v>
      </c>
      <c r="O596" s="2">
        <v>2</v>
      </c>
      <c r="P596" t="s">
        <v>12</v>
      </c>
    </row>
    <row r="597" spans="1:16" x14ac:dyDescent="0.2">
      <c r="A597" s="5">
        <v>596</v>
      </c>
      <c r="B597" s="2" t="s">
        <v>0</v>
      </c>
      <c r="C597" s="2" t="s">
        <v>1</v>
      </c>
      <c r="D597" s="2" t="s">
        <v>5</v>
      </c>
      <c r="E597" s="2" t="s">
        <v>15</v>
      </c>
      <c r="F597" s="2">
        <v>27</v>
      </c>
      <c r="G597" s="2">
        <v>76</v>
      </c>
      <c r="H597" t="s">
        <v>32</v>
      </c>
      <c r="I597" s="2" t="s">
        <v>14</v>
      </c>
      <c r="J597" s="2" t="s">
        <v>55</v>
      </c>
      <c r="K597" s="2">
        <v>14</v>
      </c>
      <c r="L597" s="2">
        <v>43</v>
      </c>
      <c r="M597" s="2">
        <v>23</v>
      </c>
      <c r="N597" s="2" t="s">
        <v>4</v>
      </c>
      <c r="O597" s="2">
        <v>1</v>
      </c>
      <c r="P597" t="s">
        <v>12</v>
      </c>
    </row>
    <row r="598" spans="1:16" x14ac:dyDescent="0.2">
      <c r="A598" s="5">
        <v>597</v>
      </c>
      <c r="B598" s="2" t="s">
        <v>0</v>
      </c>
      <c r="C598" s="2" t="s">
        <v>1</v>
      </c>
      <c r="D598" s="2" t="s">
        <v>5</v>
      </c>
      <c r="E598" s="2" t="s">
        <v>83</v>
      </c>
      <c r="F598" s="2">
        <v>59</v>
      </c>
      <c r="G598" s="2">
        <v>70</v>
      </c>
      <c r="H598" t="s">
        <v>34</v>
      </c>
      <c r="I598" s="2" t="s">
        <v>14</v>
      </c>
      <c r="J598" s="2" t="s">
        <v>6</v>
      </c>
      <c r="K598" s="2">
        <v>66</v>
      </c>
      <c r="L598" s="2">
        <v>122</v>
      </c>
      <c r="M598" s="2">
        <v>12</v>
      </c>
      <c r="N598" s="2" t="s">
        <v>4</v>
      </c>
      <c r="O598" s="2">
        <v>1</v>
      </c>
      <c r="P598" t="s">
        <v>10</v>
      </c>
    </row>
    <row r="599" spans="1:16" x14ac:dyDescent="0.2">
      <c r="A599" s="5">
        <v>598</v>
      </c>
      <c r="B599" s="2" t="s">
        <v>3</v>
      </c>
      <c r="C599" s="2" t="s">
        <v>2</v>
      </c>
      <c r="D599" s="2" t="s">
        <v>5</v>
      </c>
      <c r="E599" s="2" t="s">
        <v>85</v>
      </c>
      <c r="F599" s="2">
        <v>50</v>
      </c>
      <c r="G599" s="2">
        <v>32</v>
      </c>
      <c r="H599" t="s">
        <v>62</v>
      </c>
      <c r="I599" s="2" t="s">
        <v>2</v>
      </c>
      <c r="J599" s="3" t="s">
        <v>7</v>
      </c>
      <c r="K599" s="2">
        <v>40</v>
      </c>
      <c r="L599" s="2">
        <v>122</v>
      </c>
      <c r="M599" s="2">
        <v>31</v>
      </c>
      <c r="N599" s="2" t="s">
        <v>8</v>
      </c>
      <c r="O599" s="2">
        <v>3</v>
      </c>
      <c r="P599" s="1" t="s">
        <v>9</v>
      </c>
    </row>
    <row r="600" spans="1:16" x14ac:dyDescent="0.2">
      <c r="A600" s="5">
        <v>599</v>
      </c>
      <c r="B600" s="2" t="s">
        <v>3</v>
      </c>
      <c r="C600" s="2" t="s">
        <v>1</v>
      </c>
      <c r="D600" s="2" t="s">
        <v>5</v>
      </c>
      <c r="E600" s="2" t="s">
        <v>84</v>
      </c>
      <c r="F600" s="2">
        <v>33</v>
      </c>
      <c r="G600" s="2">
        <v>42</v>
      </c>
      <c r="H600" t="s">
        <v>25</v>
      </c>
      <c r="I600" s="2" t="s">
        <v>14</v>
      </c>
      <c r="J600" s="2" t="s">
        <v>55</v>
      </c>
      <c r="K600" s="2">
        <v>19</v>
      </c>
      <c r="L600" s="2">
        <v>32</v>
      </c>
      <c r="M600" s="2">
        <v>26</v>
      </c>
      <c r="N600" s="2" t="s">
        <v>4</v>
      </c>
      <c r="O600" s="2">
        <v>2</v>
      </c>
      <c r="P600" t="s">
        <v>10</v>
      </c>
    </row>
    <row r="601" spans="1:16" x14ac:dyDescent="0.2">
      <c r="A601" s="5">
        <v>600</v>
      </c>
      <c r="B601" s="2" t="s">
        <v>3</v>
      </c>
      <c r="C601" s="2" t="s">
        <v>1</v>
      </c>
      <c r="D601" s="2" t="s">
        <v>15</v>
      </c>
      <c r="E601" s="2" t="s">
        <v>15</v>
      </c>
      <c r="F601" s="2">
        <v>32</v>
      </c>
      <c r="G601" s="2">
        <v>67</v>
      </c>
      <c r="H601" t="s">
        <v>22</v>
      </c>
      <c r="I601" s="2" t="s">
        <v>2</v>
      </c>
      <c r="J601" s="2" t="s">
        <v>53</v>
      </c>
      <c r="K601" s="2">
        <v>16</v>
      </c>
      <c r="L601" s="2">
        <v>22</v>
      </c>
      <c r="M601" s="2">
        <v>5</v>
      </c>
      <c r="N601" s="2" t="s">
        <v>4</v>
      </c>
      <c r="O601" s="2">
        <v>1</v>
      </c>
      <c r="P601" t="s">
        <v>10</v>
      </c>
    </row>
    <row r="602" spans="1:16" x14ac:dyDescent="0.2">
      <c r="A602" s="5">
        <v>601</v>
      </c>
      <c r="B602" s="2" t="s">
        <v>3</v>
      </c>
      <c r="C602" s="2" t="s">
        <v>1</v>
      </c>
      <c r="D602" s="2" t="s">
        <v>5</v>
      </c>
      <c r="E602" s="2" t="s">
        <v>15</v>
      </c>
      <c r="F602" s="2">
        <v>33</v>
      </c>
      <c r="G602" s="2">
        <v>67</v>
      </c>
      <c r="H602" t="s">
        <v>24</v>
      </c>
      <c r="I602" s="2" t="s">
        <v>2</v>
      </c>
      <c r="J602" s="2" t="s">
        <v>53</v>
      </c>
      <c r="K602" s="2">
        <v>15</v>
      </c>
      <c r="L602" s="2">
        <v>67</v>
      </c>
      <c r="M602" s="2">
        <v>8</v>
      </c>
      <c r="N602" s="2" t="s">
        <v>4</v>
      </c>
      <c r="O602" s="2">
        <v>0</v>
      </c>
      <c r="P602" t="s">
        <v>12</v>
      </c>
    </row>
    <row r="603" spans="1:16" x14ac:dyDescent="0.2">
      <c r="A603" s="5">
        <v>602</v>
      </c>
      <c r="B603" s="2" t="s">
        <v>0</v>
      </c>
      <c r="C603" s="2" t="s">
        <v>1</v>
      </c>
      <c r="D603" s="2" t="s">
        <v>5</v>
      </c>
      <c r="E603" s="2" t="s">
        <v>83</v>
      </c>
      <c r="F603" s="2">
        <v>29</v>
      </c>
      <c r="G603" s="2">
        <v>64</v>
      </c>
      <c r="H603" t="s">
        <v>20</v>
      </c>
      <c r="I603" s="2" t="s">
        <v>14</v>
      </c>
      <c r="J603" s="2" t="s">
        <v>55</v>
      </c>
      <c r="K603" s="2">
        <v>14</v>
      </c>
      <c r="L603" s="2">
        <v>47</v>
      </c>
      <c r="M603" s="2">
        <v>46</v>
      </c>
      <c r="N603" s="2" t="s">
        <v>4</v>
      </c>
      <c r="O603" s="2">
        <v>1</v>
      </c>
      <c r="P603" t="s">
        <v>11</v>
      </c>
    </row>
    <row r="604" spans="1:16" x14ac:dyDescent="0.2">
      <c r="A604" s="5">
        <v>603</v>
      </c>
      <c r="B604" s="2" t="s">
        <v>3</v>
      </c>
      <c r="C604" s="2" t="s">
        <v>2</v>
      </c>
      <c r="D604" s="2" t="s">
        <v>5</v>
      </c>
      <c r="E604" s="2" t="s">
        <v>83</v>
      </c>
      <c r="F604" s="2">
        <v>30</v>
      </c>
      <c r="G604" s="2">
        <v>24</v>
      </c>
      <c r="H604" t="s">
        <v>19</v>
      </c>
      <c r="I604" s="2" t="s">
        <v>2</v>
      </c>
      <c r="J604" s="2" t="s">
        <v>55</v>
      </c>
      <c r="K604" s="2">
        <v>34</v>
      </c>
      <c r="L604" s="2">
        <v>161</v>
      </c>
      <c r="M604" s="2">
        <v>42</v>
      </c>
      <c r="N604" s="2" t="s">
        <v>4</v>
      </c>
      <c r="O604" s="2">
        <v>2</v>
      </c>
      <c r="P604" t="s">
        <v>13</v>
      </c>
    </row>
    <row r="605" spans="1:16" x14ac:dyDescent="0.2">
      <c r="A605" s="5">
        <v>604</v>
      </c>
      <c r="B605" s="2" t="s">
        <v>0</v>
      </c>
      <c r="C605" s="2" t="s">
        <v>1</v>
      </c>
      <c r="D605" s="2" t="s">
        <v>5</v>
      </c>
      <c r="E605" s="2" t="s">
        <v>15</v>
      </c>
      <c r="F605" s="2">
        <v>33</v>
      </c>
      <c r="G605" s="2">
        <v>63</v>
      </c>
      <c r="H605" t="s">
        <v>23</v>
      </c>
      <c r="I605" s="2" t="s">
        <v>2</v>
      </c>
      <c r="J605" s="2" t="s">
        <v>53</v>
      </c>
      <c r="K605" s="2">
        <v>15</v>
      </c>
      <c r="L605" s="2">
        <v>58</v>
      </c>
      <c r="M605" s="2">
        <v>6</v>
      </c>
      <c r="N605" s="2" t="s">
        <v>4</v>
      </c>
      <c r="O605" s="2">
        <v>1</v>
      </c>
      <c r="P605" t="s">
        <v>10</v>
      </c>
    </row>
    <row r="606" spans="1:16" x14ac:dyDescent="0.2">
      <c r="A606" s="5">
        <v>605</v>
      </c>
      <c r="B606" s="2" t="s">
        <v>3</v>
      </c>
      <c r="C606" s="2" t="s">
        <v>1</v>
      </c>
      <c r="D606" s="2" t="s">
        <v>15</v>
      </c>
      <c r="E606" s="2" t="s">
        <v>15</v>
      </c>
      <c r="F606" s="2">
        <v>32</v>
      </c>
      <c r="G606" s="2">
        <v>38</v>
      </c>
      <c r="H606" t="s">
        <v>34</v>
      </c>
      <c r="I606" s="2" t="s">
        <v>14</v>
      </c>
      <c r="J606" s="2" t="s">
        <v>55</v>
      </c>
      <c r="K606" s="2">
        <v>15</v>
      </c>
      <c r="L606" s="2">
        <v>51</v>
      </c>
      <c r="M606" s="2">
        <v>15</v>
      </c>
      <c r="N606" s="2" t="s">
        <v>4</v>
      </c>
      <c r="O606" s="2">
        <v>1</v>
      </c>
      <c r="P606" t="s">
        <v>11</v>
      </c>
    </row>
    <row r="607" spans="1:16" x14ac:dyDescent="0.2">
      <c r="A607" s="5">
        <v>606</v>
      </c>
      <c r="B607" s="2" t="s">
        <v>3</v>
      </c>
      <c r="C607" s="2" t="s">
        <v>1</v>
      </c>
      <c r="D607" s="2" t="s">
        <v>5</v>
      </c>
      <c r="E607" s="2" t="s">
        <v>83</v>
      </c>
      <c r="F607" s="2">
        <v>28</v>
      </c>
      <c r="G607" s="2">
        <v>69</v>
      </c>
      <c r="H607" t="s">
        <v>35</v>
      </c>
      <c r="I607" s="2" t="s">
        <v>2</v>
      </c>
      <c r="J607" s="2" t="s">
        <v>53</v>
      </c>
      <c r="K607" s="2">
        <v>17</v>
      </c>
      <c r="L607" s="2">
        <v>73</v>
      </c>
      <c r="M607" s="2">
        <v>34</v>
      </c>
      <c r="N607" s="2" t="s">
        <v>4</v>
      </c>
      <c r="O607" s="2">
        <v>0</v>
      </c>
      <c r="P607" t="s">
        <v>11</v>
      </c>
    </row>
    <row r="608" spans="1:16" x14ac:dyDescent="0.2">
      <c r="A608" s="5">
        <v>607</v>
      </c>
      <c r="B608" s="2" t="s">
        <v>3</v>
      </c>
      <c r="C608" s="2" t="s">
        <v>1</v>
      </c>
      <c r="D608" s="2" t="s">
        <v>15</v>
      </c>
      <c r="E608" s="2" t="s">
        <v>15</v>
      </c>
      <c r="F608" s="2">
        <v>37</v>
      </c>
      <c r="G608" s="2">
        <v>25</v>
      </c>
      <c r="H608" t="s">
        <v>16</v>
      </c>
      <c r="I608" s="2" t="s">
        <v>14</v>
      </c>
      <c r="J608" s="2" t="s">
        <v>55</v>
      </c>
      <c r="K608" s="2">
        <v>12</v>
      </c>
      <c r="L608" s="2">
        <v>55</v>
      </c>
      <c r="M608" s="2">
        <v>36</v>
      </c>
      <c r="N608" s="2" t="s">
        <v>4</v>
      </c>
      <c r="O608" s="2">
        <v>1</v>
      </c>
      <c r="P608" t="s">
        <v>12</v>
      </c>
    </row>
    <row r="609" spans="1:16" x14ac:dyDescent="0.2">
      <c r="A609" s="5">
        <v>608</v>
      </c>
      <c r="B609" s="2" t="s">
        <v>3</v>
      </c>
      <c r="C609" s="2" t="s">
        <v>1</v>
      </c>
      <c r="D609" s="2" t="s">
        <v>15</v>
      </c>
      <c r="E609" s="2" t="s">
        <v>15</v>
      </c>
      <c r="F609" s="2">
        <v>28</v>
      </c>
      <c r="G609" s="2">
        <v>53</v>
      </c>
      <c r="H609" t="s">
        <v>27</v>
      </c>
      <c r="I609" s="2" t="s">
        <v>14</v>
      </c>
      <c r="J609" s="2" t="s">
        <v>53</v>
      </c>
      <c r="K609" s="2">
        <v>17</v>
      </c>
      <c r="L609" s="2">
        <v>85</v>
      </c>
      <c r="M609" s="2">
        <v>7</v>
      </c>
      <c r="N609" s="2" t="s">
        <v>4</v>
      </c>
      <c r="O609" s="2">
        <v>1</v>
      </c>
      <c r="P609" t="s">
        <v>10</v>
      </c>
    </row>
    <row r="610" spans="1:16" x14ac:dyDescent="0.2">
      <c r="A610" s="5">
        <v>609</v>
      </c>
      <c r="B610" s="2" t="s">
        <v>3</v>
      </c>
      <c r="C610" s="2" t="s">
        <v>2</v>
      </c>
      <c r="D610" s="2" t="s">
        <v>5</v>
      </c>
      <c r="E610" s="2" t="s">
        <v>83</v>
      </c>
      <c r="F610" s="2">
        <v>33</v>
      </c>
      <c r="G610" s="2">
        <v>21</v>
      </c>
      <c r="H610" t="s">
        <v>39</v>
      </c>
      <c r="I610" s="2" t="s">
        <v>2</v>
      </c>
      <c r="J610" s="2" t="s">
        <v>54</v>
      </c>
      <c r="K610" s="2">
        <v>32</v>
      </c>
      <c r="L610" s="2">
        <v>36</v>
      </c>
      <c r="M610" s="2">
        <v>21</v>
      </c>
      <c r="N610" s="2" t="s">
        <v>4</v>
      </c>
      <c r="O610" s="2">
        <v>2</v>
      </c>
      <c r="P610" t="s">
        <v>13</v>
      </c>
    </row>
    <row r="611" spans="1:16" x14ac:dyDescent="0.2">
      <c r="A611" s="5">
        <v>610</v>
      </c>
      <c r="B611" s="2" t="s">
        <v>0</v>
      </c>
      <c r="C611" s="2" t="s">
        <v>1</v>
      </c>
      <c r="D611" s="2" t="s">
        <v>5</v>
      </c>
      <c r="E611" s="2" t="s">
        <v>83</v>
      </c>
      <c r="F611" s="2">
        <v>62</v>
      </c>
      <c r="G611" s="2">
        <v>80</v>
      </c>
      <c r="H611" t="s">
        <v>39</v>
      </c>
      <c r="I611" s="2" t="s">
        <v>14</v>
      </c>
      <c r="J611" s="2" t="s">
        <v>6</v>
      </c>
      <c r="K611" s="2">
        <v>55</v>
      </c>
      <c r="L611" s="2">
        <v>247</v>
      </c>
      <c r="M611" s="2">
        <v>10</v>
      </c>
      <c r="N611" s="2" t="s">
        <v>4</v>
      </c>
      <c r="O611" s="2">
        <v>1</v>
      </c>
      <c r="P611" t="s">
        <v>11</v>
      </c>
    </row>
    <row r="612" spans="1:16" x14ac:dyDescent="0.2">
      <c r="A612" s="5">
        <v>611</v>
      </c>
      <c r="B612" s="2" t="s">
        <v>3</v>
      </c>
      <c r="C612" s="2" t="s">
        <v>1</v>
      </c>
      <c r="D612" s="2" t="s">
        <v>15</v>
      </c>
      <c r="E612" s="2" t="s">
        <v>15</v>
      </c>
      <c r="F612" s="2">
        <v>46</v>
      </c>
      <c r="G612" s="2">
        <v>66</v>
      </c>
      <c r="H612" t="s">
        <v>22</v>
      </c>
      <c r="I612" s="2" t="s">
        <v>14</v>
      </c>
      <c r="J612" s="3" t="s">
        <v>7</v>
      </c>
      <c r="K612" s="2">
        <v>34</v>
      </c>
      <c r="L612" s="2">
        <v>119</v>
      </c>
      <c r="M612" s="2">
        <v>31</v>
      </c>
      <c r="N612" s="2" t="s">
        <v>8</v>
      </c>
      <c r="O612" s="2">
        <v>2</v>
      </c>
      <c r="P612" s="1" t="s">
        <v>9</v>
      </c>
    </row>
    <row r="613" spans="1:16" x14ac:dyDescent="0.2">
      <c r="A613" s="5">
        <v>612</v>
      </c>
      <c r="B613" s="2" t="s">
        <v>0</v>
      </c>
      <c r="C613" s="2" t="s">
        <v>1</v>
      </c>
      <c r="D613" s="2" t="s">
        <v>5</v>
      </c>
      <c r="E613" s="2" t="s">
        <v>84</v>
      </c>
      <c r="F613" s="2">
        <v>48</v>
      </c>
      <c r="G613" s="2">
        <v>22</v>
      </c>
      <c r="H613" t="s">
        <v>35</v>
      </c>
      <c r="I613" s="2" t="s">
        <v>14</v>
      </c>
      <c r="J613" s="2" t="s">
        <v>6</v>
      </c>
      <c r="K613" s="2">
        <v>49</v>
      </c>
      <c r="L613" s="2">
        <v>244</v>
      </c>
      <c r="M613" s="4">
        <v>3</v>
      </c>
      <c r="N613" s="2" t="s">
        <v>4</v>
      </c>
      <c r="O613" s="2">
        <v>1</v>
      </c>
      <c r="P613" t="s">
        <v>10</v>
      </c>
    </row>
    <row r="614" spans="1:16" x14ac:dyDescent="0.2">
      <c r="A614" s="5">
        <v>613</v>
      </c>
      <c r="B614" s="2" t="s">
        <v>3</v>
      </c>
      <c r="C614" s="2" t="s">
        <v>1</v>
      </c>
      <c r="D614" s="2" t="s">
        <v>5</v>
      </c>
      <c r="E614" s="2" t="s">
        <v>15</v>
      </c>
      <c r="F614" s="2">
        <v>28</v>
      </c>
      <c r="G614" s="2">
        <v>37</v>
      </c>
      <c r="H614" t="s">
        <v>30</v>
      </c>
      <c r="I614" s="2" t="s">
        <v>14</v>
      </c>
      <c r="J614" s="2" t="s">
        <v>53</v>
      </c>
      <c r="K614" s="2">
        <v>19</v>
      </c>
      <c r="L614" s="2">
        <v>61</v>
      </c>
      <c r="M614" s="2">
        <v>44</v>
      </c>
      <c r="N614" s="2" t="s">
        <v>4</v>
      </c>
      <c r="O614" s="2">
        <v>0</v>
      </c>
      <c r="P614" t="s">
        <v>11</v>
      </c>
    </row>
    <row r="615" spans="1:16" x14ac:dyDescent="0.2">
      <c r="A615" s="5">
        <v>614</v>
      </c>
      <c r="B615" s="2" t="s">
        <v>0</v>
      </c>
      <c r="C615" s="2" t="s">
        <v>2</v>
      </c>
      <c r="D615" s="2" t="s">
        <v>15</v>
      </c>
      <c r="E615" s="2" t="s">
        <v>83</v>
      </c>
      <c r="F615" s="2">
        <v>28</v>
      </c>
      <c r="G615" s="2">
        <v>43</v>
      </c>
      <c r="H615" t="s">
        <v>28</v>
      </c>
      <c r="I615" s="2" t="s">
        <v>14</v>
      </c>
      <c r="J615" s="2" t="s">
        <v>53</v>
      </c>
      <c r="K615" s="2">
        <v>13</v>
      </c>
      <c r="L615" s="2">
        <v>39</v>
      </c>
      <c r="M615" s="2">
        <v>39</v>
      </c>
      <c r="N615" s="2" t="s">
        <v>4</v>
      </c>
      <c r="O615" s="2">
        <v>1</v>
      </c>
      <c r="P615" t="s">
        <v>10</v>
      </c>
    </row>
    <row r="616" spans="1:16" x14ac:dyDescent="0.2">
      <c r="A616" s="5">
        <v>615</v>
      </c>
      <c r="B616" s="2" t="s">
        <v>0</v>
      </c>
      <c r="C616" s="2" t="s">
        <v>1</v>
      </c>
      <c r="D616" s="2" t="s">
        <v>5</v>
      </c>
      <c r="E616" s="2" t="s">
        <v>83</v>
      </c>
      <c r="F616" s="2">
        <v>63</v>
      </c>
      <c r="G616" s="2">
        <v>80</v>
      </c>
      <c r="H616" t="s">
        <v>20</v>
      </c>
      <c r="I616" s="2" t="s">
        <v>14</v>
      </c>
      <c r="J616" s="2" t="s">
        <v>6</v>
      </c>
      <c r="K616" s="2">
        <v>77</v>
      </c>
      <c r="L616" s="2">
        <v>326</v>
      </c>
      <c r="M616" s="2">
        <v>8</v>
      </c>
      <c r="N616" s="2" t="s">
        <v>4</v>
      </c>
      <c r="O616" s="2">
        <v>1</v>
      </c>
      <c r="P616" t="s">
        <v>11</v>
      </c>
    </row>
    <row r="617" spans="1:16" x14ac:dyDescent="0.2">
      <c r="A617" s="5">
        <v>616</v>
      </c>
      <c r="B617" s="2" t="s">
        <v>0</v>
      </c>
      <c r="C617" s="2" t="s">
        <v>1</v>
      </c>
      <c r="D617" s="2" t="s">
        <v>5</v>
      </c>
      <c r="E617" s="2" t="s">
        <v>15</v>
      </c>
      <c r="F617" s="2">
        <v>26</v>
      </c>
      <c r="G617" s="2">
        <v>54</v>
      </c>
      <c r="H617" t="s">
        <v>39</v>
      </c>
      <c r="I617" s="2" t="s">
        <v>2</v>
      </c>
      <c r="J617" s="2" t="s">
        <v>55</v>
      </c>
      <c r="K617" s="2">
        <v>22</v>
      </c>
      <c r="L617" s="2">
        <v>44</v>
      </c>
      <c r="M617" s="2">
        <v>5</v>
      </c>
      <c r="N617" s="2" t="s">
        <v>4</v>
      </c>
      <c r="O617" s="2">
        <v>1</v>
      </c>
      <c r="P617" t="s">
        <v>10</v>
      </c>
    </row>
    <row r="618" spans="1:16" x14ac:dyDescent="0.2">
      <c r="A618" s="5">
        <v>617</v>
      </c>
      <c r="B618" s="2" t="s">
        <v>3</v>
      </c>
      <c r="C618" s="2" t="s">
        <v>1</v>
      </c>
      <c r="D618" s="2" t="s">
        <v>15</v>
      </c>
      <c r="E618" s="2" t="s">
        <v>15</v>
      </c>
      <c r="F618" s="2">
        <v>36</v>
      </c>
      <c r="G618" s="2">
        <v>53</v>
      </c>
      <c r="H618" t="s">
        <v>44</v>
      </c>
      <c r="I618" s="2" t="s">
        <v>14</v>
      </c>
      <c r="J618" s="2" t="s">
        <v>55</v>
      </c>
      <c r="K618" s="2">
        <v>18</v>
      </c>
      <c r="L618" s="2">
        <v>55</v>
      </c>
      <c r="M618" s="2">
        <v>47</v>
      </c>
      <c r="N618" s="2" t="s">
        <v>4</v>
      </c>
      <c r="O618" s="2">
        <v>0</v>
      </c>
      <c r="P618" t="s">
        <v>10</v>
      </c>
    </row>
    <row r="619" spans="1:16" x14ac:dyDescent="0.2">
      <c r="A619" s="5">
        <v>618</v>
      </c>
      <c r="B619" s="2" t="s">
        <v>0</v>
      </c>
      <c r="C619" s="2" t="s">
        <v>1</v>
      </c>
      <c r="D619" s="2" t="s">
        <v>5</v>
      </c>
      <c r="E619" s="2" t="s">
        <v>15</v>
      </c>
      <c r="F619" s="2">
        <v>30</v>
      </c>
      <c r="G619" s="2">
        <v>66</v>
      </c>
      <c r="H619" t="s">
        <v>22</v>
      </c>
      <c r="I619" s="2" t="s">
        <v>14</v>
      </c>
      <c r="J619" s="2" t="s">
        <v>53</v>
      </c>
      <c r="K619" s="2">
        <v>13</v>
      </c>
      <c r="L619" s="2">
        <v>60</v>
      </c>
      <c r="M619" s="2">
        <v>25</v>
      </c>
      <c r="N619" s="2" t="s">
        <v>4</v>
      </c>
      <c r="O619" s="2">
        <v>1</v>
      </c>
      <c r="P619" t="s">
        <v>11</v>
      </c>
    </row>
    <row r="620" spans="1:16" x14ac:dyDescent="0.2">
      <c r="A620" s="5">
        <v>619</v>
      </c>
      <c r="B620" s="2" t="s">
        <v>3</v>
      </c>
      <c r="C620" s="2" t="s">
        <v>1</v>
      </c>
      <c r="D620" s="2" t="s">
        <v>15</v>
      </c>
      <c r="E620" s="2" t="s">
        <v>15</v>
      </c>
      <c r="F620" s="2">
        <v>33</v>
      </c>
      <c r="G620" s="2">
        <v>54</v>
      </c>
      <c r="H620" t="s">
        <v>38</v>
      </c>
      <c r="I620" s="2" t="s">
        <v>14</v>
      </c>
      <c r="J620" s="2" t="s">
        <v>53</v>
      </c>
      <c r="K620" s="2">
        <v>14</v>
      </c>
      <c r="L620" s="2">
        <v>47</v>
      </c>
      <c r="M620" s="2">
        <v>42</v>
      </c>
      <c r="N620" s="2" t="s">
        <v>4</v>
      </c>
      <c r="O620" s="2">
        <v>2</v>
      </c>
      <c r="P620" t="s">
        <v>12</v>
      </c>
    </row>
    <row r="621" spans="1:16" x14ac:dyDescent="0.2">
      <c r="A621" s="5">
        <v>620</v>
      </c>
      <c r="B621" s="2" t="s">
        <v>3</v>
      </c>
      <c r="C621" s="2" t="s">
        <v>1</v>
      </c>
      <c r="D621" s="2" t="s">
        <v>5</v>
      </c>
      <c r="E621" s="2" t="s">
        <v>83</v>
      </c>
      <c r="F621" s="2">
        <v>56</v>
      </c>
      <c r="G621" s="2">
        <v>29</v>
      </c>
      <c r="H621" t="s">
        <v>39</v>
      </c>
      <c r="I621" s="2" t="s">
        <v>14</v>
      </c>
      <c r="J621" s="2" t="s">
        <v>6</v>
      </c>
      <c r="K621" s="2">
        <v>51</v>
      </c>
      <c r="L621" s="2">
        <v>225</v>
      </c>
      <c r="M621" s="2">
        <v>15</v>
      </c>
      <c r="N621" s="2" t="s">
        <v>4</v>
      </c>
      <c r="O621" s="2">
        <v>0</v>
      </c>
      <c r="P621" t="s">
        <v>10</v>
      </c>
    </row>
    <row r="622" spans="1:16" x14ac:dyDescent="0.2">
      <c r="A622" s="5">
        <v>621</v>
      </c>
      <c r="B622" s="2" t="s">
        <v>0</v>
      </c>
      <c r="C622" s="2" t="s">
        <v>2</v>
      </c>
      <c r="D622" s="2" t="s">
        <v>5</v>
      </c>
      <c r="E622" s="2" t="s">
        <v>15</v>
      </c>
      <c r="F622" s="2">
        <v>34</v>
      </c>
      <c r="G622" s="2">
        <v>74</v>
      </c>
      <c r="H622" t="s">
        <v>38</v>
      </c>
      <c r="I622" s="2" t="s">
        <v>14</v>
      </c>
      <c r="J622" s="2" t="s">
        <v>53</v>
      </c>
      <c r="K622" s="2">
        <v>18</v>
      </c>
      <c r="L622" s="2">
        <v>72</v>
      </c>
      <c r="M622" s="2">
        <v>10</v>
      </c>
      <c r="N622" s="2" t="s">
        <v>4</v>
      </c>
      <c r="O622" s="2">
        <v>2</v>
      </c>
      <c r="P622" t="s">
        <v>11</v>
      </c>
    </row>
    <row r="623" spans="1:16" x14ac:dyDescent="0.2">
      <c r="A623" s="5">
        <v>622</v>
      </c>
      <c r="B623" s="2" t="s">
        <v>3</v>
      </c>
      <c r="C623" s="2" t="s">
        <v>2</v>
      </c>
      <c r="D623" s="2" t="s">
        <v>5</v>
      </c>
      <c r="E623" s="2" t="s">
        <v>15</v>
      </c>
      <c r="F623" s="2">
        <v>56</v>
      </c>
      <c r="G623" s="2">
        <v>59</v>
      </c>
      <c r="H623" t="s">
        <v>57</v>
      </c>
      <c r="I623" s="2" t="s">
        <v>2</v>
      </c>
      <c r="J623" s="2" t="s">
        <v>6</v>
      </c>
      <c r="K623" s="2">
        <v>83</v>
      </c>
      <c r="L623" s="2">
        <v>281</v>
      </c>
      <c r="M623" s="2">
        <v>1</v>
      </c>
      <c r="N623" s="2" t="s">
        <v>4</v>
      </c>
      <c r="O623" s="2">
        <v>1</v>
      </c>
      <c r="P623" t="s">
        <v>11</v>
      </c>
    </row>
    <row r="624" spans="1:16" x14ac:dyDescent="0.2">
      <c r="A624" s="5">
        <v>623</v>
      </c>
      <c r="B624" s="2" t="s">
        <v>0</v>
      </c>
      <c r="C624" s="2" t="s">
        <v>1</v>
      </c>
      <c r="D624" s="2" t="s">
        <v>5</v>
      </c>
      <c r="E624" s="2" t="s">
        <v>83</v>
      </c>
      <c r="F624" s="2">
        <v>54</v>
      </c>
      <c r="G624" s="2">
        <v>44</v>
      </c>
      <c r="H624" t="s">
        <v>35</v>
      </c>
      <c r="I624" s="2" t="s">
        <v>14</v>
      </c>
      <c r="J624" s="2" t="s">
        <v>6</v>
      </c>
      <c r="K624" s="2">
        <v>60</v>
      </c>
      <c r="L624" s="2">
        <v>124</v>
      </c>
      <c r="M624" s="4">
        <v>7</v>
      </c>
      <c r="N624" s="2" t="s">
        <v>4</v>
      </c>
      <c r="O624" s="2">
        <v>1</v>
      </c>
      <c r="P624" t="s">
        <v>10</v>
      </c>
    </row>
    <row r="625" spans="1:16" x14ac:dyDescent="0.2">
      <c r="A625" s="5">
        <v>624</v>
      </c>
      <c r="B625" s="2" t="s">
        <v>0</v>
      </c>
      <c r="C625" s="2" t="s">
        <v>1</v>
      </c>
      <c r="D625" s="2" t="s">
        <v>15</v>
      </c>
      <c r="E625" s="2" t="s">
        <v>15</v>
      </c>
      <c r="F625" s="2">
        <v>29</v>
      </c>
      <c r="G625" s="2">
        <v>52</v>
      </c>
      <c r="H625" t="s">
        <v>16</v>
      </c>
      <c r="I625" s="2" t="s">
        <v>14</v>
      </c>
      <c r="J625" s="2" t="s">
        <v>55</v>
      </c>
      <c r="K625" s="2">
        <v>16</v>
      </c>
      <c r="L625" s="2">
        <v>60</v>
      </c>
      <c r="M625" s="2">
        <v>8</v>
      </c>
      <c r="N625" s="2" t="s">
        <v>4</v>
      </c>
      <c r="O625" s="2">
        <v>0</v>
      </c>
      <c r="P625" t="s">
        <v>10</v>
      </c>
    </row>
    <row r="626" spans="1:16" x14ac:dyDescent="0.2">
      <c r="A626" s="5">
        <v>625</v>
      </c>
      <c r="B626" s="2" t="s">
        <v>0</v>
      </c>
      <c r="C626" s="2" t="s">
        <v>1</v>
      </c>
      <c r="D626" s="2" t="s">
        <v>15</v>
      </c>
      <c r="E626" s="2" t="s">
        <v>15</v>
      </c>
      <c r="F626" s="2">
        <v>27</v>
      </c>
      <c r="G626" s="2">
        <v>63</v>
      </c>
      <c r="H626" t="s">
        <v>39</v>
      </c>
      <c r="I626" s="2" t="s">
        <v>2</v>
      </c>
      <c r="J626" s="2" t="s">
        <v>55</v>
      </c>
      <c r="K626" s="2">
        <v>15</v>
      </c>
      <c r="L626" s="2">
        <v>22</v>
      </c>
      <c r="M626" s="2">
        <v>45</v>
      </c>
      <c r="N626" s="2" t="s">
        <v>4</v>
      </c>
      <c r="O626" s="2">
        <v>1</v>
      </c>
      <c r="P626" t="s">
        <v>10</v>
      </c>
    </row>
    <row r="627" spans="1:16" x14ac:dyDescent="0.2">
      <c r="A627" s="5">
        <v>626</v>
      </c>
      <c r="B627" s="2" t="s">
        <v>0</v>
      </c>
      <c r="C627" s="2" t="s">
        <v>1</v>
      </c>
      <c r="D627" s="2" t="s">
        <v>15</v>
      </c>
      <c r="E627" s="2" t="s">
        <v>83</v>
      </c>
      <c r="F627" s="2">
        <v>36</v>
      </c>
      <c r="G627" s="2">
        <v>48</v>
      </c>
      <c r="H627" t="s">
        <v>38</v>
      </c>
      <c r="I627" s="2" t="s">
        <v>14</v>
      </c>
      <c r="J627" s="2" t="s">
        <v>53</v>
      </c>
      <c r="K627" s="2">
        <v>17</v>
      </c>
      <c r="L627" s="2">
        <v>61</v>
      </c>
      <c r="M627" s="2">
        <v>36</v>
      </c>
      <c r="N627" s="2" t="s">
        <v>4</v>
      </c>
      <c r="O627" s="2">
        <v>1</v>
      </c>
      <c r="P627" t="s">
        <v>12</v>
      </c>
    </row>
    <row r="628" spans="1:16" x14ac:dyDescent="0.2">
      <c r="A628" s="5">
        <v>627</v>
      </c>
      <c r="B628" s="2" t="s">
        <v>3</v>
      </c>
      <c r="C628" s="2" t="s">
        <v>1</v>
      </c>
      <c r="D628" s="2" t="s">
        <v>15</v>
      </c>
      <c r="E628" s="2" t="s">
        <v>15</v>
      </c>
      <c r="F628" s="2">
        <v>51</v>
      </c>
      <c r="G628" s="2">
        <v>34</v>
      </c>
      <c r="H628" t="s">
        <v>28</v>
      </c>
      <c r="I628" s="2" t="s">
        <v>14</v>
      </c>
      <c r="J628" s="3" t="s">
        <v>7</v>
      </c>
      <c r="K628" s="2">
        <v>37</v>
      </c>
      <c r="L628" s="2">
        <v>137</v>
      </c>
      <c r="M628" s="2">
        <v>21</v>
      </c>
      <c r="N628" s="2" t="s">
        <v>8</v>
      </c>
      <c r="O628" s="2">
        <v>3</v>
      </c>
      <c r="P628" t="s">
        <v>9</v>
      </c>
    </row>
    <row r="629" spans="1:16" x14ac:dyDescent="0.2">
      <c r="A629" s="5">
        <v>628</v>
      </c>
      <c r="B629" s="2" t="s">
        <v>0</v>
      </c>
      <c r="C629" s="2" t="s">
        <v>1</v>
      </c>
      <c r="D629" s="2" t="s">
        <v>5</v>
      </c>
      <c r="E629" s="2" t="s">
        <v>15</v>
      </c>
      <c r="F629" s="2">
        <v>30</v>
      </c>
      <c r="G629" s="2">
        <v>39</v>
      </c>
      <c r="H629" t="s">
        <v>24</v>
      </c>
      <c r="I629" s="2" t="s">
        <v>2</v>
      </c>
      <c r="J629" s="2" t="s">
        <v>55</v>
      </c>
      <c r="K629" s="2">
        <v>11</v>
      </c>
      <c r="L629" s="2">
        <v>44</v>
      </c>
      <c r="M629" s="2">
        <v>22</v>
      </c>
      <c r="N629" s="2" t="s">
        <v>4</v>
      </c>
      <c r="O629" s="2">
        <v>2</v>
      </c>
      <c r="P629" t="s">
        <v>10</v>
      </c>
    </row>
    <row r="630" spans="1:16" x14ac:dyDescent="0.2">
      <c r="A630" s="5">
        <v>629</v>
      </c>
      <c r="B630" s="2" t="s">
        <v>3</v>
      </c>
      <c r="C630" s="2" t="s">
        <v>2</v>
      </c>
      <c r="D630" s="2" t="s">
        <v>5</v>
      </c>
      <c r="E630" s="2" t="s">
        <v>84</v>
      </c>
      <c r="F630" s="2">
        <v>55</v>
      </c>
      <c r="G630" s="2">
        <v>60</v>
      </c>
      <c r="H630" t="s">
        <v>31</v>
      </c>
      <c r="I630" s="2" t="s">
        <v>2</v>
      </c>
      <c r="J630" s="2" t="s">
        <v>6</v>
      </c>
      <c r="K630" s="2">
        <v>80</v>
      </c>
      <c r="L630" s="2">
        <v>366</v>
      </c>
      <c r="M630" s="2">
        <v>1</v>
      </c>
      <c r="N630" s="2" t="s">
        <v>4</v>
      </c>
      <c r="O630" s="2">
        <v>2</v>
      </c>
      <c r="P630" t="s">
        <v>11</v>
      </c>
    </row>
    <row r="631" spans="1:16" x14ac:dyDescent="0.2">
      <c r="A631" s="5">
        <v>630</v>
      </c>
      <c r="B631" s="2" t="s">
        <v>0</v>
      </c>
      <c r="C631" s="2" t="s">
        <v>2</v>
      </c>
      <c r="D631" s="2" t="s">
        <v>5</v>
      </c>
      <c r="E631" s="2" t="s">
        <v>15</v>
      </c>
      <c r="F631" s="2">
        <v>34</v>
      </c>
      <c r="G631" s="2">
        <v>28</v>
      </c>
      <c r="H631" t="s">
        <v>22</v>
      </c>
      <c r="I631" s="2" t="s">
        <v>2</v>
      </c>
      <c r="J631" s="2" t="s">
        <v>55</v>
      </c>
      <c r="K631" s="2">
        <v>17</v>
      </c>
      <c r="L631" s="2">
        <v>84</v>
      </c>
      <c r="M631" s="2">
        <v>10</v>
      </c>
      <c r="N631" s="2" t="s">
        <v>4</v>
      </c>
      <c r="O631" s="2">
        <v>1</v>
      </c>
      <c r="P631" t="s">
        <v>10</v>
      </c>
    </row>
    <row r="632" spans="1:16" x14ac:dyDescent="0.2">
      <c r="A632" s="5">
        <v>631</v>
      </c>
      <c r="B632" s="2" t="s">
        <v>0</v>
      </c>
      <c r="C632" s="2" t="s">
        <v>1</v>
      </c>
      <c r="D632" s="2" t="s">
        <v>15</v>
      </c>
      <c r="E632" s="2" t="s">
        <v>15</v>
      </c>
      <c r="F632" s="2">
        <v>25</v>
      </c>
      <c r="G632" s="2">
        <v>37</v>
      </c>
      <c r="H632" t="s">
        <v>22</v>
      </c>
      <c r="I632" s="2" t="s">
        <v>2</v>
      </c>
      <c r="J632" s="2" t="s">
        <v>55</v>
      </c>
      <c r="K632" s="2">
        <v>16</v>
      </c>
      <c r="L632" s="2">
        <v>66</v>
      </c>
      <c r="M632" s="2">
        <v>19</v>
      </c>
      <c r="N632" s="2" t="s">
        <v>4</v>
      </c>
      <c r="O632" s="2">
        <v>1</v>
      </c>
      <c r="P632" t="s">
        <v>12</v>
      </c>
    </row>
    <row r="633" spans="1:16" x14ac:dyDescent="0.2">
      <c r="A633" s="5">
        <v>632</v>
      </c>
      <c r="B633" s="2" t="s">
        <v>3</v>
      </c>
      <c r="C633" s="2" t="s">
        <v>2</v>
      </c>
      <c r="D633" s="2" t="s">
        <v>5</v>
      </c>
      <c r="E633" s="2" t="s">
        <v>84</v>
      </c>
      <c r="F633" s="2">
        <v>32</v>
      </c>
      <c r="G633" s="2">
        <v>21</v>
      </c>
      <c r="H633" t="s">
        <v>30</v>
      </c>
      <c r="I633" s="2" t="s">
        <v>2</v>
      </c>
      <c r="J633" s="2" t="s">
        <v>54</v>
      </c>
      <c r="K633" s="2">
        <v>28</v>
      </c>
      <c r="L633" s="2">
        <v>95</v>
      </c>
      <c r="M633" s="2">
        <v>31</v>
      </c>
      <c r="N633" s="2" t="s">
        <v>4</v>
      </c>
      <c r="O633" s="2">
        <v>4</v>
      </c>
      <c r="P633" t="s">
        <v>13</v>
      </c>
    </row>
    <row r="634" spans="1:16" x14ac:dyDescent="0.2">
      <c r="A634" s="5">
        <v>633</v>
      </c>
      <c r="B634" s="2" t="s">
        <v>3</v>
      </c>
      <c r="C634" s="2" t="s">
        <v>1</v>
      </c>
      <c r="D634" s="2" t="s">
        <v>5</v>
      </c>
      <c r="E634" s="2" t="s">
        <v>15</v>
      </c>
      <c r="F634" s="2">
        <v>32</v>
      </c>
      <c r="G634" s="2">
        <v>36</v>
      </c>
      <c r="H634" t="s">
        <v>35</v>
      </c>
      <c r="I634" s="2" t="s">
        <v>2</v>
      </c>
      <c r="J634" s="2" t="s">
        <v>55</v>
      </c>
      <c r="K634" s="2">
        <v>20</v>
      </c>
      <c r="L634" s="2">
        <v>95</v>
      </c>
      <c r="M634" s="2">
        <v>7</v>
      </c>
      <c r="N634" s="2" t="s">
        <v>4</v>
      </c>
      <c r="O634" s="2">
        <v>1</v>
      </c>
      <c r="P634" t="s">
        <v>10</v>
      </c>
    </row>
    <row r="635" spans="1:16" x14ac:dyDescent="0.2">
      <c r="A635" s="5">
        <v>634</v>
      </c>
      <c r="B635" s="2" t="s">
        <v>3</v>
      </c>
      <c r="C635" s="2" t="s">
        <v>1</v>
      </c>
      <c r="D635" s="2" t="s">
        <v>5</v>
      </c>
      <c r="E635" s="2" t="s">
        <v>15</v>
      </c>
      <c r="F635" s="2">
        <v>33</v>
      </c>
      <c r="G635" s="2">
        <v>34</v>
      </c>
      <c r="H635" t="s">
        <v>23</v>
      </c>
      <c r="I635" s="2" t="s">
        <v>14</v>
      </c>
      <c r="J635" s="2" t="s">
        <v>53</v>
      </c>
      <c r="K635" s="2">
        <v>14</v>
      </c>
      <c r="L635" s="2">
        <v>48</v>
      </c>
      <c r="M635" s="2">
        <v>47</v>
      </c>
      <c r="N635" s="2" t="s">
        <v>4</v>
      </c>
      <c r="O635" s="2">
        <v>1</v>
      </c>
      <c r="P635" t="s">
        <v>10</v>
      </c>
    </row>
    <row r="636" spans="1:16" x14ac:dyDescent="0.2">
      <c r="A636" s="5">
        <v>635</v>
      </c>
      <c r="B636" s="2" t="s">
        <v>3</v>
      </c>
      <c r="C636" s="2" t="s">
        <v>1</v>
      </c>
      <c r="D636" s="2" t="s">
        <v>5</v>
      </c>
      <c r="E636" s="2" t="s">
        <v>85</v>
      </c>
      <c r="F636" s="2">
        <v>46</v>
      </c>
      <c r="G636" s="2">
        <v>63</v>
      </c>
      <c r="H636" t="s">
        <v>28</v>
      </c>
      <c r="I636" s="2" t="s">
        <v>14</v>
      </c>
      <c r="J636" s="3" t="s">
        <v>7</v>
      </c>
      <c r="K636" s="2">
        <v>31</v>
      </c>
      <c r="L636" s="2">
        <v>37</v>
      </c>
      <c r="M636" s="2">
        <v>22</v>
      </c>
      <c r="N636" s="2" t="s">
        <v>8</v>
      </c>
      <c r="O636" s="2">
        <v>9</v>
      </c>
      <c r="P636" s="1" t="s">
        <v>9</v>
      </c>
    </row>
    <row r="637" spans="1:16" x14ac:dyDescent="0.2">
      <c r="A637" s="5">
        <v>636</v>
      </c>
      <c r="B637" s="2" t="s">
        <v>3</v>
      </c>
      <c r="C637" s="2" t="s">
        <v>2</v>
      </c>
      <c r="D637" s="2" t="s">
        <v>5</v>
      </c>
      <c r="E637" s="2" t="s">
        <v>83</v>
      </c>
      <c r="F637" s="2">
        <v>31</v>
      </c>
      <c r="G637" s="2">
        <v>20</v>
      </c>
      <c r="H637" t="s">
        <v>39</v>
      </c>
      <c r="I637" s="2" t="s">
        <v>2</v>
      </c>
      <c r="J637" s="2" t="s">
        <v>55</v>
      </c>
      <c r="K637" s="2">
        <v>35</v>
      </c>
      <c r="L637" s="2">
        <v>55</v>
      </c>
      <c r="M637" s="2">
        <v>38</v>
      </c>
      <c r="N637" s="2" t="s">
        <v>4</v>
      </c>
      <c r="O637" s="2">
        <v>2</v>
      </c>
      <c r="P637" t="s">
        <v>13</v>
      </c>
    </row>
    <row r="638" spans="1:16" x14ac:dyDescent="0.2">
      <c r="A638" s="5">
        <v>637</v>
      </c>
      <c r="B638" s="2" t="s">
        <v>0</v>
      </c>
      <c r="C638" s="2" t="s">
        <v>1</v>
      </c>
      <c r="D638" s="2" t="s">
        <v>5</v>
      </c>
      <c r="E638" s="2" t="s">
        <v>15</v>
      </c>
      <c r="F638" s="2">
        <v>60</v>
      </c>
      <c r="G638" s="2">
        <v>79</v>
      </c>
      <c r="H638" t="s">
        <v>18</v>
      </c>
      <c r="I638" s="2" t="s">
        <v>14</v>
      </c>
      <c r="J638" s="2" t="s">
        <v>6</v>
      </c>
      <c r="K638" s="2">
        <v>73</v>
      </c>
      <c r="L638" s="2">
        <v>326</v>
      </c>
      <c r="M638" s="2">
        <v>13</v>
      </c>
      <c r="N638" s="2" t="s">
        <v>4</v>
      </c>
      <c r="O638" s="2">
        <v>0</v>
      </c>
      <c r="P638" t="s">
        <v>12</v>
      </c>
    </row>
    <row r="639" spans="1:16" x14ac:dyDescent="0.2">
      <c r="A639" s="5">
        <v>638</v>
      </c>
      <c r="B639" s="2" t="s">
        <v>0</v>
      </c>
      <c r="C639" s="2" t="s">
        <v>1</v>
      </c>
      <c r="D639" s="2" t="s">
        <v>15</v>
      </c>
      <c r="E639" s="2" t="s">
        <v>83</v>
      </c>
      <c r="F639" s="2">
        <v>32</v>
      </c>
      <c r="G639" s="2">
        <v>42</v>
      </c>
      <c r="H639" t="s">
        <v>44</v>
      </c>
      <c r="I639" s="2" t="s">
        <v>14</v>
      </c>
      <c r="J639" s="2" t="s">
        <v>53</v>
      </c>
      <c r="K639" s="2">
        <v>21</v>
      </c>
      <c r="L639" s="2">
        <v>63</v>
      </c>
      <c r="M639" s="2">
        <v>13</v>
      </c>
      <c r="N639" s="2" t="s">
        <v>4</v>
      </c>
      <c r="O639" s="2">
        <v>2</v>
      </c>
      <c r="P639" t="s">
        <v>12</v>
      </c>
    </row>
    <row r="640" spans="1:16" x14ac:dyDescent="0.2">
      <c r="A640" s="5">
        <v>639</v>
      </c>
      <c r="B640" s="2" t="s">
        <v>3</v>
      </c>
      <c r="C640" s="2" t="s">
        <v>2</v>
      </c>
      <c r="D640" s="2" t="s">
        <v>15</v>
      </c>
      <c r="E640" s="2" t="s">
        <v>15</v>
      </c>
      <c r="F640" s="2">
        <v>31</v>
      </c>
      <c r="G640" s="2">
        <v>44</v>
      </c>
      <c r="H640" t="s">
        <v>21</v>
      </c>
      <c r="I640" s="2" t="s">
        <v>2</v>
      </c>
      <c r="J640" s="2" t="s">
        <v>55</v>
      </c>
      <c r="K640" s="2">
        <v>15</v>
      </c>
      <c r="L640" s="2">
        <v>66</v>
      </c>
      <c r="M640" s="2">
        <v>37</v>
      </c>
      <c r="N640" s="2" t="s">
        <v>4</v>
      </c>
      <c r="O640" s="2">
        <v>2</v>
      </c>
      <c r="P640" t="s">
        <v>11</v>
      </c>
    </row>
    <row r="641" spans="1:16" x14ac:dyDescent="0.2">
      <c r="A641" s="5">
        <v>640</v>
      </c>
      <c r="B641" s="2" t="s">
        <v>3</v>
      </c>
      <c r="C641" s="2" t="s">
        <v>1</v>
      </c>
      <c r="D641" s="2" t="s">
        <v>5</v>
      </c>
      <c r="E641" s="2" t="s">
        <v>83</v>
      </c>
      <c r="F641" s="2">
        <v>51</v>
      </c>
      <c r="G641" s="2">
        <v>63</v>
      </c>
      <c r="H641" t="s">
        <v>35</v>
      </c>
      <c r="I641" s="2" t="s">
        <v>14</v>
      </c>
      <c r="J641" s="2" t="s">
        <v>6</v>
      </c>
      <c r="K641" s="2">
        <v>45</v>
      </c>
      <c r="L641" s="2">
        <v>87</v>
      </c>
      <c r="M641" s="2">
        <v>15</v>
      </c>
      <c r="N641" s="2" t="s">
        <v>4</v>
      </c>
      <c r="O641" s="2">
        <v>0</v>
      </c>
      <c r="P641" t="s">
        <v>11</v>
      </c>
    </row>
    <row r="642" spans="1:16" x14ac:dyDescent="0.2">
      <c r="A642" s="5">
        <v>641</v>
      </c>
      <c r="B642" s="2" t="s">
        <v>3</v>
      </c>
      <c r="C642" s="2" t="s">
        <v>2</v>
      </c>
      <c r="D642" s="2" t="s">
        <v>5</v>
      </c>
      <c r="E642" s="2" t="s">
        <v>85</v>
      </c>
      <c r="F642" s="2">
        <v>34</v>
      </c>
      <c r="G642" s="2">
        <v>24</v>
      </c>
      <c r="H642" t="s">
        <v>31</v>
      </c>
      <c r="I642" s="2" t="s">
        <v>2</v>
      </c>
      <c r="J642" s="2" t="s">
        <v>53</v>
      </c>
      <c r="K642" s="2">
        <v>28</v>
      </c>
      <c r="L642" s="2">
        <v>92</v>
      </c>
      <c r="M642" s="2">
        <v>33</v>
      </c>
      <c r="N642" s="2" t="s">
        <v>4</v>
      </c>
      <c r="O642" s="2">
        <v>2</v>
      </c>
      <c r="P642" t="s">
        <v>13</v>
      </c>
    </row>
    <row r="643" spans="1:16" x14ac:dyDescent="0.2">
      <c r="A643" s="5">
        <v>642</v>
      </c>
      <c r="B643" s="2" t="s">
        <v>0</v>
      </c>
      <c r="C643" s="2" t="s">
        <v>1</v>
      </c>
      <c r="D643" s="2" t="s">
        <v>15</v>
      </c>
      <c r="E643" s="2" t="s">
        <v>15</v>
      </c>
      <c r="F643" s="2">
        <v>29</v>
      </c>
      <c r="G643" s="2">
        <v>79</v>
      </c>
      <c r="H643" t="s">
        <v>59</v>
      </c>
      <c r="I643" s="2" t="s">
        <v>14</v>
      </c>
      <c r="J643" s="2" t="s">
        <v>53</v>
      </c>
      <c r="K643" s="2">
        <v>18</v>
      </c>
      <c r="L643" s="2">
        <v>65</v>
      </c>
      <c r="M643" s="2">
        <v>42</v>
      </c>
      <c r="N643" s="2" t="s">
        <v>4</v>
      </c>
      <c r="O643" s="2">
        <v>2</v>
      </c>
      <c r="P643" t="s">
        <v>12</v>
      </c>
    </row>
    <row r="644" spans="1:16" x14ac:dyDescent="0.2">
      <c r="A644" s="5">
        <v>643</v>
      </c>
      <c r="B644" s="2" t="s">
        <v>0</v>
      </c>
      <c r="C644" s="2" t="s">
        <v>2</v>
      </c>
      <c r="D644" s="2" t="s">
        <v>5</v>
      </c>
      <c r="E644" s="2" t="s">
        <v>84</v>
      </c>
      <c r="F644" s="2">
        <v>52</v>
      </c>
      <c r="G644" s="2">
        <v>25</v>
      </c>
      <c r="H644" t="s">
        <v>25</v>
      </c>
      <c r="I644" s="2" t="s">
        <v>2</v>
      </c>
      <c r="J644" s="2" t="s">
        <v>6</v>
      </c>
      <c r="K644" s="2">
        <v>67</v>
      </c>
      <c r="L644" s="2">
        <v>83</v>
      </c>
      <c r="M644" s="2">
        <v>6</v>
      </c>
      <c r="N644" s="2" t="s">
        <v>4</v>
      </c>
      <c r="O644" s="2">
        <v>2</v>
      </c>
      <c r="P644" t="s">
        <v>10</v>
      </c>
    </row>
    <row r="645" spans="1:16" x14ac:dyDescent="0.2">
      <c r="A645" s="5">
        <v>644</v>
      </c>
      <c r="B645" s="2" t="s">
        <v>0</v>
      </c>
      <c r="C645" s="2" t="s">
        <v>1</v>
      </c>
      <c r="D645" s="2" t="s">
        <v>5</v>
      </c>
      <c r="E645" s="2" t="s">
        <v>83</v>
      </c>
      <c r="F645" s="2">
        <v>52</v>
      </c>
      <c r="G645" s="2">
        <v>37</v>
      </c>
      <c r="H645" t="s">
        <v>24</v>
      </c>
      <c r="I645" s="2" t="s">
        <v>14</v>
      </c>
      <c r="J645" s="2" t="s">
        <v>6</v>
      </c>
      <c r="K645" s="2">
        <v>64</v>
      </c>
      <c r="L645" s="2">
        <v>224</v>
      </c>
      <c r="M645" s="4">
        <v>8</v>
      </c>
      <c r="N645" s="2" t="s">
        <v>4</v>
      </c>
      <c r="O645" s="2">
        <v>2</v>
      </c>
      <c r="P645" t="s">
        <v>10</v>
      </c>
    </row>
    <row r="646" spans="1:16" x14ac:dyDescent="0.2">
      <c r="A646" s="5">
        <v>645</v>
      </c>
      <c r="B646" s="2" t="s">
        <v>0</v>
      </c>
      <c r="C646" s="2" t="s">
        <v>1</v>
      </c>
      <c r="D646" s="2" t="s">
        <v>5</v>
      </c>
      <c r="E646" s="2" t="s">
        <v>15</v>
      </c>
      <c r="F646" s="2">
        <v>35</v>
      </c>
      <c r="G646" s="2">
        <v>42</v>
      </c>
      <c r="H646" t="s">
        <v>21</v>
      </c>
      <c r="I646" s="2" t="s">
        <v>14</v>
      </c>
      <c r="J646" s="2" t="s">
        <v>55</v>
      </c>
      <c r="K646" s="2">
        <v>18</v>
      </c>
      <c r="L646" s="2">
        <v>46</v>
      </c>
      <c r="M646" s="2">
        <v>22</v>
      </c>
      <c r="N646" s="2" t="s">
        <v>4</v>
      </c>
      <c r="O646" s="2">
        <v>1</v>
      </c>
      <c r="P646" t="s">
        <v>12</v>
      </c>
    </row>
    <row r="647" spans="1:16" x14ac:dyDescent="0.2">
      <c r="A647" s="5">
        <v>646</v>
      </c>
      <c r="B647" s="2" t="s">
        <v>0</v>
      </c>
      <c r="C647" s="2" t="s">
        <v>1</v>
      </c>
      <c r="D647" s="2" t="s">
        <v>5</v>
      </c>
      <c r="E647" s="2" t="s">
        <v>83</v>
      </c>
      <c r="F647" s="2">
        <v>53</v>
      </c>
      <c r="G647" s="2">
        <v>39</v>
      </c>
      <c r="H647" t="s">
        <v>33</v>
      </c>
      <c r="I647" s="2" t="s">
        <v>14</v>
      </c>
      <c r="J647" s="3" t="s">
        <v>7</v>
      </c>
      <c r="K647" s="2">
        <v>45</v>
      </c>
      <c r="L647" s="2">
        <v>59</v>
      </c>
      <c r="M647" s="2">
        <v>40</v>
      </c>
      <c r="N647" s="2" t="s">
        <v>8</v>
      </c>
      <c r="O647" s="2">
        <v>4</v>
      </c>
      <c r="P647" s="1" t="s">
        <v>9</v>
      </c>
    </row>
    <row r="648" spans="1:16" x14ac:dyDescent="0.2">
      <c r="A648" s="5">
        <v>647</v>
      </c>
      <c r="B648" s="2" t="s">
        <v>3</v>
      </c>
      <c r="C648" s="2" t="s">
        <v>1</v>
      </c>
      <c r="D648" s="2" t="s">
        <v>5</v>
      </c>
      <c r="E648" s="2" t="s">
        <v>84</v>
      </c>
      <c r="F648" s="2">
        <v>46</v>
      </c>
      <c r="G648" s="2">
        <v>51</v>
      </c>
      <c r="H648" t="s">
        <v>31</v>
      </c>
      <c r="I648" s="2" t="s">
        <v>14</v>
      </c>
      <c r="J648" s="3" t="s">
        <v>7</v>
      </c>
      <c r="K648" s="2">
        <v>34</v>
      </c>
      <c r="L648" s="2">
        <v>103</v>
      </c>
      <c r="M648" s="2">
        <v>16</v>
      </c>
      <c r="N648" s="2" t="s">
        <v>8</v>
      </c>
      <c r="O648" s="2">
        <v>9</v>
      </c>
      <c r="P648" t="s">
        <v>9</v>
      </c>
    </row>
    <row r="649" spans="1:16" x14ac:dyDescent="0.2">
      <c r="A649" s="5">
        <v>648</v>
      </c>
      <c r="B649" s="2" t="s">
        <v>0</v>
      </c>
      <c r="C649" s="2" t="s">
        <v>1</v>
      </c>
      <c r="D649" s="2" t="s">
        <v>5</v>
      </c>
      <c r="E649" s="2" t="s">
        <v>85</v>
      </c>
      <c r="F649" s="2">
        <v>48</v>
      </c>
      <c r="G649" s="2">
        <v>22</v>
      </c>
      <c r="H649" t="s">
        <v>29</v>
      </c>
      <c r="I649" s="2" t="s">
        <v>14</v>
      </c>
      <c r="J649" s="2" t="s">
        <v>6</v>
      </c>
      <c r="K649" s="2">
        <v>43</v>
      </c>
      <c r="L649" s="2">
        <v>80</v>
      </c>
      <c r="M649" s="4">
        <v>2</v>
      </c>
      <c r="N649" s="2" t="s">
        <v>4</v>
      </c>
      <c r="O649" s="2">
        <v>2</v>
      </c>
      <c r="P649" t="s">
        <v>10</v>
      </c>
    </row>
    <row r="650" spans="1:16" x14ac:dyDescent="0.2">
      <c r="A650" s="5">
        <v>649</v>
      </c>
      <c r="B650" s="2" t="s">
        <v>0</v>
      </c>
      <c r="C650" s="2" t="s">
        <v>1</v>
      </c>
      <c r="D650" s="2" t="s">
        <v>15</v>
      </c>
      <c r="E650" s="2" t="s">
        <v>15</v>
      </c>
      <c r="F650" s="2">
        <v>44</v>
      </c>
      <c r="G650" s="2">
        <v>48</v>
      </c>
      <c r="H650" t="s">
        <v>37</v>
      </c>
      <c r="I650" s="2" t="s">
        <v>14</v>
      </c>
      <c r="J650" s="3" t="s">
        <v>7</v>
      </c>
      <c r="K650" s="2">
        <v>45</v>
      </c>
      <c r="L650" s="2">
        <v>72</v>
      </c>
      <c r="M650" s="2">
        <v>20</v>
      </c>
      <c r="N650" s="2" t="s">
        <v>8</v>
      </c>
      <c r="O650" s="2">
        <v>14</v>
      </c>
      <c r="P650" t="s">
        <v>9</v>
      </c>
    </row>
    <row r="651" spans="1:16" x14ac:dyDescent="0.2">
      <c r="A651" s="5">
        <v>650</v>
      </c>
      <c r="B651" s="2" t="s">
        <v>0</v>
      </c>
      <c r="C651" s="2" t="s">
        <v>1</v>
      </c>
      <c r="D651" s="2" t="s">
        <v>5</v>
      </c>
      <c r="E651" s="2" t="s">
        <v>15</v>
      </c>
      <c r="F651" s="2">
        <v>33</v>
      </c>
      <c r="G651" s="2">
        <v>68</v>
      </c>
      <c r="H651" t="s">
        <v>25</v>
      </c>
      <c r="I651" s="2" t="s">
        <v>2</v>
      </c>
      <c r="J651" s="2" t="s">
        <v>55</v>
      </c>
      <c r="K651" s="2">
        <v>17</v>
      </c>
      <c r="L651" s="2">
        <v>33</v>
      </c>
      <c r="M651" s="2">
        <v>12</v>
      </c>
      <c r="N651" s="2" t="s">
        <v>4</v>
      </c>
      <c r="O651" s="2">
        <v>0</v>
      </c>
      <c r="P651" t="s">
        <v>10</v>
      </c>
    </row>
    <row r="652" spans="1:16" x14ac:dyDescent="0.2">
      <c r="A652" s="5">
        <v>651</v>
      </c>
      <c r="B652" s="2" t="s">
        <v>0</v>
      </c>
      <c r="C652" s="2" t="s">
        <v>1</v>
      </c>
      <c r="D652" s="2" t="s">
        <v>5</v>
      </c>
      <c r="E652" s="2" t="s">
        <v>84</v>
      </c>
      <c r="F652" s="2">
        <v>52</v>
      </c>
      <c r="G652" s="2">
        <v>63</v>
      </c>
      <c r="H652" t="s">
        <v>30</v>
      </c>
      <c r="I652" s="2" t="s">
        <v>14</v>
      </c>
      <c r="J652" s="3" t="s">
        <v>7</v>
      </c>
      <c r="K652" s="2">
        <v>40</v>
      </c>
      <c r="L652" s="2">
        <v>67</v>
      </c>
      <c r="M652" s="2">
        <v>31</v>
      </c>
      <c r="N652" s="2" t="s">
        <v>8</v>
      </c>
      <c r="O652" s="2">
        <v>10</v>
      </c>
      <c r="P652" s="1" t="s">
        <v>9</v>
      </c>
    </row>
    <row r="653" spans="1:16" x14ac:dyDescent="0.2">
      <c r="A653" s="5">
        <v>652</v>
      </c>
      <c r="B653" s="2" t="s">
        <v>0</v>
      </c>
      <c r="C653" s="2" t="s">
        <v>1</v>
      </c>
      <c r="D653" s="2" t="s">
        <v>15</v>
      </c>
      <c r="E653" s="2" t="s">
        <v>15</v>
      </c>
      <c r="F653" s="2">
        <v>31</v>
      </c>
      <c r="G653" s="2">
        <v>48</v>
      </c>
      <c r="H653" t="s">
        <v>35</v>
      </c>
      <c r="I653" s="2" t="s">
        <v>14</v>
      </c>
      <c r="J653" s="2" t="s">
        <v>55</v>
      </c>
      <c r="K653" s="2">
        <v>16</v>
      </c>
      <c r="L653" s="2">
        <v>30</v>
      </c>
      <c r="M653" s="2">
        <v>27</v>
      </c>
      <c r="N653" s="2" t="s">
        <v>4</v>
      </c>
      <c r="O653" s="2">
        <v>1</v>
      </c>
      <c r="P653" t="s">
        <v>12</v>
      </c>
    </row>
    <row r="654" spans="1:16" x14ac:dyDescent="0.2">
      <c r="A654" s="5">
        <v>653</v>
      </c>
      <c r="B654" s="2" t="s">
        <v>3</v>
      </c>
      <c r="C654" s="2" t="s">
        <v>1</v>
      </c>
      <c r="D654" s="2" t="s">
        <v>5</v>
      </c>
      <c r="E654" s="2" t="s">
        <v>83</v>
      </c>
      <c r="F654" s="2">
        <v>43</v>
      </c>
      <c r="G654" s="2">
        <v>61</v>
      </c>
      <c r="H654" t="s">
        <v>22</v>
      </c>
      <c r="I654" s="2" t="s">
        <v>14</v>
      </c>
      <c r="J654" s="3" t="s">
        <v>7</v>
      </c>
      <c r="K654" s="2">
        <v>59</v>
      </c>
      <c r="L654" s="2">
        <v>75</v>
      </c>
      <c r="M654" s="2">
        <v>14</v>
      </c>
      <c r="N654" s="2" t="s">
        <v>8</v>
      </c>
      <c r="O654" s="2">
        <v>6</v>
      </c>
      <c r="P654" s="1" t="s">
        <v>9</v>
      </c>
    </row>
    <row r="655" spans="1:16" x14ac:dyDescent="0.2">
      <c r="A655" s="5">
        <v>654</v>
      </c>
      <c r="B655" s="2" t="s">
        <v>0</v>
      </c>
      <c r="C655" s="2" t="s">
        <v>1</v>
      </c>
      <c r="D655" s="2" t="s">
        <v>15</v>
      </c>
      <c r="E655" s="2" t="s">
        <v>15</v>
      </c>
      <c r="F655" s="2">
        <v>26</v>
      </c>
      <c r="G655" s="2">
        <v>30</v>
      </c>
      <c r="H655" t="s">
        <v>16</v>
      </c>
      <c r="I655" s="2" t="s">
        <v>2</v>
      </c>
      <c r="J655" s="2" t="s">
        <v>53</v>
      </c>
      <c r="K655" s="2">
        <v>15</v>
      </c>
      <c r="L655" s="2">
        <v>54</v>
      </c>
      <c r="M655" s="2">
        <v>40</v>
      </c>
      <c r="N655" s="2" t="s">
        <v>4</v>
      </c>
      <c r="O655" s="2">
        <v>1</v>
      </c>
      <c r="P655" t="s">
        <v>11</v>
      </c>
    </row>
    <row r="656" spans="1:16" x14ac:dyDescent="0.2">
      <c r="A656" s="5">
        <v>655</v>
      </c>
      <c r="B656" s="2" t="s">
        <v>3</v>
      </c>
      <c r="C656" s="2" t="s">
        <v>1</v>
      </c>
      <c r="D656" s="2" t="s">
        <v>5</v>
      </c>
      <c r="E656" s="2" t="s">
        <v>85</v>
      </c>
      <c r="F656" s="2">
        <v>28</v>
      </c>
      <c r="G656" s="2">
        <v>25</v>
      </c>
      <c r="H656" t="s">
        <v>58</v>
      </c>
      <c r="I656" s="2" t="s">
        <v>2</v>
      </c>
      <c r="J656" s="2" t="s">
        <v>54</v>
      </c>
      <c r="K656" s="2">
        <v>33</v>
      </c>
      <c r="L656" s="2">
        <v>73</v>
      </c>
      <c r="M656" s="2">
        <v>42</v>
      </c>
      <c r="N656" s="2" t="s">
        <v>4</v>
      </c>
      <c r="O656" s="2">
        <v>0</v>
      </c>
      <c r="P656" t="s">
        <v>13</v>
      </c>
    </row>
    <row r="657" spans="1:16" x14ac:dyDescent="0.2">
      <c r="A657" s="5">
        <v>656</v>
      </c>
      <c r="B657" s="2" t="s">
        <v>0</v>
      </c>
      <c r="C657" s="2" t="s">
        <v>2</v>
      </c>
      <c r="D657" s="2" t="s">
        <v>5</v>
      </c>
      <c r="E657" s="2" t="s">
        <v>15</v>
      </c>
      <c r="F657" s="2">
        <v>32</v>
      </c>
      <c r="G657" s="2">
        <v>53</v>
      </c>
      <c r="H657" t="s">
        <v>20</v>
      </c>
      <c r="I657" s="2" t="s">
        <v>14</v>
      </c>
      <c r="J657" s="2" t="s">
        <v>55</v>
      </c>
      <c r="K657" s="2">
        <v>18</v>
      </c>
      <c r="L657" s="2">
        <v>58</v>
      </c>
      <c r="M657" s="2">
        <v>45</v>
      </c>
      <c r="N657" s="2" t="s">
        <v>4</v>
      </c>
      <c r="O657" s="2">
        <v>2</v>
      </c>
      <c r="P657" t="s">
        <v>11</v>
      </c>
    </row>
    <row r="658" spans="1:16" x14ac:dyDescent="0.2">
      <c r="A658" s="5">
        <v>657</v>
      </c>
      <c r="B658" s="2" t="s">
        <v>0</v>
      </c>
      <c r="C658" s="2" t="s">
        <v>1</v>
      </c>
      <c r="D658" s="2" t="s">
        <v>5</v>
      </c>
      <c r="E658" s="2" t="s">
        <v>83</v>
      </c>
      <c r="F658" s="2">
        <v>30</v>
      </c>
      <c r="G658" s="2">
        <v>31</v>
      </c>
      <c r="H658" t="s">
        <v>23</v>
      </c>
      <c r="I658" s="2" t="s">
        <v>2</v>
      </c>
      <c r="J658" s="2" t="s">
        <v>55</v>
      </c>
      <c r="K658" s="2">
        <v>15</v>
      </c>
      <c r="L658" s="2">
        <v>58</v>
      </c>
      <c r="M658" s="2">
        <v>29</v>
      </c>
      <c r="N658" s="2" t="s">
        <v>4</v>
      </c>
      <c r="O658" s="2">
        <v>1</v>
      </c>
      <c r="P658" t="s">
        <v>12</v>
      </c>
    </row>
    <row r="659" spans="1:16" x14ac:dyDescent="0.2">
      <c r="A659" s="5">
        <v>658</v>
      </c>
      <c r="B659" s="2" t="s">
        <v>3</v>
      </c>
      <c r="C659" s="2" t="s">
        <v>2</v>
      </c>
      <c r="D659" s="2" t="s">
        <v>5</v>
      </c>
      <c r="E659" s="2" t="s">
        <v>84</v>
      </c>
      <c r="F659" s="2">
        <v>27</v>
      </c>
      <c r="G659" s="2">
        <v>21</v>
      </c>
      <c r="H659" t="s">
        <v>37</v>
      </c>
      <c r="I659" s="2" t="s">
        <v>2</v>
      </c>
      <c r="J659" s="2" t="s">
        <v>55</v>
      </c>
      <c r="K659" s="2">
        <v>32</v>
      </c>
      <c r="L659" s="2">
        <v>98</v>
      </c>
      <c r="M659" s="2">
        <v>46</v>
      </c>
      <c r="N659" s="2" t="s">
        <v>4</v>
      </c>
      <c r="O659" s="2">
        <v>4</v>
      </c>
      <c r="P659" t="s">
        <v>13</v>
      </c>
    </row>
    <row r="660" spans="1:16" x14ac:dyDescent="0.2">
      <c r="A660" s="5">
        <v>659</v>
      </c>
      <c r="B660" s="2" t="s">
        <v>3</v>
      </c>
      <c r="C660" s="2" t="s">
        <v>1</v>
      </c>
      <c r="D660" s="2" t="s">
        <v>15</v>
      </c>
      <c r="E660" s="2" t="s">
        <v>15</v>
      </c>
      <c r="F660" s="2">
        <v>24</v>
      </c>
      <c r="G660" s="2">
        <v>59</v>
      </c>
      <c r="H660" t="s">
        <v>24</v>
      </c>
      <c r="I660" s="2" t="s">
        <v>2</v>
      </c>
      <c r="J660" s="2" t="s">
        <v>55</v>
      </c>
      <c r="K660" s="2">
        <v>14</v>
      </c>
      <c r="L660" s="2">
        <v>45</v>
      </c>
      <c r="M660" s="2">
        <v>2</v>
      </c>
      <c r="N660" s="2" t="s">
        <v>4</v>
      </c>
      <c r="O660" s="2">
        <v>1</v>
      </c>
      <c r="P660" t="s">
        <v>12</v>
      </c>
    </row>
    <row r="661" spans="1:16" x14ac:dyDescent="0.2">
      <c r="A661" s="5">
        <v>660</v>
      </c>
      <c r="B661" s="2" t="s">
        <v>0</v>
      </c>
      <c r="C661" s="2" t="s">
        <v>1</v>
      </c>
      <c r="D661" s="2" t="s">
        <v>5</v>
      </c>
      <c r="E661" s="2" t="s">
        <v>15</v>
      </c>
      <c r="F661" s="2">
        <v>30</v>
      </c>
      <c r="G661" s="2">
        <v>54</v>
      </c>
      <c r="H661" t="s">
        <v>21</v>
      </c>
      <c r="I661" s="2" t="s">
        <v>14</v>
      </c>
      <c r="J661" s="2" t="s">
        <v>53</v>
      </c>
      <c r="K661" s="2">
        <v>18</v>
      </c>
      <c r="L661" s="2">
        <v>52</v>
      </c>
      <c r="M661" s="2">
        <v>33</v>
      </c>
      <c r="N661" s="2" t="s">
        <v>4</v>
      </c>
      <c r="O661" s="2">
        <v>0</v>
      </c>
      <c r="P661" t="s">
        <v>10</v>
      </c>
    </row>
    <row r="662" spans="1:16" x14ac:dyDescent="0.2">
      <c r="A662" s="5">
        <v>661</v>
      </c>
      <c r="B662" s="2" t="s">
        <v>0</v>
      </c>
      <c r="C662" s="2" t="s">
        <v>1</v>
      </c>
      <c r="D662" s="2" t="s">
        <v>5</v>
      </c>
      <c r="E662" s="2" t="s">
        <v>15</v>
      </c>
      <c r="F662" s="2">
        <v>31</v>
      </c>
      <c r="G662" s="2">
        <v>75</v>
      </c>
      <c r="H662" t="s">
        <v>39</v>
      </c>
      <c r="I662" s="2" t="s">
        <v>14</v>
      </c>
      <c r="J662" s="2" t="s">
        <v>53</v>
      </c>
      <c r="K662" s="2">
        <v>21</v>
      </c>
      <c r="L662" s="2">
        <v>34</v>
      </c>
      <c r="M662" s="2">
        <v>39</v>
      </c>
      <c r="N662" s="2" t="s">
        <v>4</v>
      </c>
      <c r="O662" s="2">
        <v>1</v>
      </c>
      <c r="P662" t="s">
        <v>11</v>
      </c>
    </row>
    <row r="663" spans="1:16" x14ac:dyDescent="0.2">
      <c r="A663" s="5">
        <v>662</v>
      </c>
      <c r="B663" s="2" t="s">
        <v>0</v>
      </c>
      <c r="C663" s="2" t="s">
        <v>1</v>
      </c>
      <c r="D663" s="2" t="s">
        <v>15</v>
      </c>
      <c r="E663" s="2" t="s">
        <v>15</v>
      </c>
      <c r="F663" s="2">
        <v>47</v>
      </c>
      <c r="G663" s="2">
        <v>55</v>
      </c>
      <c r="H663" t="s">
        <v>32</v>
      </c>
      <c r="I663" s="2" t="s">
        <v>14</v>
      </c>
      <c r="J663" s="3" t="s">
        <v>7</v>
      </c>
      <c r="K663" s="2">
        <v>30</v>
      </c>
      <c r="L663" s="2">
        <v>91</v>
      </c>
      <c r="M663" s="2">
        <v>25</v>
      </c>
      <c r="N663" s="2" t="s">
        <v>8</v>
      </c>
      <c r="O663" s="2">
        <v>0</v>
      </c>
      <c r="P663" s="1" t="s">
        <v>9</v>
      </c>
    </row>
    <row r="664" spans="1:16" x14ac:dyDescent="0.2">
      <c r="A664" s="5">
        <v>663</v>
      </c>
      <c r="B664" s="2" t="s">
        <v>0</v>
      </c>
      <c r="C664" s="2" t="s">
        <v>1</v>
      </c>
      <c r="D664" s="2" t="s">
        <v>5</v>
      </c>
      <c r="E664" s="2" t="s">
        <v>83</v>
      </c>
      <c r="F664" s="2">
        <v>52</v>
      </c>
      <c r="G664" s="2">
        <v>37</v>
      </c>
      <c r="H664" t="s">
        <v>21</v>
      </c>
      <c r="I664" s="2" t="s">
        <v>14</v>
      </c>
      <c r="J664" s="2" t="s">
        <v>6</v>
      </c>
      <c r="K664" s="2">
        <v>43</v>
      </c>
      <c r="L664" s="2">
        <v>191</v>
      </c>
      <c r="M664" s="4">
        <v>5</v>
      </c>
      <c r="N664" s="2" t="s">
        <v>4</v>
      </c>
      <c r="O664" s="2">
        <v>1</v>
      </c>
      <c r="P664" t="s">
        <v>10</v>
      </c>
    </row>
    <row r="665" spans="1:16" x14ac:dyDescent="0.2">
      <c r="A665" s="5">
        <v>664</v>
      </c>
      <c r="B665" s="2" t="s">
        <v>3</v>
      </c>
      <c r="C665" s="2" t="s">
        <v>1</v>
      </c>
      <c r="D665" s="2" t="s">
        <v>15</v>
      </c>
      <c r="E665" s="2" t="s">
        <v>83</v>
      </c>
      <c r="F665" s="2">
        <v>32</v>
      </c>
      <c r="G665" s="2">
        <v>67</v>
      </c>
      <c r="H665" t="s">
        <v>30</v>
      </c>
      <c r="I665" s="2" t="s">
        <v>14</v>
      </c>
      <c r="J665" s="2" t="s">
        <v>55</v>
      </c>
      <c r="K665" s="2">
        <v>16</v>
      </c>
      <c r="L665" s="2">
        <v>73</v>
      </c>
      <c r="M665" s="2">
        <v>5</v>
      </c>
      <c r="N665" s="2" t="s">
        <v>4</v>
      </c>
      <c r="O665" s="2">
        <v>0</v>
      </c>
      <c r="P665" t="s">
        <v>12</v>
      </c>
    </row>
    <row r="666" spans="1:16" x14ac:dyDescent="0.2">
      <c r="A666" s="5">
        <v>665</v>
      </c>
      <c r="B666" s="2" t="s">
        <v>0</v>
      </c>
      <c r="C666" s="2" t="s">
        <v>1</v>
      </c>
      <c r="D666" s="2" t="s">
        <v>5</v>
      </c>
      <c r="E666" s="2" t="s">
        <v>84</v>
      </c>
      <c r="F666" s="2">
        <v>49</v>
      </c>
      <c r="G666" s="2">
        <v>58</v>
      </c>
      <c r="H666" t="s">
        <v>36</v>
      </c>
      <c r="I666" s="2" t="s">
        <v>14</v>
      </c>
      <c r="J666" s="3" t="s">
        <v>7</v>
      </c>
      <c r="K666" s="2">
        <v>44</v>
      </c>
      <c r="L666" s="2">
        <v>95</v>
      </c>
      <c r="M666" s="2">
        <v>23</v>
      </c>
      <c r="N666" s="2" t="s">
        <v>8</v>
      </c>
      <c r="O666" s="2">
        <v>8</v>
      </c>
      <c r="P666" s="1" t="s">
        <v>9</v>
      </c>
    </row>
    <row r="667" spans="1:16" x14ac:dyDescent="0.2">
      <c r="A667" s="5">
        <v>666</v>
      </c>
      <c r="B667" s="2" t="s">
        <v>0</v>
      </c>
      <c r="C667" s="2" t="s">
        <v>1</v>
      </c>
      <c r="D667" s="2" t="s">
        <v>5</v>
      </c>
      <c r="E667" s="2" t="s">
        <v>84</v>
      </c>
      <c r="F667" s="2">
        <v>48</v>
      </c>
      <c r="G667" s="2">
        <v>35</v>
      </c>
      <c r="H667" t="s">
        <v>35</v>
      </c>
      <c r="I667" s="2" t="s">
        <v>14</v>
      </c>
      <c r="J667" s="3" t="s">
        <v>7</v>
      </c>
      <c r="K667" s="2">
        <v>31</v>
      </c>
      <c r="L667" s="2">
        <v>60</v>
      </c>
      <c r="M667" s="2">
        <v>24</v>
      </c>
      <c r="N667" s="2" t="s">
        <v>8</v>
      </c>
      <c r="O667" s="2">
        <v>11</v>
      </c>
      <c r="P667" t="s">
        <v>9</v>
      </c>
    </row>
    <row r="668" spans="1:16" x14ac:dyDescent="0.2">
      <c r="A668" s="5">
        <v>667</v>
      </c>
      <c r="B668" s="2" t="s">
        <v>0</v>
      </c>
      <c r="C668" s="2" t="s">
        <v>2</v>
      </c>
      <c r="D668" s="2" t="s">
        <v>15</v>
      </c>
      <c r="E668" s="2" t="s">
        <v>15</v>
      </c>
      <c r="F668" s="2">
        <v>35</v>
      </c>
      <c r="G668" s="2">
        <v>64</v>
      </c>
      <c r="H668" t="s">
        <v>29</v>
      </c>
      <c r="I668" s="2" t="s">
        <v>14</v>
      </c>
      <c r="J668" s="2" t="s">
        <v>55</v>
      </c>
      <c r="K668" s="2">
        <v>16</v>
      </c>
      <c r="L668" s="2">
        <v>53</v>
      </c>
      <c r="M668" s="2">
        <v>12</v>
      </c>
      <c r="N668" s="2" t="s">
        <v>4</v>
      </c>
      <c r="O668" s="2">
        <v>1</v>
      </c>
      <c r="P668" t="s">
        <v>11</v>
      </c>
    </row>
    <row r="669" spans="1:16" x14ac:dyDescent="0.2">
      <c r="A669" s="5">
        <v>668</v>
      </c>
      <c r="B669" s="2" t="s">
        <v>0</v>
      </c>
      <c r="C669" s="2" t="s">
        <v>1</v>
      </c>
      <c r="D669" s="2" t="s">
        <v>15</v>
      </c>
      <c r="E669" s="2" t="s">
        <v>83</v>
      </c>
      <c r="F669" s="2">
        <v>28</v>
      </c>
      <c r="G669" s="2">
        <v>77</v>
      </c>
      <c r="H669" t="s">
        <v>24</v>
      </c>
      <c r="I669" s="2" t="s">
        <v>14</v>
      </c>
      <c r="J669" s="2" t="s">
        <v>53</v>
      </c>
      <c r="K669" s="2">
        <v>15</v>
      </c>
      <c r="L669" s="2">
        <v>54</v>
      </c>
      <c r="M669" s="2">
        <v>36</v>
      </c>
      <c r="N669" s="2" t="s">
        <v>4</v>
      </c>
      <c r="O669" s="2">
        <v>1</v>
      </c>
      <c r="P669" t="s">
        <v>10</v>
      </c>
    </row>
    <row r="670" spans="1:16" x14ac:dyDescent="0.2">
      <c r="A670" s="5">
        <v>669</v>
      </c>
      <c r="B670" s="2" t="s">
        <v>3</v>
      </c>
      <c r="C670" s="2" t="s">
        <v>1</v>
      </c>
      <c r="D670" s="2" t="s">
        <v>15</v>
      </c>
      <c r="E670" s="2" t="s">
        <v>15</v>
      </c>
      <c r="F670" s="2">
        <v>27</v>
      </c>
      <c r="G670" s="2">
        <v>51</v>
      </c>
      <c r="H670" t="s">
        <v>26</v>
      </c>
      <c r="I670" s="2" t="s">
        <v>2</v>
      </c>
      <c r="J670" s="2" t="s">
        <v>55</v>
      </c>
      <c r="K670" s="2">
        <v>11</v>
      </c>
      <c r="L670" s="2">
        <v>30</v>
      </c>
      <c r="M670" s="2">
        <v>16</v>
      </c>
      <c r="N670" s="2" t="s">
        <v>4</v>
      </c>
      <c r="O670" s="2">
        <v>1</v>
      </c>
      <c r="P670" t="s">
        <v>10</v>
      </c>
    </row>
    <row r="671" spans="1:16" x14ac:dyDescent="0.2">
      <c r="A671" s="5">
        <v>670</v>
      </c>
      <c r="B671" s="2" t="s">
        <v>3</v>
      </c>
      <c r="C671" s="2" t="s">
        <v>1</v>
      </c>
      <c r="D671" s="2" t="s">
        <v>15</v>
      </c>
      <c r="E671" s="2" t="s">
        <v>83</v>
      </c>
      <c r="F671" s="2">
        <v>45</v>
      </c>
      <c r="G671" s="2">
        <v>46</v>
      </c>
      <c r="H671" t="s">
        <v>26</v>
      </c>
      <c r="I671" s="2" t="s">
        <v>14</v>
      </c>
      <c r="J671" s="3" t="s">
        <v>7</v>
      </c>
      <c r="K671" s="2">
        <v>42</v>
      </c>
      <c r="L671" s="2">
        <v>80</v>
      </c>
      <c r="M671" s="2">
        <v>43</v>
      </c>
      <c r="N671" s="2" t="s">
        <v>8</v>
      </c>
      <c r="O671" s="2">
        <v>13</v>
      </c>
      <c r="P671" t="s">
        <v>9</v>
      </c>
    </row>
    <row r="672" spans="1:16" x14ac:dyDescent="0.2">
      <c r="A672" s="5">
        <v>671</v>
      </c>
      <c r="B672" s="2" t="s">
        <v>0</v>
      </c>
      <c r="C672" s="2" t="s">
        <v>1</v>
      </c>
      <c r="D672" s="2" t="s">
        <v>5</v>
      </c>
      <c r="E672" s="2" t="s">
        <v>83</v>
      </c>
      <c r="F672" s="2">
        <v>56</v>
      </c>
      <c r="G672" s="2">
        <v>56</v>
      </c>
      <c r="H672" t="s">
        <v>29</v>
      </c>
      <c r="I672" s="2" t="s">
        <v>14</v>
      </c>
      <c r="J672" s="2" t="s">
        <v>6</v>
      </c>
      <c r="K672" s="2">
        <v>52</v>
      </c>
      <c r="L672" s="2">
        <v>250</v>
      </c>
      <c r="M672" s="2">
        <v>6</v>
      </c>
      <c r="N672" s="2" t="s">
        <v>4</v>
      </c>
      <c r="O672" s="2">
        <v>1</v>
      </c>
      <c r="P672" t="s">
        <v>12</v>
      </c>
    </row>
    <row r="673" spans="1:16" x14ac:dyDescent="0.2">
      <c r="A673" s="5">
        <v>672</v>
      </c>
      <c r="B673" s="2" t="s">
        <v>0</v>
      </c>
      <c r="C673" s="2" t="s">
        <v>1</v>
      </c>
      <c r="D673" s="2" t="s">
        <v>5</v>
      </c>
      <c r="E673" s="2" t="s">
        <v>15</v>
      </c>
      <c r="F673" s="2">
        <v>34</v>
      </c>
      <c r="G673" s="2">
        <v>47</v>
      </c>
      <c r="H673" t="s">
        <v>25</v>
      </c>
      <c r="I673" s="2" t="s">
        <v>2</v>
      </c>
      <c r="J673" s="2" t="s">
        <v>53</v>
      </c>
      <c r="K673" s="2">
        <v>11</v>
      </c>
      <c r="L673" s="2">
        <v>16</v>
      </c>
      <c r="M673" s="2">
        <v>27</v>
      </c>
      <c r="N673" s="2" t="s">
        <v>4</v>
      </c>
      <c r="O673" s="2">
        <v>0</v>
      </c>
      <c r="P673" t="s">
        <v>10</v>
      </c>
    </row>
    <row r="674" spans="1:16" x14ac:dyDescent="0.2">
      <c r="A674" s="5">
        <v>673</v>
      </c>
      <c r="B674" s="2" t="s">
        <v>0</v>
      </c>
      <c r="C674" s="2" t="s">
        <v>1</v>
      </c>
      <c r="D674" s="2" t="s">
        <v>5</v>
      </c>
      <c r="E674" s="2" t="s">
        <v>15</v>
      </c>
      <c r="F674" s="2">
        <v>26</v>
      </c>
      <c r="G674" s="2">
        <v>76</v>
      </c>
      <c r="H674" t="s">
        <v>22</v>
      </c>
      <c r="I674" s="2" t="s">
        <v>2</v>
      </c>
      <c r="J674" s="2" t="s">
        <v>55</v>
      </c>
      <c r="K674" s="2">
        <v>9</v>
      </c>
      <c r="L674" s="2">
        <v>14</v>
      </c>
      <c r="M674" s="2">
        <v>4</v>
      </c>
      <c r="N674" s="2" t="s">
        <v>4</v>
      </c>
      <c r="O674" s="2">
        <v>2</v>
      </c>
      <c r="P674" t="s">
        <v>11</v>
      </c>
    </row>
    <row r="675" spans="1:16" x14ac:dyDescent="0.2">
      <c r="A675" s="5">
        <v>674</v>
      </c>
      <c r="B675" s="2" t="s">
        <v>0</v>
      </c>
      <c r="C675" s="2" t="s">
        <v>1</v>
      </c>
      <c r="D675" s="2" t="s">
        <v>5</v>
      </c>
      <c r="E675" s="2" t="s">
        <v>83</v>
      </c>
      <c r="F675" s="2">
        <v>39</v>
      </c>
      <c r="G675" s="2">
        <v>32</v>
      </c>
      <c r="H675" t="s">
        <v>24</v>
      </c>
      <c r="I675" s="2" t="s">
        <v>14</v>
      </c>
      <c r="J675" s="2" t="s">
        <v>53</v>
      </c>
      <c r="K675" s="2">
        <v>19</v>
      </c>
      <c r="L675" s="2">
        <v>32</v>
      </c>
      <c r="M675" s="2">
        <v>2</v>
      </c>
      <c r="N675" s="2" t="s">
        <v>4</v>
      </c>
      <c r="O675" s="2">
        <v>0</v>
      </c>
      <c r="P675" t="s">
        <v>11</v>
      </c>
    </row>
    <row r="676" spans="1:16" x14ac:dyDescent="0.2">
      <c r="A676" s="5">
        <v>675</v>
      </c>
      <c r="B676" s="2" t="s">
        <v>0</v>
      </c>
      <c r="C676" s="2" t="s">
        <v>1</v>
      </c>
      <c r="D676" s="2" t="s">
        <v>5</v>
      </c>
      <c r="E676" s="2" t="s">
        <v>83</v>
      </c>
      <c r="F676" s="2">
        <v>60</v>
      </c>
      <c r="G676" s="2">
        <v>76</v>
      </c>
      <c r="H676" t="s">
        <v>25</v>
      </c>
      <c r="I676" s="2" t="s">
        <v>14</v>
      </c>
      <c r="J676" s="2" t="s">
        <v>6</v>
      </c>
      <c r="K676" s="2">
        <v>55</v>
      </c>
      <c r="L676" s="2">
        <v>97</v>
      </c>
      <c r="M676" s="2">
        <v>12</v>
      </c>
      <c r="N676" s="2" t="s">
        <v>4</v>
      </c>
      <c r="O676" s="2">
        <v>2</v>
      </c>
      <c r="P676" t="s">
        <v>12</v>
      </c>
    </row>
    <row r="677" spans="1:16" x14ac:dyDescent="0.2">
      <c r="A677" s="5">
        <v>676</v>
      </c>
      <c r="B677" s="2" t="s">
        <v>3</v>
      </c>
      <c r="C677" s="2" t="s">
        <v>1</v>
      </c>
      <c r="D677" s="2" t="s">
        <v>5</v>
      </c>
      <c r="E677" s="2" t="s">
        <v>85</v>
      </c>
      <c r="F677" s="2">
        <v>48</v>
      </c>
      <c r="G677" s="2">
        <v>76</v>
      </c>
      <c r="H677" t="s">
        <v>18</v>
      </c>
      <c r="I677" s="2" t="s">
        <v>14</v>
      </c>
      <c r="J677" s="3" t="s">
        <v>7</v>
      </c>
      <c r="K677" s="2">
        <v>32</v>
      </c>
      <c r="L677" s="2">
        <v>113</v>
      </c>
      <c r="M677" s="2">
        <v>26</v>
      </c>
      <c r="N677" s="2" t="s">
        <v>8</v>
      </c>
      <c r="O677" s="2">
        <v>13</v>
      </c>
      <c r="P677" t="s">
        <v>9</v>
      </c>
    </row>
    <row r="678" spans="1:16" x14ac:dyDescent="0.2">
      <c r="A678" s="5">
        <v>677</v>
      </c>
      <c r="B678" s="2" t="s">
        <v>0</v>
      </c>
      <c r="C678" s="2" t="s">
        <v>1</v>
      </c>
      <c r="D678" s="2" t="s">
        <v>15</v>
      </c>
      <c r="E678" s="2" t="s">
        <v>15</v>
      </c>
      <c r="F678" s="2">
        <v>32</v>
      </c>
      <c r="G678" s="2">
        <v>34</v>
      </c>
      <c r="H678" t="s">
        <v>41</v>
      </c>
      <c r="I678" s="2" t="s">
        <v>14</v>
      </c>
      <c r="J678" s="2" t="s">
        <v>53</v>
      </c>
      <c r="K678" s="2">
        <v>21</v>
      </c>
      <c r="L678" s="2">
        <v>71</v>
      </c>
      <c r="M678" s="2">
        <v>27</v>
      </c>
      <c r="N678" s="2" t="s">
        <v>4</v>
      </c>
      <c r="O678" s="2">
        <v>1</v>
      </c>
      <c r="P678" t="s">
        <v>11</v>
      </c>
    </row>
    <row r="679" spans="1:16" x14ac:dyDescent="0.2">
      <c r="A679" s="5">
        <v>678</v>
      </c>
      <c r="B679" s="2" t="s">
        <v>0</v>
      </c>
      <c r="C679" s="2" t="s">
        <v>1</v>
      </c>
      <c r="D679" s="2" t="s">
        <v>15</v>
      </c>
      <c r="E679" s="2" t="s">
        <v>15</v>
      </c>
      <c r="F679" s="2">
        <v>32</v>
      </c>
      <c r="G679" s="2">
        <v>36</v>
      </c>
      <c r="H679" t="s">
        <v>32</v>
      </c>
      <c r="I679" s="2" t="s">
        <v>14</v>
      </c>
      <c r="J679" s="2" t="s">
        <v>55</v>
      </c>
      <c r="K679" s="2">
        <v>20</v>
      </c>
      <c r="L679" s="2">
        <v>27</v>
      </c>
      <c r="M679" s="2">
        <v>3</v>
      </c>
      <c r="N679" s="2" t="s">
        <v>4</v>
      </c>
      <c r="O679" s="2">
        <v>2</v>
      </c>
      <c r="P679" t="s">
        <v>12</v>
      </c>
    </row>
    <row r="680" spans="1:16" x14ac:dyDescent="0.2">
      <c r="A680" s="5">
        <v>679</v>
      </c>
      <c r="B680" s="2" t="s">
        <v>0</v>
      </c>
      <c r="C680" s="2" t="s">
        <v>2</v>
      </c>
      <c r="D680" s="2" t="s">
        <v>5</v>
      </c>
      <c r="E680" s="2" t="s">
        <v>84</v>
      </c>
      <c r="F680" s="2">
        <v>24</v>
      </c>
      <c r="G680" s="2">
        <v>23</v>
      </c>
      <c r="H680" t="s">
        <v>33</v>
      </c>
      <c r="I680" s="2" t="s">
        <v>2</v>
      </c>
      <c r="J680" s="2" t="s">
        <v>53</v>
      </c>
      <c r="K680" s="2">
        <v>31</v>
      </c>
      <c r="L680" s="2">
        <v>147</v>
      </c>
      <c r="M680" s="2">
        <v>19</v>
      </c>
      <c r="N680" s="2" t="s">
        <v>4</v>
      </c>
      <c r="O680" s="2">
        <v>3</v>
      </c>
      <c r="P680" t="s">
        <v>13</v>
      </c>
    </row>
    <row r="681" spans="1:16" x14ac:dyDescent="0.2">
      <c r="A681" s="5">
        <v>680</v>
      </c>
      <c r="B681" s="2" t="s">
        <v>0</v>
      </c>
      <c r="C681" s="2" t="s">
        <v>1</v>
      </c>
      <c r="D681" s="2" t="s">
        <v>5</v>
      </c>
      <c r="E681" s="2" t="s">
        <v>83</v>
      </c>
      <c r="F681" s="2">
        <v>53</v>
      </c>
      <c r="G681" s="2">
        <v>31</v>
      </c>
      <c r="H681" t="s">
        <v>39</v>
      </c>
      <c r="I681" s="2" t="s">
        <v>14</v>
      </c>
      <c r="J681" s="3" t="s">
        <v>7</v>
      </c>
      <c r="K681" s="2">
        <v>51</v>
      </c>
      <c r="L681" s="2">
        <v>202</v>
      </c>
      <c r="M681" s="2">
        <v>26</v>
      </c>
      <c r="N681" s="2" t="s">
        <v>8</v>
      </c>
      <c r="O681" s="2">
        <v>13</v>
      </c>
      <c r="P681" t="s">
        <v>9</v>
      </c>
    </row>
    <row r="682" spans="1:16" x14ac:dyDescent="0.2">
      <c r="A682" s="5">
        <v>681</v>
      </c>
      <c r="B682" s="2" t="s">
        <v>3</v>
      </c>
      <c r="C682" s="2" t="s">
        <v>1</v>
      </c>
      <c r="D682" s="2" t="s">
        <v>5</v>
      </c>
      <c r="E682" s="2" t="s">
        <v>85</v>
      </c>
      <c r="F682" s="2">
        <v>56</v>
      </c>
      <c r="G682" s="2">
        <v>69</v>
      </c>
      <c r="H682" t="s">
        <v>34</v>
      </c>
      <c r="I682" s="2" t="s">
        <v>14</v>
      </c>
      <c r="J682" s="2" t="s">
        <v>6</v>
      </c>
      <c r="K682" s="2">
        <v>23</v>
      </c>
      <c r="L682" s="2">
        <v>92</v>
      </c>
      <c r="M682" s="2">
        <v>7</v>
      </c>
      <c r="N682" s="2" t="s">
        <v>4</v>
      </c>
      <c r="O682" s="2">
        <v>1</v>
      </c>
      <c r="P682" t="s">
        <v>11</v>
      </c>
    </row>
    <row r="683" spans="1:16" x14ac:dyDescent="0.2">
      <c r="A683" s="5">
        <v>682</v>
      </c>
      <c r="B683" s="2" t="s">
        <v>3</v>
      </c>
      <c r="C683" s="2" t="s">
        <v>1</v>
      </c>
      <c r="D683" s="2" t="s">
        <v>15</v>
      </c>
      <c r="E683" s="2" t="s">
        <v>85</v>
      </c>
      <c r="F683" s="2">
        <v>30</v>
      </c>
      <c r="G683" s="2">
        <v>34</v>
      </c>
      <c r="H683" t="s">
        <v>39</v>
      </c>
      <c r="I683" s="2" t="s">
        <v>14</v>
      </c>
      <c r="J683" s="2" t="s">
        <v>55</v>
      </c>
      <c r="K683" s="2">
        <v>19</v>
      </c>
      <c r="L683" s="2">
        <v>26</v>
      </c>
      <c r="M683" s="2">
        <v>19</v>
      </c>
      <c r="N683" s="2" t="s">
        <v>4</v>
      </c>
      <c r="O683" s="2">
        <v>0</v>
      </c>
      <c r="P683" t="s">
        <v>10</v>
      </c>
    </row>
    <row r="684" spans="1:16" x14ac:dyDescent="0.2">
      <c r="A684" s="5">
        <v>683</v>
      </c>
      <c r="B684" s="2" t="s">
        <v>3</v>
      </c>
      <c r="C684" s="2" t="s">
        <v>1</v>
      </c>
      <c r="D684" s="2" t="s">
        <v>15</v>
      </c>
      <c r="E684" s="2" t="s">
        <v>15</v>
      </c>
      <c r="F684" s="2">
        <v>30</v>
      </c>
      <c r="G684" s="2">
        <v>26</v>
      </c>
      <c r="H684" t="s">
        <v>18</v>
      </c>
      <c r="I684" s="2" t="s">
        <v>14</v>
      </c>
      <c r="J684" s="2" t="s">
        <v>55</v>
      </c>
      <c r="K684" s="2">
        <v>19</v>
      </c>
      <c r="L684" s="2">
        <v>85</v>
      </c>
      <c r="M684" s="2">
        <v>26</v>
      </c>
      <c r="N684" s="2" t="s">
        <v>4</v>
      </c>
      <c r="O684" s="2">
        <v>2</v>
      </c>
      <c r="P684" t="s">
        <v>11</v>
      </c>
    </row>
    <row r="685" spans="1:16" x14ac:dyDescent="0.2">
      <c r="A685" s="5">
        <v>684</v>
      </c>
      <c r="B685" s="2" t="s">
        <v>0</v>
      </c>
      <c r="C685" s="2" t="s">
        <v>1</v>
      </c>
      <c r="D685" s="2" t="s">
        <v>5</v>
      </c>
      <c r="E685" s="2" t="s">
        <v>83</v>
      </c>
      <c r="F685" s="2">
        <v>54</v>
      </c>
      <c r="G685" s="2">
        <v>45</v>
      </c>
      <c r="H685" t="s">
        <v>29</v>
      </c>
      <c r="I685" s="2" t="s">
        <v>14</v>
      </c>
      <c r="J685" s="2" t="s">
        <v>6</v>
      </c>
      <c r="K685" s="2">
        <v>65</v>
      </c>
      <c r="L685" s="2">
        <v>309</v>
      </c>
      <c r="M685" s="4">
        <v>10</v>
      </c>
      <c r="N685" s="2" t="s">
        <v>4</v>
      </c>
      <c r="O685" s="2">
        <v>0</v>
      </c>
      <c r="P685" t="s">
        <v>12</v>
      </c>
    </row>
    <row r="686" spans="1:16" x14ac:dyDescent="0.2">
      <c r="A686" s="5">
        <v>685</v>
      </c>
      <c r="B686" s="2" t="s">
        <v>3</v>
      </c>
      <c r="C686" s="2" t="s">
        <v>1</v>
      </c>
      <c r="D686" s="2" t="s">
        <v>15</v>
      </c>
      <c r="E686" s="2" t="s">
        <v>15</v>
      </c>
      <c r="F686" s="2">
        <v>22</v>
      </c>
      <c r="G686" s="2">
        <v>30</v>
      </c>
      <c r="H686" t="s">
        <v>33</v>
      </c>
      <c r="I686" s="2" t="s">
        <v>2</v>
      </c>
      <c r="J686" s="2" t="s">
        <v>55</v>
      </c>
      <c r="K686" s="2">
        <v>14</v>
      </c>
      <c r="L686" s="2">
        <v>70</v>
      </c>
      <c r="M686" s="2">
        <v>15</v>
      </c>
      <c r="N686" s="2" t="s">
        <v>4</v>
      </c>
      <c r="O686" s="2">
        <v>2</v>
      </c>
      <c r="P686" t="s">
        <v>10</v>
      </c>
    </row>
    <row r="687" spans="1:16" x14ac:dyDescent="0.2">
      <c r="A687" s="5">
        <v>686</v>
      </c>
      <c r="B687" s="2" t="s">
        <v>0</v>
      </c>
      <c r="C687" s="2" t="s">
        <v>2</v>
      </c>
      <c r="D687" s="2" t="s">
        <v>15</v>
      </c>
      <c r="E687" s="2" t="s">
        <v>85</v>
      </c>
      <c r="F687" s="2">
        <v>45</v>
      </c>
      <c r="G687" s="2">
        <v>61</v>
      </c>
      <c r="H687" t="s">
        <v>42</v>
      </c>
      <c r="I687" s="2" t="s">
        <v>2</v>
      </c>
      <c r="J687" s="3" t="s">
        <v>7</v>
      </c>
      <c r="K687" s="2">
        <v>38</v>
      </c>
      <c r="L687" s="2">
        <v>170</v>
      </c>
      <c r="M687" s="2">
        <v>48</v>
      </c>
      <c r="N687" s="2" t="s">
        <v>8</v>
      </c>
      <c r="O687" s="2">
        <v>11</v>
      </c>
      <c r="P687" s="1" t="s">
        <v>9</v>
      </c>
    </row>
    <row r="688" spans="1:16" x14ac:dyDescent="0.2">
      <c r="A688" s="5">
        <v>687</v>
      </c>
      <c r="B688" s="2" t="s">
        <v>3</v>
      </c>
      <c r="C688" s="2" t="s">
        <v>1</v>
      </c>
      <c r="D688" s="2" t="s">
        <v>5</v>
      </c>
      <c r="E688" s="2" t="s">
        <v>15</v>
      </c>
      <c r="F688" s="2">
        <v>27</v>
      </c>
      <c r="G688" s="2">
        <v>68</v>
      </c>
      <c r="H688" t="s">
        <v>21</v>
      </c>
      <c r="I688" s="2" t="s">
        <v>14</v>
      </c>
      <c r="J688" s="2" t="s">
        <v>55</v>
      </c>
      <c r="K688" s="2">
        <v>19</v>
      </c>
      <c r="L688" s="2">
        <v>80</v>
      </c>
      <c r="M688" s="2">
        <v>32</v>
      </c>
      <c r="N688" s="2" t="s">
        <v>4</v>
      </c>
      <c r="O688" s="2">
        <v>0</v>
      </c>
      <c r="P688" t="s">
        <v>10</v>
      </c>
    </row>
    <row r="689" spans="1:16" x14ac:dyDescent="0.2">
      <c r="A689" s="5">
        <v>688</v>
      </c>
      <c r="B689" s="2" t="s">
        <v>3</v>
      </c>
      <c r="C689" s="2" t="s">
        <v>2</v>
      </c>
      <c r="D689" s="2" t="s">
        <v>5</v>
      </c>
      <c r="E689" s="2" t="s">
        <v>15</v>
      </c>
      <c r="F689" s="2">
        <v>26</v>
      </c>
      <c r="G689" s="2">
        <v>40</v>
      </c>
      <c r="H689" t="s">
        <v>27</v>
      </c>
      <c r="I689" s="2" t="s">
        <v>14</v>
      </c>
      <c r="J689" s="2" t="s">
        <v>53</v>
      </c>
      <c r="K689" s="2">
        <v>14</v>
      </c>
      <c r="L689" s="2">
        <v>44</v>
      </c>
      <c r="M689" s="2">
        <v>44</v>
      </c>
      <c r="N689" s="2" t="s">
        <v>4</v>
      </c>
      <c r="O689" s="2">
        <v>0</v>
      </c>
      <c r="P689" t="s">
        <v>10</v>
      </c>
    </row>
    <row r="690" spans="1:16" x14ac:dyDescent="0.2">
      <c r="A690" s="5">
        <v>689</v>
      </c>
      <c r="B690" s="2" t="s">
        <v>0</v>
      </c>
      <c r="C690" s="2" t="s">
        <v>1</v>
      </c>
      <c r="D690" s="2" t="s">
        <v>5</v>
      </c>
      <c r="E690" s="2" t="s">
        <v>15</v>
      </c>
      <c r="F690" s="2">
        <v>27</v>
      </c>
      <c r="G690" s="2">
        <v>26</v>
      </c>
      <c r="H690" t="s">
        <v>16</v>
      </c>
      <c r="I690" s="2" t="s">
        <v>2</v>
      </c>
      <c r="J690" s="2" t="s">
        <v>55</v>
      </c>
      <c r="K690" s="2">
        <v>14</v>
      </c>
      <c r="L690" s="2">
        <v>26</v>
      </c>
      <c r="M690" s="2">
        <v>21</v>
      </c>
      <c r="N690" s="2" t="s">
        <v>4</v>
      </c>
      <c r="O690" s="2">
        <v>2</v>
      </c>
      <c r="P690" t="s">
        <v>11</v>
      </c>
    </row>
    <row r="691" spans="1:16" x14ac:dyDescent="0.2">
      <c r="A691" s="5">
        <v>690</v>
      </c>
      <c r="B691" s="2" t="s">
        <v>3</v>
      </c>
      <c r="C691" s="2" t="s">
        <v>1</v>
      </c>
      <c r="D691" s="2" t="s">
        <v>15</v>
      </c>
      <c r="E691" s="2" t="s">
        <v>83</v>
      </c>
      <c r="F691" s="2">
        <v>28</v>
      </c>
      <c r="G691" s="2">
        <v>53</v>
      </c>
      <c r="H691" t="s">
        <v>36</v>
      </c>
      <c r="I691" s="2" t="s">
        <v>2</v>
      </c>
      <c r="J691" s="2" t="s">
        <v>55</v>
      </c>
      <c r="K691" s="2">
        <v>19</v>
      </c>
      <c r="L691" s="2">
        <v>51</v>
      </c>
      <c r="M691" s="2">
        <v>43</v>
      </c>
      <c r="N691" s="2" t="s">
        <v>4</v>
      </c>
      <c r="O691" s="2">
        <v>2</v>
      </c>
      <c r="P691" t="s">
        <v>12</v>
      </c>
    </row>
    <row r="692" spans="1:16" x14ac:dyDescent="0.2">
      <c r="A692" s="5">
        <v>691</v>
      </c>
      <c r="B692" s="2" t="s">
        <v>0</v>
      </c>
      <c r="C692" s="2" t="s">
        <v>2</v>
      </c>
      <c r="D692" s="2" t="s">
        <v>5</v>
      </c>
      <c r="E692" s="2" t="s">
        <v>83</v>
      </c>
      <c r="F692" s="2">
        <v>29</v>
      </c>
      <c r="G692" s="2">
        <v>27</v>
      </c>
      <c r="H692" t="s">
        <v>29</v>
      </c>
      <c r="I692" s="2" t="s">
        <v>2</v>
      </c>
      <c r="J692" s="2" t="s">
        <v>55</v>
      </c>
      <c r="K692" s="2">
        <v>35</v>
      </c>
      <c r="L692" s="2">
        <v>57</v>
      </c>
      <c r="M692" s="2">
        <v>10</v>
      </c>
      <c r="N692" s="2" t="s">
        <v>4</v>
      </c>
      <c r="O692" s="2">
        <v>0</v>
      </c>
      <c r="P692" t="s">
        <v>13</v>
      </c>
    </row>
    <row r="693" spans="1:16" x14ac:dyDescent="0.2">
      <c r="A693" s="5">
        <v>692</v>
      </c>
      <c r="B693" s="2" t="s">
        <v>0</v>
      </c>
      <c r="C693" s="2" t="s">
        <v>1</v>
      </c>
      <c r="D693" s="2" t="s">
        <v>15</v>
      </c>
      <c r="E693" s="2" t="s">
        <v>15</v>
      </c>
      <c r="F693" s="2">
        <v>25</v>
      </c>
      <c r="G693" s="2">
        <v>36</v>
      </c>
      <c r="H693" t="s">
        <v>31</v>
      </c>
      <c r="I693" s="2" t="s">
        <v>2</v>
      </c>
      <c r="J693" s="2" t="s">
        <v>55</v>
      </c>
      <c r="K693" s="2">
        <v>14</v>
      </c>
      <c r="L693" s="2">
        <v>18</v>
      </c>
      <c r="M693" s="2">
        <v>20</v>
      </c>
      <c r="N693" s="2" t="s">
        <v>4</v>
      </c>
      <c r="O693" s="2">
        <v>2</v>
      </c>
      <c r="P693" t="s">
        <v>12</v>
      </c>
    </row>
    <row r="694" spans="1:16" x14ac:dyDescent="0.2">
      <c r="A694" s="5">
        <v>693</v>
      </c>
      <c r="B694" s="2" t="s">
        <v>3</v>
      </c>
      <c r="C694" s="2" t="s">
        <v>2</v>
      </c>
      <c r="D694" s="2" t="s">
        <v>5</v>
      </c>
      <c r="E694" s="2" t="s">
        <v>84</v>
      </c>
      <c r="F694" s="2">
        <v>45</v>
      </c>
      <c r="G694" s="2">
        <v>80</v>
      </c>
      <c r="H694" t="s">
        <v>50</v>
      </c>
      <c r="I694" s="2" t="s">
        <v>2</v>
      </c>
      <c r="J694" s="3" t="s">
        <v>7</v>
      </c>
      <c r="K694" s="2">
        <v>50</v>
      </c>
      <c r="L694" s="2">
        <v>239</v>
      </c>
      <c r="M694" s="2">
        <v>39</v>
      </c>
      <c r="N694" s="2" t="s">
        <v>8</v>
      </c>
      <c r="O694" s="2">
        <v>3</v>
      </c>
      <c r="P694" t="s">
        <v>9</v>
      </c>
    </row>
    <row r="695" spans="1:16" x14ac:dyDescent="0.2">
      <c r="A695" s="5">
        <v>694</v>
      </c>
      <c r="B695" s="2" t="s">
        <v>0</v>
      </c>
      <c r="C695" s="2" t="s">
        <v>1</v>
      </c>
      <c r="D695" s="2" t="s">
        <v>15</v>
      </c>
      <c r="E695" s="2" t="s">
        <v>15</v>
      </c>
      <c r="F695" s="2">
        <v>31</v>
      </c>
      <c r="G695" s="2">
        <v>33</v>
      </c>
      <c r="H695" t="s">
        <v>18</v>
      </c>
      <c r="I695" s="2" t="s">
        <v>2</v>
      </c>
      <c r="J695" s="2" t="s">
        <v>53</v>
      </c>
      <c r="K695" s="2">
        <v>10</v>
      </c>
      <c r="L695" s="2">
        <v>23</v>
      </c>
      <c r="M695" s="2">
        <v>4</v>
      </c>
      <c r="N695" s="2" t="s">
        <v>4</v>
      </c>
      <c r="O695" s="2">
        <v>1</v>
      </c>
      <c r="P695" t="s">
        <v>12</v>
      </c>
    </row>
    <row r="696" spans="1:16" x14ac:dyDescent="0.2">
      <c r="A696" s="5">
        <v>695</v>
      </c>
      <c r="B696" s="2" t="s">
        <v>0</v>
      </c>
      <c r="C696" s="2" t="s">
        <v>1</v>
      </c>
      <c r="D696" s="2" t="s">
        <v>5</v>
      </c>
      <c r="E696" s="2" t="s">
        <v>15</v>
      </c>
      <c r="F696" s="2">
        <v>32</v>
      </c>
      <c r="G696" s="2">
        <v>80</v>
      </c>
      <c r="H696" t="s">
        <v>38</v>
      </c>
      <c r="I696" s="2" t="s">
        <v>14</v>
      </c>
      <c r="J696" s="2" t="s">
        <v>55</v>
      </c>
      <c r="K696" s="2">
        <v>20</v>
      </c>
      <c r="L696" s="2">
        <v>46</v>
      </c>
      <c r="M696" s="2">
        <v>23</v>
      </c>
      <c r="N696" s="2" t="s">
        <v>4</v>
      </c>
      <c r="O696" s="2">
        <v>1</v>
      </c>
      <c r="P696" t="s">
        <v>12</v>
      </c>
    </row>
    <row r="697" spans="1:16" x14ac:dyDescent="0.2">
      <c r="A697" s="5">
        <v>696</v>
      </c>
      <c r="B697" s="2" t="s">
        <v>3</v>
      </c>
      <c r="C697" s="2" t="s">
        <v>2</v>
      </c>
      <c r="D697" s="2" t="s">
        <v>5</v>
      </c>
      <c r="E697" s="2" t="s">
        <v>85</v>
      </c>
      <c r="F697" s="2">
        <v>29</v>
      </c>
      <c r="G697" s="2">
        <v>26</v>
      </c>
      <c r="H697" t="s">
        <v>36</v>
      </c>
      <c r="I697" s="2" t="s">
        <v>2</v>
      </c>
      <c r="J697" s="2" t="s">
        <v>55</v>
      </c>
      <c r="K697" s="2">
        <v>32</v>
      </c>
      <c r="L697" s="2">
        <v>77</v>
      </c>
      <c r="M697" s="2">
        <v>16</v>
      </c>
      <c r="N697" s="2" t="s">
        <v>4</v>
      </c>
      <c r="O697" s="2">
        <v>1</v>
      </c>
      <c r="P697" t="s">
        <v>13</v>
      </c>
    </row>
    <row r="698" spans="1:16" x14ac:dyDescent="0.2">
      <c r="A698" s="5">
        <v>697</v>
      </c>
      <c r="B698" s="2" t="s">
        <v>3</v>
      </c>
      <c r="C698" s="2" t="s">
        <v>1</v>
      </c>
      <c r="D698" s="2" t="s">
        <v>15</v>
      </c>
      <c r="E698" s="2" t="s">
        <v>15</v>
      </c>
      <c r="F698" s="2">
        <v>30</v>
      </c>
      <c r="G698" s="2">
        <v>42</v>
      </c>
      <c r="H698" t="s">
        <v>21</v>
      </c>
      <c r="I698" s="2" t="s">
        <v>14</v>
      </c>
      <c r="J698" s="2" t="s">
        <v>55</v>
      </c>
      <c r="K698" s="2">
        <v>15</v>
      </c>
      <c r="L698" s="2">
        <v>44</v>
      </c>
      <c r="M698" s="2">
        <v>4</v>
      </c>
      <c r="N698" s="2" t="s">
        <v>4</v>
      </c>
      <c r="O698" s="2">
        <v>2</v>
      </c>
      <c r="P698" t="s">
        <v>12</v>
      </c>
    </row>
    <row r="699" spans="1:16" x14ac:dyDescent="0.2">
      <c r="A699" s="5">
        <v>698</v>
      </c>
      <c r="B699" s="2" t="s">
        <v>0</v>
      </c>
      <c r="C699" s="2" t="s">
        <v>1</v>
      </c>
      <c r="D699" s="2" t="s">
        <v>5</v>
      </c>
      <c r="E699" s="2" t="s">
        <v>15</v>
      </c>
      <c r="F699" s="2">
        <v>26</v>
      </c>
      <c r="G699" s="2">
        <v>70</v>
      </c>
      <c r="H699" t="s">
        <v>61</v>
      </c>
      <c r="I699" s="2" t="s">
        <v>14</v>
      </c>
      <c r="J699" s="2" t="s">
        <v>55</v>
      </c>
      <c r="K699" s="2">
        <v>15</v>
      </c>
      <c r="L699" s="2">
        <v>55</v>
      </c>
      <c r="M699" s="2">
        <v>42</v>
      </c>
      <c r="N699" s="2" t="s">
        <v>4</v>
      </c>
      <c r="O699" s="2">
        <v>1</v>
      </c>
      <c r="P699" t="s">
        <v>10</v>
      </c>
    </row>
    <row r="700" spans="1:16" x14ac:dyDescent="0.2">
      <c r="A700" s="5">
        <v>699</v>
      </c>
      <c r="B700" s="2" t="s">
        <v>0</v>
      </c>
      <c r="C700" s="2" t="s">
        <v>1</v>
      </c>
      <c r="D700" s="2" t="s">
        <v>15</v>
      </c>
      <c r="E700" s="2" t="s">
        <v>83</v>
      </c>
      <c r="F700" s="2">
        <v>31</v>
      </c>
      <c r="G700" s="2">
        <v>29</v>
      </c>
      <c r="H700" t="s">
        <v>29</v>
      </c>
      <c r="I700" s="2" t="s">
        <v>14</v>
      </c>
      <c r="J700" s="2" t="s">
        <v>55</v>
      </c>
      <c r="K700" s="2">
        <v>17</v>
      </c>
      <c r="L700" s="2">
        <v>21</v>
      </c>
      <c r="M700" s="2">
        <v>45</v>
      </c>
      <c r="N700" s="2" t="s">
        <v>4</v>
      </c>
      <c r="O700" s="2">
        <v>0</v>
      </c>
      <c r="P700" t="s">
        <v>12</v>
      </c>
    </row>
    <row r="701" spans="1:16" x14ac:dyDescent="0.2">
      <c r="A701" s="5">
        <v>700</v>
      </c>
      <c r="B701" s="2" t="s">
        <v>0</v>
      </c>
      <c r="C701" s="2" t="s">
        <v>1</v>
      </c>
      <c r="D701" s="2" t="s">
        <v>5</v>
      </c>
      <c r="E701" s="2" t="s">
        <v>83</v>
      </c>
      <c r="F701" s="2">
        <v>53</v>
      </c>
      <c r="G701" s="2">
        <v>41</v>
      </c>
      <c r="H701" t="s">
        <v>22</v>
      </c>
      <c r="I701" s="2" t="s">
        <v>14</v>
      </c>
      <c r="J701" s="2" t="s">
        <v>6</v>
      </c>
      <c r="K701" s="2">
        <v>81</v>
      </c>
      <c r="L701" s="2">
        <v>356</v>
      </c>
      <c r="M701" s="4">
        <v>11</v>
      </c>
      <c r="N701" s="2" t="s">
        <v>4</v>
      </c>
      <c r="O701" s="2">
        <v>1</v>
      </c>
      <c r="P701" t="s">
        <v>11</v>
      </c>
    </row>
    <row r="702" spans="1:16" x14ac:dyDescent="0.2">
      <c r="A702" s="5">
        <v>701</v>
      </c>
      <c r="B702" s="2" t="s">
        <v>0</v>
      </c>
      <c r="C702" s="2" t="s">
        <v>1</v>
      </c>
      <c r="D702" s="2" t="s">
        <v>5</v>
      </c>
      <c r="E702" s="2" t="s">
        <v>15</v>
      </c>
      <c r="F702" s="2">
        <v>32</v>
      </c>
      <c r="G702" s="2">
        <v>41</v>
      </c>
      <c r="H702" t="s">
        <v>31</v>
      </c>
      <c r="I702" s="2" t="s">
        <v>14</v>
      </c>
      <c r="J702" s="2" t="s">
        <v>55</v>
      </c>
      <c r="K702" s="2">
        <v>19</v>
      </c>
      <c r="L702" s="2">
        <v>63</v>
      </c>
      <c r="M702" s="2">
        <v>16</v>
      </c>
      <c r="N702" s="2" t="s">
        <v>4</v>
      </c>
      <c r="O702" s="2">
        <v>1</v>
      </c>
      <c r="P702" t="s">
        <v>12</v>
      </c>
    </row>
    <row r="703" spans="1:16" x14ac:dyDescent="0.2">
      <c r="A703" s="5">
        <v>702</v>
      </c>
      <c r="B703" s="2" t="s">
        <v>0</v>
      </c>
      <c r="C703" s="2" t="s">
        <v>2</v>
      </c>
      <c r="D703" s="2" t="s">
        <v>5</v>
      </c>
      <c r="E703" s="2" t="s">
        <v>85</v>
      </c>
      <c r="F703" s="2">
        <v>57</v>
      </c>
      <c r="G703" s="2">
        <v>61</v>
      </c>
      <c r="H703" t="s">
        <v>33</v>
      </c>
      <c r="I703" s="2" t="s">
        <v>2</v>
      </c>
      <c r="J703" s="2" t="s">
        <v>6</v>
      </c>
      <c r="K703" s="2">
        <v>43</v>
      </c>
      <c r="L703" s="2">
        <v>191</v>
      </c>
      <c r="M703" s="2">
        <v>3</v>
      </c>
      <c r="N703" s="2" t="s">
        <v>4</v>
      </c>
      <c r="O703" s="2">
        <v>2</v>
      </c>
      <c r="P703" t="s">
        <v>10</v>
      </c>
    </row>
    <row r="704" spans="1:16" x14ac:dyDescent="0.2">
      <c r="A704" s="5">
        <v>703</v>
      </c>
      <c r="B704" s="2" t="s">
        <v>3</v>
      </c>
      <c r="C704" s="2" t="s">
        <v>1</v>
      </c>
      <c r="D704" s="2" t="s">
        <v>15</v>
      </c>
      <c r="E704" s="2" t="s">
        <v>15</v>
      </c>
      <c r="F704" s="2">
        <v>28</v>
      </c>
      <c r="G704" s="2">
        <v>41</v>
      </c>
      <c r="H704" t="s">
        <v>33</v>
      </c>
      <c r="I704" s="2" t="s">
        <v>14</v>
      </c>
      <c r="J704" s="2" t="s">
        <v>53</v>
      </c>
      <c r="K704" s="2">
        <v>22</v>
      </c>
      <c r="L704" s="2">
        <v>55</v>
      </c>
      <c r="M704" s="2">
        <v>5</v>
      </c>
      <c r="N704" s="2" t="s">
        <v>4</v>
      </c>
      <c r="O704" s="2">
        <v>1</v>
      </c>
      <c r="P704" t="s">
        <v>12</v>
      </c>
    </row>
    <row r="705" spans="1:16" x14ac:dyDescent="0.2">
      <c r="A705" s="5">
        <v>704</v>
      </c>
      <c r="B705" s="2" t="s">
        <v>3</v>
      </c>
      <c r="C705" s="2" t="s">
        <v>1</v>
      </c>
      <c r="D705" s="2" t="s">
        <v>5</v>
      </c>
      <c r="E705" s="2" t="s">
        <v>15</v>
      </c>
      <c r="F705" s="2">
        <v>30</v>
      </c>
      <c r="G705" s="2">
        <v>48</v>
      </c>
      <c r="H705" t="s">
        <v>38</v>
      </c>
      <c r="I705" s="2" t="s">
        <v>2</v>
      </c>
      <c r="J705" s="2" t="s">
        <v>53</v>
      </c>
      <c r="K705" s="2">
        <v>16</v>
      </c>
      <c r="L705" s="2">
        <v>46</v>
      </c>
      <c r="M705" s="2">
        <v>36</v>
      </c>
      <c r="N705" s="2" t="s">
        <v>4</v>
      </c>
      <c r="O705" s="2">
        <v>0</v>
      </c>
      <c r="P705" t="s">
        <v>12</v>
      </c>
    </row>
    <row r="706" spans="1:16" x14ac:dyDescent="0.2">
      <c r="A706" s="5">
        <v>705</v>
      </c>
      <c r="B706" s="2" t="s">
        <v>0</v>
      </c>
      <c r="C706" s="2" t="s">
        <v>1</v>
      </c>
      <c r="D706" s="2" t="s">
        <v>5</v>
      </c>
      <c r="E706" s="2" t="s">
        <v>83</v>
      </c>
      <c r="F706" s="2">
        <v>55</v>
      </c>
      <c r="G706" s="2">
        <v>52</v>
      </c>
      <c r="H706" t="s">
        <v>35</v>
      </c>
      <c r="I706" s="2" t="s">
        <v>14</v>
      </c>
      <c r="J706" s="2" t="s">
        <v>6</v>
      </c>
      <c r="K706" s="2">
        <v>64</v>
      </c>
      <c r="L706" s="2">
        <v>84</v>
      </c>
      <c r="M706" s="2">
        <v>11</v>
      </c>
      <c r="N706" s="2" t="s">
        <v>4</v>
      </c>
      <c r="O706" s="2">
        <v>0</v>
      </c>
      <c r="P706" t="s">
        <v>10</v>
      </c>
    </row>
    <row r="707" spans="1:16" x14ac:dyDescent="0.2">
      <c r="A707" s="5">
        <v>706</v>
      </c>
      <c r="B707" s="2" t="s">
        <v>0</v>
      </c>
      <c r="C707" s="2" t="s">
        <v>1</v>
      </c>
      <c r="D707" s="2" t="s">
        <v>15</v>
      </c>
      <c r="E707" s="2" t="s">
        <v>15</v>
      </c>
      <c r="F707" s="2">
        <v>26</v>
      </c>
      <c r="G707" s="2">
        <v>79</v>
      </c>
      <c r="H707" t="s">
        <v>26</v>
      </c>
      <c r="I707" s="2" t="s">
        <v>2</v>
      </c>
      <c r="J707" s="2" t="s">
        <v>53</v>
      </c>
      <c r="K707" s="2">
        <v>19</v>
      </c>
      <c r="L707" s="2">
        <v>35</v>
      </c>
      <c r="M707" s="2">
        <v>41</v>
      </c>
      <c r="N707" s="2" t="s">
        <v>4</v>
      </c>
      <c r="O707" s="2">
        <v>1</v>
      </c>
      <c r="P707" t="s">
        <v>11</v>
      </c>
    </row>
    <row r="708" spans="1:16" x14ac:dyDescent="0.2">
      <c r="A708" s="5">
        <v>707</v>
      </c>
      <c r="B708" s="2" t="s">
        <v>3</v>
      </c>
      <c r="C708" s="2" t="s">
        <v>2</v>
      </c>
      <c r="D708" s="2" t="s">
        <v>5</v>
      </c>
      <c r="E708" s="2" t="s">
        <v>15</v>
      </c>
      <c r="F708" s="2">
        <v>28</v>
      </c>
      <c r="G708" s="2">
        <v>70</v>
      </c>
      <c r="H708" t="s">
        <v>18</v>
      </c>
      <c r="I708" s="2" t="s">
        <v>14</v>
      </c>
      <c r="J708" s="2" t="s">
        <v>55</v>
      </c>
      <c r="K708" s="2">
        <v>17</v>
      </c>
      <c r="L708" s="2">
        <v>63</v>
      </c>
      <c r="M708" s="2">
        <v>35</v>
      </c>
      <c r="N708" s="2" t="s">
        <v>4</v>
      </c>
      <c r="O708" s="2">
        <v>1</v>
      </c>
      <c r="P708" t="s">
        <v>12</v>
      </c>
    </row>
    <row r="709" spans="1:16" x14ac:dyDescent="0.2">
      <c r="A709" s="5">
        <v>708</v>
      </c>
      <c r="B709" s="2" t="s">
        <v>3</v>
      </c>
      <c r="C709" s="2" t="s">
        <v>2</v>
      </c>
      <c r="D709" s="2" t="s">
        <v>5</v>
      </c>
      <c r="E709" s="2" t="s">
        <v>15</v>
      </c>
      <c r="F709" s="2">
        <v>34</v>
      </c>
      <c r="G709" s="2">
        <v>20</v>
      </c>
      <c r="H709" t="s">
        <v>24</v>
      </c>
      <c r="I709" s="2" t="s">
        <v>2</v>
      </c>
      <c r="J709" s="2" t="s">
        <v>55</v>
      </c>
      <c r="K709" s="2">
        <v>29</v>
      </c>
      <c r="L709" s="2">
        <v>70</v>
      </c>
      <c r="M709" s="2">
        <v>36</v>
      </c>
      <c r="N709" s="2" t="s">
        <v>4</v>
      </c>
      <c r="O709" s="2">
        <v>6</v>
      </c>
      <c r="P709" t="s">
        <v>13</v>
      </c>
    </row>
    <row r="710" spans="1:16" x14ac:dyDescent="0.2">
      <c r="A710" s="5">
        <v>709</v>
      </c>
      <c r="B710" s="2" t="s">
        <v>3</v>
      </c>
      <c r="C710" s="2" t="s">
        <v>1</v>
      </c>
      <c r="D710" s="2" t="s">
        <v>5</v>
      </c>
      <c r="E710" s="2" t="s">
        <v>15</v>
      </c>
      <c r="F710" s="2">
        <v>32</v>
      </c>
      <c r="G710" s="2">
        <v>30</v>
      </c>
      <c r="H710" t="s">
        <v>21</v>
      </c>
      <c r="I710" s="2" t="s">
        <v>2</v>
      </c>
      <c r="J710" s="2" t="s">
        <v>53</v>
      </c>
      <c r="K710" s="2">
        <v>21</v>
      </c>
      <c r="L710" s="2">
        <v>97</v>
      </c>
      <c r="M710" s="2">
        <v>38</v>
      </c>
      <c r="N710" s="2" t="s">
        <v>4</v>
      </c>
      <c r="O710" s="2">
        <v>0</v>
      </c>
      <c r="P710" t="s">
        <v>12</v>
      </c>
    </row>
    <row r="711" spans="1:16" x14ac:dyDescent="0.2">
      <c r="A711" s="5">
        <v>710</v>
      </c>
      <c r="B711" s="2" t="s">
        <v>3</v>
      </c>
      <c r="C711" s="2" t="s">
        <v>1</v>
      </c>
      <c r="D711" s="2" t="s">
        <v>5</v>
      </c>
      <c r="E711" s="2" t="s">
        <v>85</v>
      </c>
      <c r="F711" s="2">
        <v>50</v>
      </c>
      <c r="G711" s="2">
        <v>72</v>
      </c>
      <c r="H711" t="s">
        <v>21</v>
      </c>
      <c r="I711" s="2" t="s">
        <v>14</v>
      </c>
      <c r="J711" s="3" t="s">
        <v>7</v>
      </c>
      <c r="K711" s="2">
        <v>42</v>
      </c>
      <c r="L711" s="2">
        <v>66</v>
      </c>
      <c r="M711" s="2">
        <v>14</v>
      </c>
      <c r="N711" s="2" t="s">
        <v>8</v>
      </c>
      <c r="O711" s="2">
        <v>0</v>
      </c>
      <c r="P711" t="s">
        <v>9</v>
      </c>
    </row>
    <row r="712" spans="1:16" x14ac:dyDescent="0.2">
      <c r="A712" s="5">
        <v>711</v>
      </c>
      <c r="B712" s="2" t="s">
        <v>0</v>
      </c>
      <c r="C712" s="2" t="s">
        <v>1</v>
      </c>
      <c r="D712" s="2" t="s">
        <v>5</v>
      </c>
      <c r="E712" s="2" t="s">
        <v>83</v>
      </c>
      <c r="F712" s="2">
        <v>56</v>
      </c>
      <c r="G712" s="2">
        <v>58</v>
      </c>
      <c r="H712" t="s">
        <v>26</v>
      </c>
      <c r="I712" s="2" t="s">
        <v>14</v>
      </c>
      <c r="J712" s="2" t="s">
        <v>6</v>
      </c>
      <c r="K712" s="2">
        <v>67</v>
      </c>
      <c r="L712" s="2">
        <v>332</v>
      </c>
      <c r="M712" s="2">
        <v>11</v>
      </c>
      <c r="N712" s="2" t="s">
        <v>4</v>
      </c>
      <c r="O712" s="2">
        <v>1</v>
      </c>
      <c r="P712" t="s">
        <v>11</v>
      </c>
    </row>
    <row r="713" spans="1:16" x14ac:dyDescent="0.2">
      <c r="A713" s="5">
        <v>712</v>
      </c>
      <c r="B713" s="2" t="s">
        <v>0</v>
      </c>
      <c r="C713" s="2" t="s">
        <v>1</v>
      </c>
      <c r="D713" s="2" t="s">
        <v>5</v>
      </c>
      <c r="E713" s="2" t="s">
        <v>15</v>
      </c>
      <c r="F713" s="2">
        <v>34</v>
      </c>
      <c r="G713" s="2">
        <v>69</v>
      </c>
      <c r="H713" t="s">
        <v>18</v>
      </c>
      <c r="I713" s="2" t="s">
        <v>2</v>
      </c>
      <c r="J713" s="2" t="s">
        <v>55</v>
      </c>
      <c r="K713" s="2">
        <v>17</v>
      </c>
      <c r="L713" s="2">
        <v>55</v>
      </c>
      <c r="M713" s="2">
        <v>4</v>
      </c>
      <c r="N713" s="2" t="s">
        <v>4</v>
      </c>
      <c r="O713" s="2">
        <v>0</v>
      </c>
      <c r="P713" t="s">
        <v>11</v>
      </c>
    </row>
    <row r="714" spans="1:16" x14ac:dyDescent="0.2">
      <c r="A714" s="5">
        <v>713</v>
      </c>
      <c r="B714" s="2" t="s">
        <v>0</v>
      </c>
      <c r="C714" s="2" t="s">
        <v>1</v>
      </c>
      <c r="D714" s="2" t="s">
        <v>5</v>
      </c>
      <c r="E714" s="2" t="s">
        <v>84</v>
      </c>
      <c r="F714" s="2">
        <v>33</v>
      </c>
      <c r="G714" s="2">
        <v>30</v>
      </c>
      <c r="H714" t="s">
        <v>67</v>
      </c>
      <c r="I714" s="2" t="s">
        <v>2</v>
      </c>
      <c r="J714" s="2" t="s">
        <v>55</v>
      </c>
      <c r="K714" s="2">
        <v>36</v>
      </c>
      <c r="L714" s="2">
        <v>139</v>
      </c>
      <c r="M714" s="2">
        <v>4</v>
      </c>
      <c r="N714" s="2" t="s">
        <v>4</v>
      </c>
      <c r="O714" s="2">
        <v>2</v>
      </c>
      <c r="P714" t="s">
        <v>13</v>
      </c>
    </row>
    <row r="715" spans="1:16" x14ac:dyDescent="0.2">
      <c r="A715" s="5">
        <v>714</v>
      </c>
      <c r="B715" s="2" t="s">
        <v>3</v>
      </c>
      <c r="C715" s="2" t="s">
        <v>1</v>
      </c>
      <c r="D715" s="2" t="s">
        <v>5</v>
      </c>
      <c r="E715" s="2" t="s">
        <v>15</v>
      </c>
      <c r="F715" s="2">
        <v>31</v>
      </c>
      <c r="G715" s="2">
        <v>35</v>
      </c>
      <c r="H715" t="s">
        <v>27</v>
      </c>
      <c r="I715" s="2" t="s">
        <v>14</v>
      </c>
      <c r="J715" s="2" t="s">
        <v>53</v>
      </c>
      <c r="K715" s="2">
        <v>13</v>
      </c>
      <c r="L715" s="2">
        <v>65</v>
      </c>
      <c r="M715" s="2">
        <v>23</v>
      </c>
      <c r="N715" s="2" t="s">
        <v>4</v>
      </c>
      <c r="O715" s="2">
        <v>0</v>
      </c>
      <c r="P715" t="s">
        <v>11</v>
      </c>
    </row>
    <row r="716" spans="1:16" x14ac:dyDescent="0.2">
      <c r="A716" s="5">
        <v>715</v>
      </c>
      <c r="B716" s="2" t="s">
        <v>3</v>
      </c>
      <c r="C716" s="2" t="s">
        <v>1</v>
      </c>
      <c r="D716" s="2" t="s">
        <v>5</v>
      </c>
      <c r="E716" s="2" t="s">
        <v>15</v>
      </c>
      <c r="F716" s="2">
        <v>29</v>
      </c>
      <c r="G716" s="2">
        <v>25</v>
      </c>
      <c r="H716" t="s">
        <v>26</v>
      </c>
      <c r="I716" s="2" t="s">
        <v>2</v>
      </c>
      <c r="J716" s="2" t="s">
        <v>55</v>
      </c>
      <c r="K716" s="2">
        <v>18</v>
      </c>
      <c r="L716" s="2">
        <v>41</v>
      </c>
      <c r="M716" s="2">
        <v>25</v>
      </c>
      <c r="N716" s="2" t="s">
        <v>4</v>
      </c>
      <c r="O716" s="2">
        <v>1</v>
      </c>
      <c r="P716" t="s">
        <v>11</v>
      </c>
    </row>
    <row r="717" spans="1:16" x14ac:dyDescent="0.2">
      <c r="A717" s="5">
        <v>716</v>
      </c>
      <c r="B717" s="2" t="s">
        <v>3</v>
      </c>
      <c r="C717" s="2" t="s">
        <v>1</v>
      </c>
      <c r="D717" s="2" t="s">
        <v>15</v>
      </c>
      <c r="E717" s="2" t="s">
        <v>15</v>
      </c>
      <c r="F717" s="2">
        <v>31</v>
      </c>
      <c r="G717" s="2">
        <v>69</v>
      </c>
      <c r="H717" t="s">
        <v>28</v>
      </c>
      <c r="I717" s="2" t="s">
        <v>14</v>
      </c>
      <c r="J717" s="2" t="s">
        <v>55</v>
      </c>
      <c r="K717" s="2">
        <v>10</v>
      </c>
      <c r="L717" s="2">
        <v>28</v>
      </c>
      <c r="M717" s="2">
        <v>45</v>
      </c>
      <c r="N717" s="2" t="s">
        <v>4</v>
      </c>
      <c r="O717" s="2">
        <v>0</v>
      </c>
      <c r="P717" t="s">
        <v>11</v>
      </c>
    </row>
    <row r="718" spans="1:16" x14ac:dyDescent="0.2">
      <c r="A718" s="5">
        <v>717</v>
      </c>
      <c r="B718" s="2" t="s">
        <v>0</v>
      </c>
      <c r="C718" s="2" t="s">
        <v>1</v>
      </c>
      <c r="D718" s="2" t="s">
        <v>15</v>
      </c>
      <c r="E718" s="2" t="s">
        <v>15</v>
      </c>
      <c r="F718" s="2">
        <v>30</v>
      </c>
      <c r="G718" s="2">
        <v>44</v>
      </c>
      <c r="H718" t="s">
        <v>37</v>
      </c>
      <c r="I718" s="2" t="s">
        <v>14</v>
      </c>
      <c r="J718" s="2" t="s">
        <v>53</v>
      </c>
      <c r="K718" s="2">
        <v>16</v>
      </c>
      <c r="L718" s="2">
        <v>47</v>
      </c>
      <c r="M718" s="2">
        <v>21</v>
      </c>
      <c r="N718" s="2" t="s">
        <v>4</v>
      </c>
      <c r="O718" s="2">
        <v>1</v>
      </c>
      <c r="P718" t="s">
        <v>11</v>
      </c>
    </row>
    <row r="719" spans="1:16" x14ac:dyDescent="0.2">
      <c r="A719" s="5">
        <v>718</v>
      </c>
      <c r="B719" s="2" t="s">
        <v>3</v>
      </c>
      <c r="C719" s="2" t="s">
        <v>2</v>
      </c>
      <c r="D719" s="2" t="s">
        <v>5</v>
      </c>
      <c r="E719" s="2" t="s">
        <v>15</v>
      </c>
      <c r="F719" s="2">
        <v>33</v>
      </c>
      <c r="G719" s="2">
        <v>27</v>
      </c>
      <c r="H719" t="s">
        <v>17</v>
      </c>
      <c r="I719" s="2" t="s">
        <v>2</v>
      </c>
      <c r="J719" s="2" t="s">
        <v>54</v>
      </c>
      <c r="K719" s="2">
        <v>34</v>
      </c>
      <c r="L719" s="2">
        <v>139</v>
      </c>
      <c r="M719" s="2">
        <v>19</v>
      </c>
      <c r="N719" s="2" t="s">
        <v>4</v>
      </c>
      <c r="O719" s="2">
        <v>3</v>
      </c>
      <c r="P719" t="s">
        <v>13</v>
      </c>
    </row>
    <row r="720" spans="1:16" x14ac:dyDescent="0.2">
      <c r="A720" s="5">
        <v>719</v>
      </c>
      <c r="B720" s="2" t="s">
        <v>0</v>
      </c>
      <c r="C720" s="2" t="s">
        <v>1</v>
      </c>
      <c r="D720" s="2" t="s">
        <v>15</v>
      </c>
      <c r="E720" s="2" t="s">
        <v>15</v>
      </c>
      <c r="F720" s="2">
        <v>26</v>
      </c>
      <c r="G720" s="2">
        <v>74</v>
      </c>
      <c r="H720" t="s">
        <v>38</v>
      </c>
      <c r="I720" s="2" t="s">
        <v>2</v>
      </c>
      <c r="J720" s="2" t="s">
        <v>53</v>
      </c>
      <c r="K720" s="2">
        <v>27</v>
      </c>
      <c r="L720" s="2">
        <v>116</v>
      </c>
      <c r="M720" s="2">
        <v>33</v>
      </c>
      <c r="N720" s="2" t="s">
        <v>4</v>
      </c>
      <c r="O720" s="2">
        <v>2</v>
      </c>
      <c r="P720" t="s">
        <v>10</v>
      </c>
    </row>
    <row r="721" spans="1:16" x14ac:dyDescent="0.2">
      <c r="A721" s="5">
        <v>720</v>
      </c>
      <c r="B721" s="2" t="s">
        <v>3</v>
      </c>
      <c r="C721" s="2" t="s">
        <v>2</v>
      </c>
      <c r="D721" s="2" t="s">
        <v>15</v>
      </c>
      <c r="E721" s="2" t="s">
        <v>83</v>
      </c>
      <c r="F721" s="2">
        <v>30</v>
      </c>
      <c r="G721" s="2">
        <v>37</v>
      </c>
      <c r="H721" t="s">
        <v>25</v>
      </c>
      <c r="I721" s="2" t="s">
        <v>2</v>
      </c>
      <c r="J721" s="2" t="s">
        <v>53</v>
      </c>
      <c r="K721" s="2">
        <v>17</v>
      </c>
      <c r="L721" s="2">
        <v>26</v>
      </c>
      <c r="M721" s="2">
        <v>27</v>
      </c>
      <c r="N721" s="2" t="s">
        <v>4</v>
      </c>
      <c r="O721" s="2">
        <v>0</v>
      </c>
      <c r="P721" t="s">
        <v>11</v>
      </c>
    </row>
    <row r="722" spans="1:16" x14ac:dyDescent="0.2">
      <c r="A722" s="5">
        <v>721</v>
      </c>
      <c r="B722" s="2" t="s">
        <v>3</v>
      </c>
      <c r="C722" s="2" t="s">
        <v>1</v>
      </c>
      <c r="D722" s="2" t="s">
        <v>15</v>
      </c>
      <c r="E722" s="2" t="s">
        <v>15</v>
      </c>
      <c r="F722" s="2">
        <v>28</v>
      </c>
      <c r="G722" s="2">
        <v>55</v>
      </c>
      <c r="H722" t="s">
        <v>32</v>
      </c>
      <c r="I722" s="2" t="s">
        <v>14</v>
      </c>
      <c r="J722" s="2" t="s">
        <v>55</v>
      </c>
      <c r="K722" s="2">
        <v>16</v>
      </c>
      <c r="L722" s="2">
        <v>29</v>
      </c>
      <c r="M722" s="2">
        <v>47</v>
      </c>
      <c r="N722" s="2" t="s">
        <v>4</v>
      </c>
      <c r="O722" s="2">
        <v>1</v>
      </c>
      <c r="P722" t="s">
        <v>12</v>
      </c>
    </row>
    <row r="723" spans="1:16" x14ac:dyDescent="0.2">
      <c r="A723" s="5">
        <v>722</v>
      </c>
      <c r="B723" s="2" t="s">
        <v>3</v>
      </c>
      <c r="C723" s="2" t="s">
        <v>1</v>
      </c>
      <c r="D723" s="2" t="s">
        <v>5</v>
      </c>
      <c r="E723" s="2" t="s">
        <v>15</v>
      </c>
      <c r="F723" s="2">
        <v>41</v>
      </c>
      <c r="G723" s="2">
        <v>80</v>
      </c>
      <c r="H723" t="s">
        <v>25</v>
      </c>
      <c r="I723" s="2" t="s">
        <v>14</v>
      </c>
      <c r="J723" s="3" t="s">
        <v>7</v>
      </c>
      <c r="K723" s="2">
        <v>30</v>
      </c>
      <c r="L723" s="2">
        <v>76</v>
      </c>
      <c r="M723" s="2">
        <v>37</v>
      </c>
      <c r="N723" s="2" t="s">
        <v>8</v>
      </c>
      <c r="O723" s="2">
        <v>11</v>
      </c>
      <c r="P723" s="1" t="s">
        <v>9</v>
      </c>
    </row>
    <row r="724" spans="1:16" x14ac:dyDescent="0.2">
      <c r="A724" s="5">
        <v>723</v>
      </c>
      <c r="B724" s="2" t="s">
        <v>3</v>
      </c>
      <c r="C724" s="2" t="s">
        <v>1</v>
      </c>
      <c r="D724" s="2" t="s">
        <v>15</v>
      </c>
      <c r="E724" s="2" t="s">
        <v>15</v>
      </c>
      <c r="F724" s="2">
        <v>35</v>
      </c>
      <c r="G724" s="2">
        <v>32</v>
      </c>
      <c r="H724" t="s">
        <v>25</v>
      </c>
      <c r="I724" s="2" t="s">
        <v>14</v>
      </c>
      <c r="J724" s="2" t="s">
        <v>53</v>
      </c>
      <c r="K724" s="2">
        <v>17</v>
      </c>
      <c r="L724" s="2">
        <v>23</v>
      </c>
      <c r="M724" s="2">
        <v>5</v>
      </c>
      <c r="N724" s="2" t="s">
        <v>4</v>
      </c>
      <c r="O724" s="2">
        <v>1</v>
      </c>
      <c r="P724" t="s">
        <v>12</v>
      </c>
    </row>
    <row r="725" spans="1:16" x14ac:dyDescent="0.2">
      <c r="A725" s="5">
        <v>724</v>
      </c>
      <c r="B725" s="2" t="s">
        <v>0</v>
      </c>
      <c r="C725" s="2" t="s">
        <v>1</v>
      </c>
      <c r="D725" s="2" t="s">
        <v>15</v>
      </c>
      <c r="E725" s="2" t="s">
        <v>85</v>
      </c>
      <c r="F725" s="2">
        <v>41</v>
      </c>
      <c r="G725" s="2">
        <v>32</v>
      </c>
      <c r="H725" t="s">
        <v>37</v>
      </c>
      <c r="I725" s="2" t="s">
        <v>14</v>
      </c>
      <c r="J725" s="3" t="s">
        <v>7</v>
      </c>
      <c r="K725" s="2">
        <v>41</v>
      </c>
      <c r="L725" s="2">
        <v>129</v>
      </c>
      <c r="M725" s="2">
        <v>25</v>
      </c>
      <c r="N725" s="2" t="s">
        <v>8</v>
      </c>
      <c r="O725" s="2">
        <v>2</v>
      </c>
      <c r="P725" t="s">
        <v>9</v>
      </c>
    </row>
    <row r="726" spans="1:16" x14ac:dyDescent="0.2">
      <c r="A726" s="5">
        <v>725</v>
      </c>
      <c r="B726" s="2" t="s">
        <v>3</v>
      </c>
      <c r="C726" s="2" t="s">
        <v>1</v>
      </c>
      <c r="D726" s="2" t="s">
        <v>15</v>
      </c>
      <c r="E726" s="2" t="s">
        <v>15</v>
      </c>
      <c r="F726" s="2">
        <v>30</v>
      </c>
      <c r="G726" s="2">
        <v>58</v>
      </c>
      <c r="H726" t="s">
        <v>29</v>
      </c>
      <c r="I726" s="2" t="s">
        <v>2</v>
      </c>
      <c r="J726" s="2" t="s">
        <v>53</v>
      </c>
      <c r="K726" s="2">
        <v>20</v>
      </c>
      <c r="L726" s="2">
        <v>49</v>
      </c>
      <c r="M726" s="2">
        <v>29</v>
      </c>
      <c r="N726" s="2" t="s">
        <v>4</v>
      </c>
      <c r="O726" s="2">
        <v>2</v>
      </c>
      <c r="P726" t="s">
        <v>11</v>
      </c>
    </row>
    <row r="727" spans="1:16" x14ac:dyDescent="0.2">
      <c r="A727" s="5">
        <v>726</v>
      </c>
      <c r="B727" s="2" t="s">
        <v>0</v>
      </c>
      <c r="C727" s="2" t="s">
        <v>2</v>
      </c>
      <c r="D727" s="2" t="s">
        <v>15</v>
      </c>
      <c r="E727" s="2" t="s">
        <v>15</v>
      </c>
      <c r="F727" s="2">
        <v>31</v>
      </c>
      <c r="G727" s="2">
        <v>60</v>
      </c>
      <c r="H727" t="s">
        <v>22</v>
      </c>
      <c r="I727" s="2" t="s">
        <v>14</v>
      </c>
      <c r="J727" s="2" t="s">
        <v>53</v>
      </c>
      <c r="K727" s="2">
        <v>13</v>
      </c>
      <c r="L727" s="2">
        <v>24</v>
      </c>
      <c r="M727" s="2">
        <v>22</v>
      </c>
      <c r="N727" s="2" t="s">
        <v>4</v>
      </c>
      <c r="O727" s="2">
        <v>0</v>
      </c>
      <c r="P727" t="s">
        <v>11</v>
      </c>
    </row>
    <row r="728" spans="1:16" x14ac:dyDescent="0.2">
      <c r="A728" s="5">
        <v>727</v>
      </c>
      <c r="B728" s="2" t="s">
        <v>0</v>
      </c>
      <c r="C728" s="2" t="s">
        <v>1</v>
      </c>
      <c r="D728" s="2" t="s">
        <v>5</v>
      </c>
      <c r="E728" s="2" t="s">
        <v>15</v>
      </c>
      <c r="F728" s="2">
        <v>31</v>
      </c>
      <c r="G728" s="2">
        <v>76</v>
      </c>
      <c r="H728" t="s">
        <v>35</v>
      </c>
      <c r="I728" s="2" t="s">
        <v>2</v>
      </c>
      <c r="J728" s="2" t="s">
        <v>53</v>
      </c>
      <c r="K728" s="2">
        <v>19</v>
      </c>
      <c r="L728" s="2">
        <v>37</v>
      </c>
      <c r="M728" s="2">
        <v>46</v>
      </c>
      <c r="N728" s="2" t="s">
        <v>4</v>
      </c>
      <c r="O728" s="2">
        <v>0</v>
      </c>
      <c r="P728" t="s">
        <v>10</v>
      </c>
    </row>
    <row r="729" spans="1:16" x14ac:dyDescent="0.2">
      <c r="A729" s="5">
        <v>728</v>
      </c>
      <c r="B729" s="2" t="s">
        <v>0</v>
      </c>
      <c r="C729" s="2" t="s">
        <v>1</v>
      </c>
      <c r="D729" s="2" t="s">
        <v>5</v>
      </c>
      <c r="E729" s="2" t="s">
        <v>15</v>
      </c>
      <c r="F729" s="2">
        <v>35</v>
      </c>
      <c r="G729" s="2">
        <v>44</v>
      </c>
      <c r="H729" t="s">
        <v>22</v>
      </c>
      <c r="I729" s="2" t="s">
        <v>2</v>
      </c>
      <c r="J729" s="2" t="s">
        <v>55</v>
      </c>
      <c r="K729" s="2">
        <v>15</v>
      </c>
      <c r="L729" s="2">
        <v>70</v>
      </c>
      <c r="M729" s="2">
        <v>42</v>
      </c>
      <c r="N729" s="2" t="s">
        <v>4</v>
      </c>
      <c r="O729" s="2">
        <v>1</v>
      </c>
      <c r="P729" t="s">
        <v>11</v>
      </c>
    </row>
    <row r="730" spans="1:16" x14ac:dyDescent="0.2">
      <c r="A730" s="5">
        <v>729</v>
      </c>
      <c r="B730" s="2" t="s">
        <v>3</v>
      </c>
      <c r="C730" s="2" t="s">
        <v>2</v>
      </c>
      <c r="D730" s="2" t="s">
        <v>5</v>
      </c>
      <c r="E730" s="2" t="s">
        <v>15</v>
      </c>
      <c r="F730" s="2">
        <v>29</v>
      </c>
      <c r="G730" s="2">
        <v>26</v>
      </c>
      <c r="H730" t="s">
        <v>66</v>
      </c>
      <c r="I730" s="2" t="s">
        <v>2</v>
      </c>
      <c r="J730" s="2" t="s">
        <v>55</v>
      </c>
      <c r="K730" s="2">
        <v>32</v>
      </c>
      <c r="L730" s="2">
        <v>120</v>
      </c>
      <c r="M730" s="2">
        <v>26</v>
      </c>
      <c r="N730" s="2" t="s">
        <v>4</v>
      </c>
      <c r="O730" s="2">
        <v>2</v>
      </c>
      <c r="P730" t="s">
        <v>13</v>
      </c>
    </row>
    <row r="731" spans="1:16" x14ac:dyDescent="0.2">
      <c r="A731" s="5">
        <v>730</v>
      </c>
      <c r="B731" s="2" t="s">
        <v>3</v>
      </c>
      <c r="C731" s="2" t="s">
        <v>1</v>
      </c>
      <c r="D731" s="2" t="s">
        <v>5</v>
      </c>
      <c r="E731" s="2" t="s">
        <v>83</v>
      </c>
      <c r="F731" s="2">
        <v>37</v>
      </c>
      <c r="G731" s="2">
        <v>79</v>
      </c>
      <c r="H731" t="s">
        <v>37</v>
      </c>
      <c r="I731" s="2" t="s">
        <v>2</v>
      </c>
      <c r="J731" s="2" t="s">
        <v>53</v>
      </c>
      <c r="K731" s="2">
        <v>15</v>
      </c>
      <c r="L731" s="2">
        <v>44</v>
      </c>
      <c r="M731" s="2">
        <v>2</v>
      </c>
      <c r="N731" s="2" t="s">
        <v>4</v>
      </c>
      <c r="O731" s="2">
        <v>1</v>
      </c>
      <c r="P731" t="s">
        <v>10</v>
      </c>
    </row>
    <row r="732" spans="1:16" x14ac:dyDescent="0.2">
      <c r="A732" s="5">
        <v>731</v>
      </c>
      <c r="B732" s="2" t="s">
        <v>3</v>
      </c>
      <c r="C732" s="2" t="s">
        <v>1</v>
      </c>
      <c r="D732" s="2" t="s">
        <v>15</v>
      </c>
      <c r="E732" s="2" t="s">
        <v>83</v>
      </c>
      <c r="F732" s="2">
        <v>28</v>
      </c>
      <c r="G732" s="2">
        <v>67</v>
      </c>
      <c r="H732" t="s">
        <v>25</v>
      </c>
      <c r="I732" s="2" t="s">
        <v>14</v>
      </c>
      <c r="J732" s="2" t="s">
        <v>55</v>
      </c>
      <c r="K732" s="2">
        <v>23</v>
      </c>
      <c r="L732" s="2">
        <v>108</v>
      </c>
      <c r="M732" s="2">
        <v>24</v>
      </c>
      <c r="N732" s="2" t="s">
        <v>4</v>
      </c>
      <c r="O732" s="2">
        <v>1</v>
      </c>
      <c r="P732" t="s">
        <v>10</v>
      </c>
    </row>
    <row r="733" spans="1:16" x14ac:dyDescent="0.2">
      <c r="A733" s="5">
        <v>732</v>
      </c>
      <c r="B733" s="2" t="s">
        <v>0</v>
      </c>
      <c r="C733" s="2" t="s">
        <v>1</v>
      </c>
      <c r="D733" s="2" t="s">
        <v>5</v>
      </c>
      <c r="E733" s="2" t="s">
        <v>85</v>
      </c>
      <c r="F733" s="2">
        <v>52</v>
      </c>
      <c r="G733" s="2">
        <v>36</v>
      </c>
      <c r="H733" t="s">
        <v>28</v>
      </c>
      <c r="I733" s="2" t="s">
        <v>14</v>
      </c>
      <c r="J733" s="2" t="s">
        <v>6</v>
      </c>
      <c r="K733" s="2">
        <v>61</v>
      </c>
      <c r="L733" s="2">
        <v>92</v>
      </c>
      <c r="M733" s="4">
        <v>4</v>
      </c>
      <c r="N733" s="2" t="s">
        <v>4</v>
      </c>
      <c r="O733" s="2">
        <v>0</v>
      </c>
      <c r="P733" t="s">
        <v>12</v>
      </c>
    </row>
    <row r="734" spans="1:16" x14ac:dyDescent="0.2">
      <c r="A734" s="5">
        <v>733</v>
      </c>
      <c r="B734" s="2" t="s">
        <v>3</v>
      </c>
      <c r="C734" s="2" t="s">
        <v>1</v>
      </c>
      <c r="D734" s="2" t="s">
        <v>5</v>
      </c>
      <c r="E734" s="2" t="s">
        <v>83</v>
      </c>
      <c r="F734" s="2">
        <v>49</v>
      </c>
      <c r="G734" s="2">
        <v>44</v>
      </c>
      <c r="H734" t="s">
        <v>29</v>
      </c>
      <c r="I734" s="2" t="s">
        <v>14</v>
      </c>
      <c r="J734" s="3" t="s">
        <v>7</v>
      </c>
      <c r="K734" s="2">
        <v>48</v>
      </c>
      <c r="L734" s="2">
        <v>193</v>
      </c>
      <c r="M734" s="2">
        <v>37</v>
      </c>
      <c r="N734" s="2" t="s">
        <v>8</v>
      </c>
      <c r="O734" s="2">
        <v>1</v>
      </c>
      <c r="P734" t="s">
        <v>9</v>
      </c>
    </row>
    <row r="735" spans="1:16" x14ac:dyDescent="0.2">
      <c r="A735" s="5">
        <v>734</v>
      </c>
      <c r="B735" s="2" t="s">
        <v>0</v>
      </c>
      <c r="C735" s="2" t="s">
        <v>1</v>
      </c>
      <c r="D735" s="2" t="s">
        <v>5</v>
      </c>
      <c r="E735" s="2" t="s">
        <v>84</v>
      </c>
      <c r="F735" s="2">
        <v>49</v>
      </c>
      <c r="G735" s="2">
        <v>67</v>
      </c>
      <c r="H735" t="s">
        <v>21</v>
      </c>
      <c r="I735" s="2" t="s">
        <v>14</v>
      </c>
      <c r="J735" s="3" t="s">
        <v>7</v>
      </c>
      <c r="K735" s="2">
        <v>37</v>
      </c>
      <c r="L735" s="2">
        <v>147</v>
      </c>
      <c r="M735" s="2">
        <v>47</v>
      </c>
      <c r="N735" s="2" t="s">
        <v>8</v>
      </c>
      <c r="O735" s="2">
        <v>0</v>
      </c>
      <c r="P735" s="1" t="s">
        <v>9</v>
      </c>
    </row>
    <row r="736" spans="1:16" x14ac:dyDescent="0.2">
      <c r="A736" s="5">
        <v>735</v>
      </c>
      <c r="B736" s="2" t="s">
        <v>3</v>
      </c>
      <c r="C736" s="2" t="s">
        <v>1</v>
      </c>
      <c r="D736" s="2" t="s">
        <v>5</v>
      </c>
      <c r="E736" s="2" t="s">
        <v>84</v>
      </c>
      <c r="F736" s="2">
        <v>49</v>
      </c>
      <c r="G736" s="2">
        <v>28</v>
      </c>
      <c r="H736" t="s">
        <v>22</v>
      </c>
      <c r="I736" s="2" t="s">
        <v>14</v>
      </c>
      <c r="J736" s="3" t="s">
        <v>7</v>
      </c>
      <c r="K736" s="2">
        <v>46</v>
      </c>
      <c r="L736" s="2">
        <v>152</v>
      </c>
      <c r="M736" s="2">
        <v>40</v>
      </c>
      <c r="N736" s="2" t="s">
        <v>8</v>
      </c>
      <c r="O736" s="2">
        <v>4</v>
      </c>
      <c r="P736" s="1" t="s">
        <v>9</v>
      </c>
    </row>
    <row r="737" spans="1:16" x14ac:dyDescent="0.2">
      <c r="A737" s="5">
        <v>736</v>
      </c>
      <c r="B737" s="2" t="s">
        <v>0</v>
      </c>
      <c r="C737" s="2" t="s">
        <v>1</v>
      </c>
      <c r="D737" s="2" t="s">
        <v>15</v>
      </c>
      <c r="E737" s="2" t="s">
        <v>83</v>
      </c>
      <c r="F737" s="2">
        <v>36</v>
      </c>
      <c r="G737" s="2">
        <v>40</v>
      </c>
      <c r="H737" t="s">
        <v>34</v>
      </c>
      <c r="I737" s="2" t="s">
        <v>2</v>
      </c>
      <c r="J737" s="2" t="s">
        <v>53</v>
      </c>
      <c r="K737" s="2">
        <v>17</v>
      </c>
      <c r="L737" s="2">
        <v>31</v>
      </c>
      <c r="M737" s="2">
        <v>47</v>
      </c>
      <c r="N737" s="2" t="s">
        <v>4</v>
      </c>
      <c r="O737" s="2">
        <v>1</v>
      </c>
      <c r="P737" t="s">
        <v>12</v>
      </c>
    </row>
    <row r="738" spans="1:16" x14ac:dyDescent="0.2">
      <c r="A738" s="5">
        <v>737</v>
      </c>
      <c r="B738" s="2" t="s">
        <v>3</v>
      </c>
      <c r="C738" s="2" t="s">
        <v>2</v>
      </c>
      <c r="D738" s="2" t="s">
        <v>5</v>
      </c>
      <c r="E738" s="2" t="s">
        <v>84</v>
      </c>
      <c r="F738" s="2">
        <v>30</v>
      </c>
      <c r="G738" s="2">
        <v>28</v>
      </c>
      <c r="H738" t="s">
        <v>42</v>
      </c>
      <c r="I738" s="2" t="s">
        <v>2</v>
      </c>
      <c r="J738" s="2" t="s">
        <v>53</v>
      </c>
      <c r="K738" s="2">
        <v>34</v>
      </c>
      <c r="L738" s="2">
        <v>117</v>
      </c>
      <c r="M738" s="2">
        <v>5</v>
      </c>
      <c r="N738" s="2" t="s">
        <v>4</v>
      </c>
      <c r="O738" s="2">
        <v>3</v>
      </c>
      <c r="P738" t="s">
        <v>13</v>
      </c>
    </row>
    <row r="739" spans="1:16" x14ac:dyDescent="0.2">
      <c r="A739" s="5">
        <v>738</v>
      </c>
      <c r="B739" s="2" t="s">
        <v>3</v>
      </c>
      <c r="C739" s="2" t="s">
        <v>2</v>
      </c>
      <c r="D739" s="2" t="s">
        <v>15</v>
      </c>
      <c r="E739" s="2" t="s">
        <v>15</v>
      </c>
      <c r="F739" s="2">
        <v>25</v>
      </c>
      <c r="G739" s="2">
        <v>52</v>
      </c>
      <c r="H739" t="s">
        <v>16</v>
      </c>
      <c r="I739" s="2" t="s">
        <v>2</v>
      </c>
      <c r="J739" s="2" t="s">
        <v>53</v>
      </c>
      <c r="K739" s="2">
        <v>17</v>
      </c>
      <c r="L739" s="2">
        <v>39</v>
      </c>
      <c r="M739" s="2">
        <v>41</v>
      </c>
      <c r="N739" s="2" t="s">
        <v>4</v>
      </c>
      <c r="O739" s="2">
        <v>0</v>
      </c>
      <c r="P739" t="s">
        <v>12</v>
      </c>
    </row>
    <row r="740" spans="1:16" x14ac:dyDescent="0.2">
      <c r="A740" s="5">
        <v>739</v>
      </c>
      <c r="B740" s="2" t="s">
        <v>3</v>
      </c>
      <c r="C740" s="2" t="s">
        <v>1</v>
      </c>
      <c r="D740" s="2" t="s">
        <v>15</v>
      </c>
      <c r="E740" s="2" t="s">
        <v>85</v>
      </c>
      <c r="F740" s="2">
        <v>47</v>
      </c>
      <c r="G740" s="2">
        <v>42</v>
      </c>
      <c r="H740" t="s">
        <v>16</v>
      </c>
      <c r="I740" s="2" t="s">
        <v>14</v>
      </c>
      <c r="J740" s="3" t="s">
        <v>7</v>
      </c>
      <c r="K740" s="2">
        <v>44</v>
      </c>
      <c r="L740" s="2">
        <v>72</v>
      </c>
      <c r="M740" s="2">
        <v>22</v>
      </c>
      <c r="N740" s="2" t="s">
        <v>8</v>
      </c>
      <c r="O740" s="2">
        <v>6</v>
      </c>
      <c r="P740" s="1" t="s">
        <v>9</v>
      </c>
    </row>
    <row r="741" spans="1:16" x14ac:dyDescent="0.2">
      <c r="A741" s="5">
        <v>740</v>
      </c>
      <c r="B741" s="2" t="s">
        <v>3</v>
      </c>
      <c r="C741" s="2" t="s">
        <v>1</v>
      </c>
      <c r="D741" s="2" t="s">
        <v>5</v>
      </c>
      <c r="E741" s="2" t="s">
        <v>83</v>
      </c>
      <c r="F741" s="2">
        <v>58</v>
      </c>
      <c r="G741" s="2">
        <v>69</v>
      </c>
      <c r="H741" t="s">
        <v>27</v>
      </c>
      <c r="I741" s="2" t="s">
        <v>14</v>
      </c>
      <c r="J741" s="2" t="s">
        <v>6</v>
      </c>
      <c r="K741" s="2">
        <v>31</v>
      </c>
      <c r="L741" s="2">
        <v>60</v>
      </c>
      <c r="M741" s="2">
        <v>4</v>
      </c>
      <c r="N741" s="2" t="s">
        <v>4</v>
      </c>
      <c r="O741" s="2">
        <v>0</v>
      </c>
      <c r="P741" t="s">
        <v>11</v>
      </c>
    </row>
    <row r="742" spans="1:16" x14ac:dyDescent="0.2">
      <c r="A742" s="5">
        <v>741</v>
      </c>
      <c r="B742" s="2" t="s">
        <v>0</v>
      </c>
      <c r="C742" s="2" t="s">
        <v>1</v>
      </c>
      <c r="D742" s="2" t="s">
        <v>5</v>
      </c>
      <c r="E742" s="2" t="s">
        <v>85</v>
      </c>
      <c r="F742" s="2">
        <v>53</v>
      </c>
      <c r="G742" s="2">
        <v>72</v>
      </c>
      <c r="H742" t="s">
        <v>18</v>
      </c>
      <c r="I742" s="2" t="s">
        <v>14</v>
      </c>
      <c r="J742" s="3" t="s">
        <v>7</v>
      </c>
      <c r="K742" s="2">
        <v>36</v>
      </c>
      <c r="L742" s="2">
        <v>166</v>
      </c>
      <c r="M742" s="2">
        <v>38</v>
      </c>
      <c r="N742" s="2" t="s">
        <v>8</v>
      </c>
      <c r="O742" s="2">
        <v>4</v>
      </c>
      <c r="P742" s="1" t="s">
        <v>9</v>
      </c>
    </row>
    <row r="743" spans="1:16" x14ac:dyDescent="0.2">
      <c r="A743" s="5">
        <v>742</v>
      </c>
      <c r="B743" s="2" t="s">
        <v>3</v>
      </c>
      <c r="C743" s="2" t="s">
        <v>2</v>
      </c>
      <c r="D743" s="2" t="s">
        <v>15</v>
      </c>
      <c r="E743" s="2" t="s">
        <v>15</v>
      </c>
      <c r="F743" s="2">
        <v>30</v>
      </c>
      <c r="G743" s="2">
        <v>28</v>
      </c>
      <c r="H743" t="s">
        <v>31</v>
      </c>
      <c r="I743" s="2" t="s">
        <v>14</v>
      </c>
      <c r="J743" s="2" t="s">
        <v>55</v>
      </c>
      <c r="K743" s="2">
        <v>7</v>
      </c>
      <c r="L743" s="2">
        <v>10</v>
      </c>
      <c r="M743" s="2">
        <v>9</v>
      </c>
      <c r="N743" s="2" t="s">
        <v>4</v>
      </c>
      <c r="O743" s="2">
        <v>1</v>
      </c>
      <c r="P743" t="s">
        <v>10</v>
      </c>
    </row>
    <row r="744" spans="1:16" x14ac:dyDescent="0.2">
      <c r="A744" s="5">
        <v>743</v>
      </c>
      <c r="B744" s="2" t="s">
        <v>0</v>
      </c>
      <c r="C744" s="2" t="s">
        <v>1</v>
      </c>
      <c r="D744" s="2" t="s">
        <v>5</v>
      </c>
      <c r="E744" s="2" t="s">
        <v>85</v>
      </c>
      <c r="F744" s="2">
        <v>56</v>
      </c>
      <c r="G744" s="2">
        <v>59</v>
      </c>
      <c r="H744" t="s">
        <v>37</v>
      </c>
      <c r="I744" s="2" t="s">
        <v>14</v>
      </c>
      <c r="J744" s="2" t="s">
        <v>6</v>
      </c>
      <c r="K744" s="2">
        <v>72</v>
      </c>
      <c r="L744" s="2">
        <v>148</v>
      </c>
      <c r="M744" s="2">
        <v>7</v>
      </c>
      <c r="N744" s="2" t="s">
        <v>4</v>
      </c>
      <c r="O744" s="2">
        <v>1</v>
      </c>
      <c r="P744" t="s">
        <v>12</v>
      </c>
    </row>
    <row r="745" spans="1:16" x14ac:dyDescent="0.2">
      <c r="A745" s="5">
        <v>744</v>
      </c>
      <c r="B745" s="2" t="s">
        <v>0</v>
      </c>
      <c r="C745" s="2" t="s">
        <v>2</v>
      </c>
      <c r="D745" s="2" t="s">
        <v>5</v>
      </c>
      <c r="E745" s="2" t="s">
        <v>85</v>
      </c>
      <c r="F745" s="2">
        <v>27</v>
      </c>
      <c r="G745" s="2">
        <v>18</v>
      </c>
      <c r="H745" t="s">
        <v>29</v>
      </c>
      <c r="I745" s="2" t="s">
        <v>2</v>
      </c>
      <c r="J745" s="2" t="s">
        <v>55</v>
      </c>
      <c r="K745" s="2">
        <v>35</v>
      </c>
      <c r="L745" s="2">
        <v>46</v>
      </c>
      <c r="M745" s="2">
        <v>17</v>
      </c>
      <c r="N745" s="2" t="s">
        <v>4</v>
      </c>
      <c r="O745" s="2">
        <v>5</v>
      </c>
      <c r="P745" t="s">
        <v>13</v>
      </c>
    </row>
    <row r="746" spans="1:16" x14ac:dyDescent="0.2">
      <c r="A746" s="5">
        <v>745</v>
      </c>
      <c r="B746" s="2" t="s">
        <v>3</v>
      </c>
      <c r="C746" s="2" t="s">
        <v>1</v>
      </c>
      <c r="D746" s="2" t="s">
        <v>5</v>
      </c>
      <c r="E746" s="2" t="s">
        <v>15</v>
      </c>
      <c r="F746" s="2">
        <v>46</v>
      </c>
      <c r="G746" s="2">
        <v>40</v>
      </c>
      <c r="H746" t="s">
        <v>30</v>
      </c>
      <c r="I746" s="2" t="s">
        <v>14</v>
      </c>
      <c r="J746" s="3" t="s">
        <v>7</v>
      </c>
      <c r="K746" s="2">
        <v>36</v>
      </c>
      <c r="L746" s="2">
        <v>102</v>
      </c>
      <c r="M746" s="2">
        <v>32</v>
      </c>
      <c r="N746" s="2" t="s">
        <v>8</v>
      </c>
      <c r="O746" s="2">
        <v>5</v>
      </c>
      <c r="P746" s="1" t="s">
        <v>9</v>
      </c>
    </row>
    <row r="747" spans="1:16" x14ac:dyDescent="0.2">
      <c r="A747" s="5">
        <v>746</v>
      </c>
      <c r="B747" s="2" t="s">
        <v>0</v>
      </c>
      <c r="C747" s="2" t="s">
        <v>1</v>
      </c>
      <c r="D747" s="2" t="s">
        <v>5</v>
      </c>
      <c r="E747" s="2" t="s">
        <v>83</v>
      </c>
      <c r="F747" s="2">
        <v>31</v>
      </c>
      <c r="G747" s="2">
        <v>21</v>
      </c>
      <c r="H747" t="s">
        <v>48</v>
      </c>
      <c r="I747" s="2" t="s">
        <v>2</v>
      </c>
      <c r="J747" s="2" t="s">
        <v>55</v>
      </c>
      <c r="K747" s="2">
        <v>33</v>
      </c>
      <c r="L747" s="2">
        <v>39</v>
      </c>
      <c r="M747" s="2">
        <v>29</v>
      </c>
      <c r="N747" s="2" t="s">
        <v>4</v>
      </c>
      <c r="O747" s="2">
        <v>2</v>
      </c>
      <c r="P747" t="s">
        <v>13</v>
      </c>
    </row>
    <row r="748" spans="1:16" x14ac:dyDescent="0.2">
      <c r="A748" s="5">
        <v>747</v>
      </c>
      <c r="B748" s="2" t="s">
        <v>0</v>
      </c>
      <c r="C748" s="2" t="s">
        <v>1</v>
      </c>
      <c r="D748" s="2" t="s">
        <v>5</v>
      </c>
      <c r="E748" s="2" t="s">
        <v>15</v>
      </c>
      <c r="F748" s="2">
        <v>53</v>
      </c>
      <c r="G748" s="2">
        <v>33</v>
      </c>
      <c r="H748" t="s">
        <v>39</v>
      </c>
      <c r="I748" s="2" t="s">
        <v>14</v>
      </c>
      <c r="J748" s="3" t="s">
        <v>7</v>
      </c>
      <c r="K748" s="2">
        <v>49</v>
      </c>
      <c r="L748" s="2">
        <v>226</v>
      </c>
      <c r="M748" s="2">
        <v>31</v>
      </c>
      <c r="N748" s="2" t="s">
        <v>8</v>
      </c>
      <c r="O748" s="2">
        <v>3</v>
      </c>
      <c r="P748" t="s">
        <v>9</v>
      </c>
    </row>
    <row r="749" spans="1:16" x14ac:dyDescent="0.2">
      <c r="A749" s="5">
        <v>748</v>
      </c>
      <c r="B749" s="2" t="s">
        <v>0</v>
      </c>
      <c r="C749" s="2" t="s">
        <v>1</v>
      </c>
      <c r="D749" s="2" t="s">
        <v>5</v>
      </c>
      <c r="E749" s="2" t="s">
        <v>85</v>
      </c>
      <c r="F749" s="2">
        <v>47</v>
      </c>
      <c r="G749" s="2">
        <v>22</v>
      </c>
      <c r="H749" t="s">
        <v>29</v>
      </c>
      <c r="I749" s="2" t="s">
        <v>14</v>
      </c>
      <c r="J749" s="2" t="s">
        <v>6</v>
      </c>
      <c r="K749" s="2">
        <v>42</v>
      </c>
      <c r="L749" s="2">
        <v>79</v>
      </c>
      <c r="M749" s="4">
        <v>2</v>
      </c>
      <c r="N749" s="2" t="s">
        <v>4</v>
      </c>
      <c r="O749" s="2">
        <v>2</v>
      </c>
      <c r="P749" t="s">
        <v>12</v>
      </c>
    </row>
    <row r="750" spans="1:16" x14ac:dyDescent="0.2">
      <c r="A750" s="5">
        <v>749</v>
      </c>
      <c r="B750" s="2" t="s">
        <v>3</v>
      </c>
      <c r="C750" s="2" t="s">
        <v>1</v>
      </c>
      <c r="D750" s="2" t="s">
        <v>5</v>
      </c>
      <c r="E750" s="2" t="s">
        <v>15</v>
      </c>
      <c r="F750" s="2">
        <v>48</v>
      </c>
      <c r="G750" s="2">
        <v>67</v>
      </c>
      <c r="H750" t="s">
        <v>22</v>
      </c>
      <c r="I750" s="2" t="s">
        <v>14</v>
      </c>
      <c r="J750" s="3" t="s">
        <v>7</v>
      </c>
      <c r="K750" s="2">
        <v>48</v>
      </c>
      <c r="L750" s="2">
        <v>71</v>
      </c>
      <c r="M750" s="2">
        <v>36</v>
      </c>
      <c r="N750" s="2" t="s">
        <v>8</v>
      </c>
      <c r="O750" s="2">
        <v>3</v>
      </c>
      <c r="P750" s="1" t="s">
        <v>9</v>
      </c>
    </row>
    <row r="751" spans="1:16" x14ac:dyDescent="0.2">
      <c r="A751" s="5">
        <v>750</v>
      </c>
      <c r="B751" s="2" t="s">
        <v>0</v>
      </c>
      <c r="C751" s="2" t="s">
        <v>1</v>
      </c>
      <c r="D751" s="2" t="s">
        <v>15</v>
      </c>
      <c r="E751" s="2" t="s">
        <v>83</v>
      </c>
      <c r="F751" s="2">
        <v>35</v>
      </c>
      <c r="G751" s="2">
        <v>45</v>
      </c>
      <c r="H751" t="s">
        <v>23</v>
      </c>
      <c r="I751" s="2" t="s">
        <v>2</v>
      </c>
      <c r="J751" s="2" t="s">
        <v>55</v>
      </c>
      <c r="K751" s="2">
        <v>18</v>
      </c>
      <c r="L751" s="2">
        <v>42</v>
      </c>
      <c r="M751" s="2">
        <v>25</v>
      </c>
      <c r="N751" s="2" t="s">
        <v>4</v>
      </c>
      <c r="O751" s="2">
        <v>0</v>
      </c>
      <c r="P751" t="s">
        <v>10</v>
      </c>
    </row>
    <row r="752" spans="1:16" x14ac:dyDescent="0.2">
      <c r="A752" s="5">
        <v>751</v>
      </c>
      <c r="B752" s="2" t="s">
        <v>3</v>
      </c>
      <c r="C752" s="2" t="s">
        <v>1</v>
      </c>
      <c r="D752" s="2" t="s">
        <v>5</v>
      </c>
      <c r="E752" s="2" t="s">
        <v>83</v>
      </c>
      <c r="F752" s="2">
        <v>22</v>
      </c>
      <c r="G752" s="2">
        <v>51</v>
      </c>
      <c r="H752" t="s">
        <v>27</v>
      </c>
      <c r="I752" s="2" t="s">
        <v>14</v>
      </c>
      <c r="J752" s="2" t="s">
        <v>53</v>
      </c>
      <c r="K752" s="2">
        <v>20</v>
      </c>
      <c r="L752" s="2">
        <v>58</v>
      </c>
      <c r="M752" s="2">
        <v>39</v>
      </c>
      <c r="N752" s="2" t="s">
        <v>4</v>
      </c>
      <c r="O752" s="2">
        <v>1</v>
      </c>
      <c r="P752" t="s">
        <v>10</v>
      </c>
    </row>
    <row r="753" spans="1:16" x14ac:dyDescent="0.2">
      <c r="A753" s="5">
        <v>752</v>
      </c>
      <c r="B753" s="2" t="s">
        <v>0</v>
      </c>
      <c r="C753" s="2" t="s">
        <v>1</v>
      </c>
      <c r="D753" s="2" t="s">
        <v>5</v>
      </c>
      <c r="E753" s="2" t="s">
        <v>85</v>
      </c>
      <c r="F753" s="2">
        <v>51</v>
      </c>
      <c r="G753" s="2">
        <v>62</v>
      </c>
      <c r="H753" t="s">
        <v>22</v>
      </c>
      <c r="I753" s="2" t="s">
        <v>14</v>
      </c>
      <c r="J753" s="3" t="s">
        <v>7</v>
      </c>
      <c r="K753" s="2">
        <v>35</v>
      </c>
      <c r="L753" s="2">
        <v>53</v>
      </c>
      <c r="M753" s="2">
        <v>43</v>
      </c>
      <c r="N753" s="2" t="s">
        <v>8</v>
      </c>
      <c r="O753" s="2">
        <v>8</v>
      </c>
      <c r="P753" s="1" t="s">
        <v>9</v>
      </c>
    </row>
    <row r="754" spans="1:16" x14ac:dyDescent="0.2">
      <c r="A754" s="5">
        <v>753</v>
      </c>
      <c r="B754" s="2" t="s">
        <v>3</v>
      </c>
      <c r="C754" s="2" t="s">
        <v>1</v>
      </c>
      <c r="D754" s="2" t="s">
        <v>5</v>
      </c>
      <c r="E754" s="2" t="s">
        <v>15</v>
      </c>
      <c r="F754" s="2">
        <v>30</v>
      </c>
      <c r="G754" s="2">
        <v>25</v>
      </c>
      <c r="H754" t="s">
        <v>16</v>
      </c>
      <c r="I754" s="2" t="s">
        <v>14</v>
      </c>
      <c r="J754" s="2" t="s">
        <v>53</v>
      </c>
      <c r="K754" s="2">
        <v>12</v>
      </c>
      <c r="L754" s="2">
        <v>60</v>
      </c>
      <c r="M754" s="2">
        <v>5</v>
      </c>
      <c r="N754" s="2" t="s">
        <v>4</v>
      </c>
      <c r="O754" s="2">
        <v>2</v>
      </c>
      <c r="P754" t="s">
        <v>12</v>
      </c>
    </row>
    <row r="755" spans="1:16" x14ac:dyDescent="0.2">
      <c r="A755" s="5">
        <v>754</v>
      </c>
      <c r="B755" s="2" t="s">
        <v>3</v>
      </c>
      <c r="C755" s="2" t="s">
        <v>1</v>
      </c>
      <c r="D755" s="2" t="s">
        <v>5</v>
      </c>
      <c r="E755" s="2" t="s">
        <v>15</v>
      </c>
      <c r="F755" s="2">
        <v>26</v>
      </c>
      <c r="G755" s="2">
        <v>29</v>
      </c>
      <c r="H755" t="s">
        <v>21</v>
      </c>
      <c r="I755" s="2" t="s">
        <v>2</v>
      </c>
      <c r="J755" s="2" t="s">
        <v>53</v>
      </c>
      <c r="K755" s="2">
        <v>17</v>
      </c>
      <c r="L755" s="2">
        <v>41</v>
      </c>
      <c r="M755" s="2">
        <v>22</v>
      </c>
      <c r="N755" s="2" t="s">
        <v>4</v>
      </c>
      <c r="O755" s="2">
        <v>1</v>
      </c>
      <c r="P755" t="s">
        <v>10</v>
      </c>
    </row>
    <row r="756" spans="1:16" x14ac:dyDescent="0.2">
      <c r="A756" s="5">
        <v>755</v>
      </c>
      <c r="B756" s="2" t="s">
        <v>0</v>
      </c>
      <c r="C756" s="2" t="s">
        <v>1</v>
      </c>
      <c r="D756" s="2" t="s">
        <v>5</v>
      </c>
      <c r="E756" s="2" t="s">
        <v>83</v>
      </c>
      <c r="F756" s="2">
        <v>51</v>
      </c>
      <c r="G756" s="2">
        <v>56</v>
      </c>
      <c r="H756" t="s">
        <v>30</v>
      </c>
      <c r="I756" s="2" t="s">
        <v>14</v>
      </c>
      <c r="J756" s="3" t="s">
        <v>7</v>
      </c>
      <c r="K756" s="2">
        <v>41</v>
      </c>
      <c r="L756" s="2">
        <v>93</v>
      </c>
      <c r="M756" s="2">
        <v>40</v>
      </c>
      <c r="N756" s="2" t="s">
        <v>8</v>
      </c>
      <c r="O756" s="2">
        <v>5</v>
      </c>
      <c r="P756" s="1" t="s">
        <v>9</v>
      </c>
    </row>
    <row r="757" spans="1:16" x14ac:dyDescent="0.2">
      <c r="A757" s="5">
        <v>756</v>
      </c>
      <c r="B757" s="2" t="s">
        <v>3</v>
      </c>
      <c r="C757" s="2" t="s">
        <v>1</v>
      </c>
      <c r="D757" s="2" t="s">
        <v>5</v>
      </c>
      <c r="E757" s="2" t="s">
        <v>85</v>
      </c>
      <c r="F757" s="2">
        <v>44</v>
      </c>
      <c r="G757" s="2">
        <v>60</v>
      </c>
      <c r="H757" t="s">
        <v>22</v>
      </c>
      <c r="I757" s="2" t="s">
        <v>14</v>
      </c>
      <c r="J757" s="3" t="s">
        <v>7</v>
      </c>
      <c r="K757" s="2">
        <v>32</v>
      </c>
      <c r="L757" s="2">
        <v>43</v>
      </c>
      <c r="M757" s="2">
        <v>41</v>
      </c>
      <c r="N757" s="2" t="s">
        <v>8</v>
      </c>
      <c r="O757" s="2">
        <v>6</v>
      </c>
      <c r="P757" t="s">
        <v>9</v>
      </c>
    </row>
    <row r="758" spans="1:16" x14ac:dyDescent="0.2">
      <c r="A758" s="5">
        <v>757</v>
      </c>
      <c r="B758" s="2" t="s">
        <v>3</v>
      </c>
      <c r="C758" s="2" t="s">
        <v>1</v>
      </c>
      <c r="D758" s="2" t="s">
        <v>5</v>
      </c>
      <c r="E758" s="2" t="s">
        <v>15</v>
      </c>
      <c r="F758" s="2">
        <v>31</v>
      </c>
      <c r="G758" s="2">
        <v>23</v>
      </c>
      <c r="H758" t="s">
        <v>24</v>
      </c>
      <c r="I758" s="2" t="s">
        <v>14</v>
      </c>
      <c r="J758" s="2" t="s">
        <v>55</v>
      </c>
      <c r="K758" s="2">
        <v>16</v>
      </c>
      <c r="L758" s="2">
        <v>37</v>
      </c>
      <c r="M758" s="2">
        <v>45</v>
      </c>
      <c r="N758" s="2" t="s">
        <v>4</v>
      </c>
      <c r="O758" s="2">
        <v>0</v>
      </c>
      <c r="P758" t="s">
        <v>10</v>
      </c>
    </row>
    <row r="759" spans="1:16" x14ac:dyDescent="0.2">
      <c r="A759" s="5">
        <v>758</v>
      </c>
      <c r="B759" s="2" t="s">
        <v>3</v>
      </c>
      <c r="C759" s="2" t="s">
        <v>1</v>
      </c>
      <c r="D759" s="2" t="s">
        <v>15</v>
      </c>
      <c r="E759" s="2" t="s">
        <v>85</v>
      </c>
      <c r="F759" s="2">
        <v>31</v>
      </c>
      <c r="G759" s="2">
        <v>36</v>
      </c>
      <c r="H759" t="s">
        <v>63</v>
      </c>
      <c r="I759" s="2" t="s">
        <v>14</v>
      </c>
      <c r="J759" s="2" t="s">
        <v>55</v>
      </c>
      <c r="K759" s="2">
        <v>15</v>
      </c>
      <c r="L759" s="2">
        <v>20</v>
      </c>
      <c r="M759" s="2">
        <v>40</v>
      </c>
      <c r="N759" s="2" t="s">
        <v>4</v>
      </c>
      <c r="O759" s="2">
        <v>2</v>
      </c>
      <c r="P759" t="s">
        <v>10</v>
      </c>
    </row>
    <row r="760" spans="1:16" x14ac:dyDescent="0.2">
      <c r="A760" s="5">
        <v>759</v>
      </c>
      <c r="B760" s="2" t="s">
        <v>0</v>
      </c>
      <c r="C760" s="2" t="s">
        <v>1</v>
      </c>
      <c r="D760" s="2" t="s">
        <v>15</v>
      </c>
      <c r="E760" s="2" t="s">
        <v>85</v>
      </c>
      <c r="F760" s="2">
        <v>50</v>
      </c>
      <c r="G760" s="2">
        <v>49</v>
      </c>
      <c r="H760" t="s">
        <v>33</v>
      </c>
      <c r="I760" s="2" t="s">
        <v>14</v>
      </c>
      <c r="J760" s="3" t="s">
        <v>7</v>
      </c>
      <c r="K760" s="2">
        <v>54</v>
      </c>
      <c r="L760" s="2">
        <v>166</v>
      </c>
      <c r="M760" s="2">
        <v>27</v>
      </c>
      <c r="N760" s="2" t="s">
        <v>8</v>
      </c>
      <c r="O760" s="2">
        <v>1</v>
      </c>
      <c r="P760" t="s">
        <v>9</v>
      </c>
    </row>
    <row r="761" spans="1:16" x14ac:dyDescent="0.2">
      <c r="A761" s="5">
        <v>760</v>
      </c>
      <c r="B761" s="2" t="s">
        <v>0</v>
      </c>
      <c r="C761" s="2" t="s">
        <v>1</v>
      </c>
      <c r="D761" s="2" t="s">
        <v>5</v>
      </c>
      <c r="E761" s="2" t="s">
        <v>83</v>
      </c>
      <c r="F761" s="2">
        <v>28</v>
      </c>
      <c r="G761" s="2">
        <v>27</v>
      </c>
      <c r="H761" t="s">
        <v>22</v>
      </c>
      <c r="I761" s="2" t="s">
        <v>14</v>
      </c>
      <c r="J761" s="2" t="s">
        <v>55</v>
      </c>
      <c r="K761" s="2">
        <v>19</v>
      </c>
      <c r="L761" s="2">
        <v>78</v>
      </c>
      <c r="M761" s="2">
        <v>10</v>
      </c>
      <c r="N761" s="2" t="s">
        <v>4</v>
      </c>
      <c r="O761" s="2">
        <v>1</v>
      </c>
      <c r="P761" t="s">
        <v>12</v>
      </c>
    </row>
    <row r="762" spans="1:16" x14ac:dyDescent="0.2">
      <c r="A762" s="5">
        <v>761</v>
      </c>
      <c r="B762" s="2" t="s">
        <v>0</v>
      </c>
      <c r="C762" s="2" t="s">
        <v>2</v>
      </c>
      <c r="D762" s="2" t="s">
        <v>5</v>
      </c>
      <c r="E762" s="2" t="s">
        <v>83</v>
      </c>
      <c r="F762" s="2">
        <v>30</v>
      </c>
      <c r="G762" s="2">
        <v>30</v>
      </c>
      <c r="H762" t="s">
        <v>18</v>
      </c>
      <c r="I762" s="2" t="s">
        <v>2</v>
      </c>
      <c r="J762" s="2" t="s">
        <v>53</v>
      </c>
      <c r="K762" s="2">
        <v>31</v>
      </c>
      <c r="L762" s="2">
        <v>111</v>
      </c>
      <c r="M762" s="2">
        <v>44</v>
      </c>
      <c r="N762" s="2" t="s">
        <v>4</v>
      </c>
      <c r="O762" s="2">
        <v>4</v>
      </c>
      <c r="P762" t="s">
        <v>13</v>
      </c>
    </row>
    <row r="763" spans="1:16" x14ac:dyDescent="0.2">
      <c r="A763" s="5">
        <v>762</v>
      </c>
      <c r="B763" s="2" t="s">
        <v>0</v>
      </c>
      <c r="C763" s="2" t="s">
        <v>2</v>
      </c>
      <c r="D763" s="2" t="s">
        <v>5</v>
      </c>
      <c r="E763" s="2" t="s">
        <v>85</v>
      </c>
      <c r="F763" s="2">
        <v>28</v>
      </c>
      <c r="G763" s="2">
        <v>20</v>
      </c>
      <c r="H763" t="s">
        <v>57</v>
      </c>
      <c r="I763" s="2" t="s">
        <v>2</v>
      </c>
      <c r="J763" s="2" t="s">
        <v>53</v>
      </c>
      <c r="K763" s="2">
        <v>35</v>
      </c>
      <c r="L763" s="2">
        <v>51</v>
      </c>
      <c r="M763" s="2">
        <v>43</v>
      </c>
      <c r="N763" s="2" t="s">
        <v>4</v>
      </c>
      <c r="O763" s="2">
        <v>0</v>
      </c>
      <c r="P763" t="s">
        <v>13</v>
      </c>
    </row>
    <row r="764" spans="1:16" x14ac:dyDescent="0.2">
      <c r="A764" s="5">
        <v>763</v>
      </c>
      <c r="B764" s="2" t="s">
        <v>3</v>
      </c>
      <c r="C764" s="2" t="s">
        <v>1</v>
      </c>
      <c r="D764" s="2" t="s">
        <v>15</v>
      </c>
      <c r="E764" s="2" t="s">
        <v>85</v>
      </c>
      <c r="F764" s="2">
        <v>45</v>
      </c>
      <c r="G764" s="2">
        <v>51</v>
      </c>
      <c r="H764" t="s">
        <v>24</v>
      </c>
      <c r="I764" s="2" t="s">
        <v>14</v>
      </c>
      <c r="J764" s="3" t="s">
        <v>7</v>
      </c>
      <c r="K764" s="2">
        <v>55</v>
      </c>
      <c r="L764" s="2">
        <v>78</v>
      </c>
      <c r="M764" s="2">
        <v>37</v>
      </c>
      <c r="N764" s="2" t="s">
        <v>8</v>
      </c>
      <c r="O764" s="2">
        <v>6</v>
      </c>
      <c r="P764" s="1" t="s">
        <v>9</v>
      </c>
    </row>
    <row r="765" spans="1:16" x14ac:dyDescent="0.2">
      <c r="A765" s="5">
        <v>764</v>
      </c>
      <c r="B765" s="2" t="s">
        <v>3</v>
      </c>
      <c r="C765" s="2" t="s">
        <v>1</v>
      </c>
      <c r="D765" s="2" t="s">
        <v>15</v>
      </c>
      <c r="E765" s="2" t="s">
        <v>83</v>
      </c>
      <c r="F765" s="2">
        <v>48</v>
      </c>
      <c r="G765" s="2">
        <v>55</v>
      </c>
      <c r="H765" t="s">
        <v>39</v>
      </c>
      <c r="I765" s="2" t="s">
        <v>14</v>
      </c>
      <c r="J765" s="3" t="s">
        <v>7</v>
      </c>
      <c r="K765" s="2">
        <v>35</v>
      </c>
      <c r="L765" s="2">
        <v>145</v>
      </c>
      <c r="M765" s="2">
        <v>13</v>
      </c>
      <c r="N765" s="2" t="s">
        <v>8</v>
      </c>
      <c r="O765" s="2">
        <v>4</v>
      </c>
      <c r="P765" s="1" t="s">
        <v>9</v>
      </c>
    </row>
    <row r="766" spans="1:16" x14ac:dyDescent="0.2">
      <c r="A766" s="5">
        <v>765</v>
      </c>
      <c r="B766" s="2" t="s">
        <v>0</v>
      </c>
      <c r="C766" s="2" t="s">
        <v>1</v>
      </c>
      <c r="D766" s="2" t="s">
        <v>15</v>
      </c>
      <c r="E766" s="2" t="s">
        <v>83</v>
      </c>
      <c r="F766" s="2">
        <v>28</v>
      </c>
      <c r="G766" s="2">
        <v>65</v>
      </c>
      <c r="H766" t="s">
        <v>22</v>
      </c>
      <c r="I766" s="2" t="s">
        <v>2</v>
      </c>
      <c r="J766" s="2" t="s">
        <v>55</v>
      </c>
      <c r="K766" s="2">
        <v>17</v>
      </c>
      <c r="L766" s="2">
        <v>79</v>
      </c>
      <c r="M766" s="2">
        <v>48</v>
      </c>
      <c r="N766" s="2" t="s">
        <v>4</v>
      </c>
      <c r="O766" s="2">
        <v>1</v>
      </c>
      <c r="P766" t="s">
        <v>11</v>
      </c>
    </row>
    <row r="767" spans="1:16" x14ac:dyDescent="0.2">
      <c r="A767" s="5">
        <v>766</v>
      </c>
      <c r="B767" s="2" t="s">
        <v>0</v>
      </c>
      <c r="C767" s="2" t="s">
        <v>1</v>
      </c>
      <c r="D767" s="2" t="s">
        <v>15</v>
      </c>
      <c r="E767" s="2" t="s">
        <v>15</v>
      </c>
      <c r="F767" s="2">
        <v>25</v>
      </c>
      <c r="G767" s="2">
        <v>75</v>
      </c>
      <c r="H767" t="s">
        <v>18</v>
      </c>
      <c r="I767" s="2" t="s">
        <v>2</v>
      </c>
      <c r="J767" s="2" t="s">
        <v>53</v>
      </c>
      <c r="K767" s="2">
        <v>14</v>
      </c>
      <c r="L767" s="2">
        <v>45</v>
      </c>
      <c r="M767" s="2">
        <v>20</v>
      </c>
      <c r="N767" s="2" t="s">
        <v>4</v>
      </c>
      <c r="O767" s="2">
        <v>2</v>
      </c>
      <c r="P767" t="s">
        <v>11</v>
      </c>
    </row>
    <row r="768" spans="1:16" x14ac:dyDescent="0.2">
      <c r="A768" s="5">
        <v>767</v>
      </c>
      <c r="B768" s="2" t="s">
        <v>3</v>
      </c>
      <c r="C768" s="2" t="s">
        <v>1</v>
      </c>
      <c r="D768" s="2" t="s">
        <v>5</v>
      </c>
      <c r="E768" s="2" t="s">
        <v>15</v>
      </c>
      <c r="F768" s="2">
        <v>32</v>
      </c>
      <c r="G768" s="2">
        <v>28</v>
      </c>
      <c r="H768" t="s">
        <v>24</v>
      </c>
      <c r="I768" s="2" t="s">
        <v>2</v>
      </c>
      <c r="J768" s="2" t="s">
        <v>55</v>
      </c>
      <c r="K768" s="2">
        <v>16</v>
      </c>
      <c r="L768" s="2">
        <v>25</v>
      </c>
      <c r="M768" s="2">
        <v>41</v>
      </c>
      <c r="N768" s="2" t="s">
        <v>4</v>
      </c>
      <c r="O768" s="2">
        <v>1</v>
      </c>
      <c r="P768" t="s">
        <v>10</v>
      </c>
    </row>
    <row r="769" spans="1:16" x14ac:dyDescent="0.2">
      <c r="A769" s="5">
        <v>768</v>
      </c>
      <c r="B769" s="2" t="s">
        <v>0</v>
      </c>
      <c r="C769" s="2" t="s">
        <v>1</v>
      </c>
      <c r="D769" s="2" t="s">
        <v>15</v>
      </c>
      <c r="E769" s="2" t="s">
        <v>15</v>
      </c>
      <c r="F769" s="2">
        <v>25</v>
      </c>
      <c r="G769" s="2">
        <v>40</v>
      </c>
      <c r="H769" t="s">
        <v>32</v>
      </c>
      <c r="I769" s="2" t="s">
        <v>2</v>
      </c>
      <c r="J769" s="2" t="s">
        <v>53</v>
      </c>
      <c r="K769" s="2">
        <v>24</v>
      </c>
      <c r="L769" s="2">
        <v>104</v>
      </c>
      <c r="M769" s="2">
        <v>8</v>
      </c>
      <c r="N769" s="2" t="s">
        <v>4</v>
      </c>
      <c r="O769" s="2">
        <v>2</v>
      </c>
      <c r="P769" t="s">
        <v>10</v>
      </c>
    </row>
    <row r="770" spans="1:16" x14ac:dyDescent="0.2">
      <c r="A770" s="5">
        <v>769</v>
      </c>
      <c r="B770" s="2" t="s">
        <v>3</v>
      </c>
      <c r="C770" s="2" t="s">
        <v>1</v>
      </c>
      <c r="D770" s="2" t="s">
        <v>15</v>
      </c>
      <c r="E770" s="2" t="s">
        <v>84</v>
      </c>
      <c r="F770" s="2">
        <v>45</v>
      </c>
      <c r="G770" s="2">
        <v>36</v>
      </c>
      <c r="H770" t="s">
        <v>29</v>
      </c>
      <c r="I770" s="2" t="s">
        <v>14</v>
      </c>
      <c r="J770" s="3" t="s">
        <v>7</v>
      </c>
      <c r="K770" s="2">
        <v>52</v>
      </c>
      <c r="L770" s="2">
        <v>126</v>
      </c>
      <c r="M770" s="2">
        <v>24</v>
      </c>
      <c r="N770" s="2" t="s">
        <v>8</v>
      </c>
      <c r="O770" s="2">
        <v>14</v>
      </c>
      <c r="P770" t="s">
        <v>9</v>
      </c>
    </row>
    <row r="771" spans="1:16" x14ac:dyDescent="0.2">
      <c r="A771" s="5">
        <v>770</v>
      </c>
      <c r="B771" s="2" t="s">
        <v>3</v>
      </c>
      <c r="C771" s="2" t="s">
        <v>1</v>
      </c>
      <c r="D771" s="2" t="s">
        <v>5</v>
      </c>
      <c r="E771" s="2" t="s">
        <v>83</v>
      </c>
      <c r="F771" s="2">
        <v>48</v>
      </c>
      <c r="G771" s="2">
        <v>39</v>
      </c>
      <c r="H771" t="s">
        <v>21</v>
      </c>
      <c r="I771" s="2" t="s">
        <v>14</v>
      </c>
      <c r="J771" s="3" t="s">
        <v>7</v>
      </c>
      <c r="K771" s="2">
        <v>36</v>
      </c>
      <c r="L771" s="2">
        <v>81</v>
      </c>
      <c r="M771" s="2">
        <v>41</v>
      </c>
      <c r="N771" s="2" t="s">
        <v>8</v>
      </c>
      <c r="O771" s="2">
        <v>0</v>
      </c>
      <c r="P771" s="1" t="s">
        <v>9</v>
      </c>
    </row>
    <row r="772" spans="1:16" x14ac:dyDescent="0.2">
      <c r="A772" s="5">
        <v>771</v>
      </c>
      <c r="B772" s="2" t="s">
        <v>0</v>
      </c>
      <c r="C772" s="2" t="s">
        <v>2</v>
      </c>
      <c r="D772" s="2" t="s">
        <v>5</v>
      </c>
      <c r="E772" s="2" t="s">
        <v>15</v>
      </c>
      <c r="F772" s="2">
        <v>33</v>
      </c>
      <c r="G772" s="2">
        <v>60</v>
      </c>
      <c r="H772" t="s">
        <v>18</v>
      </c>
      <c r="I772" s="2" t="s">
        <v>14</v>
      </c>
      <c r="J772" s="2" t="s">
        <v>55</v>
      </c>
      <c r="K772" s="2">
        <v>10</v>
      </c>
      <c r="L772" s="2">
        <v>41</v>
      </c>
      <c r="M772" s="2">
        <v>5</v>
      </c>
      <c r="N772" s="2" t="s">
        <v>4</v>
      </c>
      <c r="O772" s="2">
        <v>0</v>
      </c>
      <c r="P772" t="s">
        <v>11</v>
      </c>
    </row>
    <row r="773" spans="1:16" x14ac:dyDescent="0.2">
      <c r="A773" s="5">
        <v>772</v>
      </c>
      <c r="B773" s="2" t="s">
        <v>3</v>
      </c>
      <c r="C773" s="2" t="s">
        <v>1</v>
      </c>
      <c r="D773" s="2" t="s">
        <v>5</v>
      </c>
      <c r="E773" s="2" t="s">
        <v>15</v>
      </c>
      <c r="F773" s="2">
        <v>29</v>
      </c>
      <c r="G773" s="2">
        <v>26</v>
      </c>
      <c r="H773" t="s">
        <v>30</v>
      </c>
      <c r="I773" s="2" t="s">
        <v>14</v>
      </c>
      <c r="J773" s="2" t="s">
        <v>53</v>
      </c>
      <c r="K773" s="2">
        <v>18</v>
      </c>
      <c r="L773" s="2">
        <v>21</v>
      </c>
      <c r="M773" s="2">
        <v>27</v>
      </c>
      <c r="N773" s="2" t="s">
        <v>4</v>
      </c>
      <c r="O773" s="2">
        <v>1</v>
      </c>
      <c r="P773" t="s">
        <v>11</v>
      </c>
    </row>
    <row r="774" spans="1:16" x14ac:dyDescent="0.2">
      <c r="A774" s="5">
        <v>773</v>
      </c>
      <c r="B774" s="2" t="s">
        <v>3</v>
      </c>
      <c r="C774" s="2" t="s">
        <v>2</v>
      </c>
      <c r="D774" s="2" t="s">
        <v>5</v>
      </c>
      <c r="E774" s="2" t="s">
        <v>83</v>
      </c>
      <c r="F774" s="2">
        <v>54</v>
      </c>
      <c r="G774" s="2">
        <v>51</v>
      </c>
      <c r="H774" t="s">
        <v>60</v>
      </c>
      <c r="I774" s="2" t="s">
        <v>2</v>
      </c>
      <c r="J774" s="2" t="s">
        <v>6</v>
      </c>
      <c r="K774" s="2">
        <v>54</v>
      </c>
      <c r="L774" s="2">
        <v>70</v>
      </c>
      <c r="M774" s="2">
        <v>15</v>
      </c>
      <c r="N774" s="2" t="s">
        <v>4</v>
      </c>
      <c r="O774" s="2">
        <v>0</v>
      </c>
      <c r="P774" t="s">
        <v>12</v>
      </c>
    </row>
    <row r="775" spans="1:16" x14ac:dyDescent="0.2">
      <c r="A775" s="5">
        <v>774</v>
      </c>
      <c r="B775" s="2" t="s">
        <v>3</v>
      </c>
      <c r="C775" s="2" t="s">
        <v>1</v>
      </c>
      <c r="D775" s="2" t="s">
        <v>15</v>
      </c>
      <c r="E775" s="2" t="s">
        <v>15</v>
      </c>
      <c r="F775" s="2">
        <v>34</v>
      </c>
      <c r="G775" s="2">
        <v>33</v>
      </c>
      <c r="H775" t="s">
        <v>33</v>
      </c>
      <c r="I775" s="2" t="s">
        <v>14</v>
      </c>
      <c r="J775" s="2" t="s">
        <v>53</v>
      </c>
      <c r="K775" s="2">
        <v>19</v>
      </c>
      <c r="L775" s="2">
        <v>71</v>
      </c>
      <c r="M775" s="2">
        <v>44</v>
      </c>
      <c r="N775" s="2" t="s">
        <v>4</v>
      </c>
      <c r="O775" s="2">
        <v>0</v>
      </c>
      <c r="P775" t="s">
        <v>12</v>
      </c>
    </row>
    <row r="776" spans="1:16" x14ac:dyDescent="0.2">
      <c r="A776" s="5">
        <v>775</v>
      </c>
      <c r="B776" s="2" t="s">
        <v>0</v>
      </c>
      <c r="C776" s="2" t="s">
        <v>1</v>
      </c>
      <c r="D776" s="2" t="s">
        <v>5</v>
      </c>
      <c r="E776" s="2" t="s">
        <v>83</v>
      </c>
      <c r="F776" s="2">
        <v>47</v>
      </c>
      <c r="G776" s="2">
        <v>22</v>
      </c>
      <c r="H776" t="s">
        <v>38</v>
      </c>
      <c r="I776" s="2" t="s">
        <v>14</v>
      </c>
      <c r="J776" s="2" t="s">
        <v>6</v>
      </c>
      <c r="K776" s="2">
        <v>62</v>
      </c>
      <c r="L776" s="2">
        <v>215</v>
      </c>
      <c r="M776" s="4">
        <v>9</v>
      </c>
      <c r="N776" s="2" t="s">
        <v>4</v>
      </c>
      <c r="O776" s="2">
        <v>1</v>
      </c>
      <c r="P776" t="s">
        <v>10</v>
      </c>
    </row>
    <row r="777" spans="1:16" x14ac:dyDescent="0.2">
      <c r="A777" s="5">
        <v>776</v>
      </c>
      <c r="B777" s="2" t="s">
        <v>0</v>
      </c>
      <c r="C777" s="2" t="s">
        <v>1</v>
      </c>
      <c r="D777" s="2" t="s">
        <v>5</v>
      </c>
      <c r="E777" s="2" t="s">
        <v>83</v>
      </c>
      <c r="F777" s="2">
        <v>56</v>
      </c>
      <c r="G777" s="2">
        <v>54</v>
      </c>
      <c r="H777" t="s">
        <v>35</v>
      </c>
      <c r="I777" s="2" t="s">
        <v>14</v>
      </c>
      <c r="J777" s="2" t="s">
        <v>6</v>
      </c>
      <c r="K777" s="2">
        <v>60</v>
      </c>
      <c r="L777" s="2">
        <v>190</v>
      </c>
      <c r="M777" s="2">
        <v>9</v>
      </c>
      <c r="N777" s="2" t="s">
        <v>4</v>
      </c>
      <c r="O777" s="2">
        <v>0</v>
      </c>
      <c r="P777" t="s">
        <v>12</v>
      </c>
    </row>
    <row r="778" spans="1:16" x14ac:dyDescent="0.2">
      <c r="A778" s="5">
        <v>777</v>
      </c>
      <c r="B778" s="2" t="s">
        <v>3</v>
      </c>
      <c r="C778" s="2" t="s">
        <v>2</v>
      </c>
      <c r="D778" s="2" t="s">
        <v>15</v>
      </c>
      <c r="E778" s="2" t="s">
        <v>15</v>
      </c>
      <c r="F778" s="2">
        <v>34</v>
      </c>
      <c r="G778" s="2">
        <v>65</v>
      </c>
      <c r="H778" t="s">
        <v>28</v>
      </c>
      <c r="I778" s="2" t="s">
        <v>14</v>
      </c>
      <c r="J778" s="2" t="s">
        <v>53</v>
      </c>
      <c r="K778" s="2">
        <v>13</v>
      </c>
      <c r="L778" s="2">
        <v>52</v>
      </c>
      <c r="M778" s="2">
        <v>17</v>
      </c>
      <c r="N778" s="2" t="s">
        <v>4</v>
      </c>
      <c r="O778" s="2">
        <v>0</v>
      </c>
      <c r="P778" t="s">
        <v>12</v>
      </c>
    </row>
    <row r="779" spans="1:16" x14ac:dyDescent="0.2">
      <c r="A779" s="5">
        <v>778</v>
      </c>
      <c r="B779" s="2" t="s">
        <v>0</v>
      </c>
      <c r="C779" s="2" t="s">
        <v>2</v>
      </c>
      <c r="D779" s="2" t="s">
        <v>5</v>
      </c>
      <c r="E779" s="2" t="s">
        <v>15</v>
      </c>
      <c r="F779" s="2">
        <v>49</v>
      </c>
      <c r="G779" s="2">
        <v>37</v>
      </c>
      <c r="H779" t="s">
        <v>42</v>
      </c>
      <c r="I779" s="2" t="s">
        <v>2</v>
      </c>
      <c r="J779" s="3" t="s">
        <v>7</v>
      </c>
      <c r="K779" s="2">
        <v>37</v>
      </c>
      <c r="L779" s="2">
        <v>143</v>
      </c>
      <c r="M779" s="2">
        <v>20</v>
      </c>
      <c r="N779" s="2" t="s">
        <v>8</v>
      </c>
      <c r="O779" s="2">
        <v>2</v>
      </c>
      <c r="P779" t="s">
        <v>9</v>
      </c>
    </row>
    <row r="780" spans="1:16" x14ac:dyDescent="0.2">
      <c r="A780" s="5">
        <v>779</v>
      </c>
      <c r="B780" s="2" t="s">
        <v>0</v>
      </c>
      <c r="C780" s="2" t="s">
        <v>1</v>
      </c>
      <c r="D780" s="2" t="s">
        <v>15</v>
      </c>
      <c r="E780" s="2" t="s">
        <v>84</v>
      </c>
      <c r="F780" s="2">
        <v>30</v>
      </c>
      <c r="G780" s="2">
        <v>59</v>
      </c>
      <c r="H780" t="s">
        <v>32</v>
      </c>
      <c r="I780" s="2" t="s">
        <v>14</v>
      </c>
      <c r="J780" s="2" t="s">
        <v>53</v>
      </c>
      <c r="K780" s="2">
        <v>19</v>
      </c>
      <c r="L780" s="2">
        <v>79</v>
      </c>
      <c r="M780" s="2">
        <v>25</v>
      </c>
      <c r="N780" s="2" t="s">
        <v>4</v>
      </c>
      <c r="O780" s="2">
        <v>1</v>
      </c>
      <c r="P780" t="s">
        <v>11</v>
      </c>
    </row>
    <row r="781" spans="1:16" x14ac:dyDescent="0.2">
      <c r="A781" s="5">
        <v>780</v>
      </c>
      <c r="B781" s="2" t="s">
        <v>0</v>
      </c>
      <c r="C781" s="2" t="s">
        <v>1</v>
      </c>
      <c r="D781" s="2" t="s">
        <v>15</v>
      </c>
      <c r="E781" s="2" t="s">
        <v>85</v>
      </c>
      <c r="F781" s="2">
        <v>48</v>
      </c>
      <c r="G781" s="2">
        <v>65</v>
      </c>
      <c r="H781" t="s">
        <v>39</v>
      </c>
      <c r="I781" s="2" t="s">
        <v>14</v>
      </c>
      <c r="J781" s="3" t="s">
        <v>7</v>
      </c>
      <c r="K781" s="2">
        <v>52</v>
      </c>
      <c r="L781" s="2">
        <v>116</v>
      </c>
      <c r="M781" s="2">
        <v>22</v>
      </c>
      <c r="N781" s="2" t="s">
        <v>8</v>
      </c>
      <c r="O781" s="2">
        <v>3</v>
      </c>
      <c r="P781" t="s">
        <v>9</v>
      </c>
    </row>
    <row r="782" spans="1:16" x14ac:dyDescent="0.2">
      <c r="A782" s="5">
        <v>781</v>
      </c>
      <c r="B782" s="2" t="s">
        <v>0</v>
      </c>
      <c r="C782" s="2" t="s">
        <v>2</v>
      </c>
      <c r="D782" s="2" t="s">
        <v>5</v>
      </c>
      <c r="E782" s="2" t="s">
        <v>15</v>
      </c>
      <c r="F782" s="2">
        <v>35</v>
      </c>
      <c r="G782" s="2">
        <v>40</v>
      </c>
      <c r="H782" t="s">
        <v>20</v>
      </c>
      <c r="I782" s="2" t="s">
        <v>14</v>
      </c>
      <c r="J782" s="2" t="s">
        <v>53</v>
      </c>
      <c r="K782" s="2">
        <v>21</v>
      </c>
      <c r="L782" s="2">
        <v>80</v>
      </c>
      <c r="M782" s="2">
        <v>12</v>
      </c>
      <c r="N782" s="2" t="s">
        <v>4</v>
      </c>
      <c r="O782" s="2">
        <v>1</v>
      </c>
      <c r="P782" t="s">
        <v>11</v>
      </c>
    </row>
    <row r="783" spans="1:16" x14ac:dyDescent="0.2">
      <c r="A783" s="5">
        <v>782</v>
      </c>
      <c r="B783" s="2" t="s">
        <v>0</v>
      </c>
      <c r="C783" s="2" t="s">
        <v>1</v>
      </c>
      <c r="D783" s="2" t="s">
        <v>15</v>
      </c>
      <c r="E783" s="2" t="s">
        <v>85</v>
      </c>
      <c r="F783" s="2">
        <v>44</v>
      </c>
      <c r="G783" s="2">
        <v>71</v>
      </c>
      <c r="H783" t="s">
        <v>21</v>
      </c>
      <c r="I783" s="2" t="s">
        <v>14</v>
      </c>
      <c r="J783" s="3" t="s">
        <v>7</v>
      </c>
      <c r="K783" s="2">
        <v>36</v>
      </c>
      <c r="L783" s="2">
        <v>118</v>
      </c>
      <c r="M783" s="2">
        <v>43</v>
      </c>
      <c r="N783" s="2" t="s">
        <v>8</v>
      </c>
      <c r="O783" s="2">
        <v>5</v>
      </c>
      <c r="P783" s="1" t="s">
        <v>9</v>
      </c>
    </row>
    <row r="784" spans="1:16" x14ac:dyDescent="0.2">
      <c r="A784" s="5">
        <v>783</v>
      </c>
      <c r="B784" s="2" t="s">
        <v>3</v>
      </c>
      <c r="C784" s="2" t="s">
        <v>1</v>
      </c>
      <c r="D784" s="2" t="s">
        <v>5</v>
      </c>
      <c r="E784" s="2" t="s">
        <v>15</v>
      </c>
      <c r="F784" s="2">
        <v>30</v>
      </c>
      <c r="G784" s="2">
        <v>80</v>
      </c>
      <c r="H784" t="s">
        <v>23</v>
      </c>
      <c r="I784" s="2" t="s">
        <v>2</v>
      </c>
      <c r="J784" s="2" t="s">
        <v>53</v>
      </c>
      <c r="K784" s="2">
        <v>20</v>
      </c>
      <c r="L784" s="2">
        <v>53</v>
      </c>
      <c r="M784" s="2">
        <v>19</v>
      </c>
      <c r="N784" s="2" t="s">
        <v>4</v>
      </c>
      <c r="O784" s="2">
        <v>2</v>
      </c>
      <c r="P784" t="s">
        <v>11</v>
      </c>
    </row>
    <row r="785" spans="1:16" x14ac:dyDescent="0.2">
      <c r="A785" s="5">
        <v>784</v>
      </c>
      <c r="B785" s="2" t="s">
        <v>0</v>
      </c>
      <c r="C785" s="2" t="s">
        <v>1</v>
      </c>
      <c r="D785" s="2" t="s">
        <v>5</v>
      </c>
      <c r="E785" s="2" t="s">
        <v>83</v>
      </c>
      <c r="F785" s="2">
        <v>57</v>
      </c>
      <c r="G785" s="2">
        <v>61</v>
      </c>
      <c r="H785" t="s">
        <v>25</v>
      </c>
      <c r="I785" s="2" t="s">
        <v>14</v>
      </c>
      <c r="J785" s="2" t="s">
        <v>6</v>
      </c>
      <c r="K785" s="2">
        <v>60</v>
      </c>
      <c r="L785" s="2">
        <v>81</v>
      </c>
      <c r="M785" s="2">
        <v>13</v>
      </c>
      <c r="N785" s="2" t="s">
        <v>4</v>
      </c>
      <c r="O785" s="2">
        <v>2</v>
      </c>
      <c r="P785" t="s">
        <v>11</v>
      </c>
    </row>
    <row r="786" spans="1:16" x14ac:dyDescent="0.2">
      <c r="A786" s="5">
        <v>785</v>
      </c>
      <c r="B786" s="2" t="s">
        <v>3</v>
      </c>
      <c r="C786" s="2" t="s">
        <v>2</v>
      </c>
      <c r="D786" s="2" t="s">
        <v>5</v>
      </c>
      <c r="E786" s="2" t="s">
        <v>85</v>
      </c>
      <c r="F786" s="2">
        <v>24</v>
      </c>
      <c r="G786" s="2">
        <v>20</v>
      </c>
      <c r="H786" t="s">
        <v>41</v>
      </c>
      <c r="I786" s="2" t="s">
        <v>2</v>
      </c>
      <c r="J786" s="2" t="s">
        <v>55</v>
      </c>
      <c r="K786" s="2">
        <v>31</v>
      </c>
      <c r="L786" s="2">
        <v>129</v>
      </c>
      <c r="M786" s="2">
        <v>7</v>
      </c>
      <c r="N786" s="2" t="s">
        <v>4</v>
      </c>
      <c r="O786" s="2">
        <v>4</v>
      </c>
      <c r="P786" t="s">
        <v>13</v>
      </c>
    </row>
    <row r="787" spans="1:16" x14ac:dyDescent="0.2">
      <c r="A787" s="5">
        <v>786</v>
      </c>
      <c r="B787" s="2" t="s">
        <v>0</v>
      </c>
      <c r="C787" s="2" t="s">
        <v>1</v>
      </c>
      <c r="D787" s="2" t="s">
        <v>5</v>
      </c>
      <c r="E787" s="2" t="s">
        <v>84</v>
      </c>
      <c r="F787" s="2">
        <v>50</v>
      </c>
      <c r="G787" s="2">
        <v>26</v>
      </c>
      <c r="H787" t="s">
        <v>32</v>
      </c>
      <c r="I787" s="2" t="s">
        <v>14</v>
      </c>
      <c r="J787" s="2" t="s">
        <v>6</v>
      </c>
      <c r="K787" s="2">
        <v>49</v>
      </c>
      <c r="L787" s="2">
        <v>119</v>
      </c>
      <c r="M787" s="4">
        <v>15</v>
      </c>
      <c r="N787" s="2" t="s">
        <v>4</v>
      </c>
      <c r="O787" s="2">
        <v>0</v>
      </c>
      <c r="P787" t="s">
        <v>10</v>
      </c>
    </row>
    <row r="788" spans="1:16" x14ac:dyDescent="0.2">
      <c r="A788" s="5">
        <v>787</v>
      </c>
      <c r="B788" s="2" t="s">
        <v>3</v>
      </c>
      <c r="C788" s="2" t="s">
        <v>1</v>
      </c>
      <c r="D788" s="2" t="s">
        <v>5</v>
      </c>
      <c r="E788" s="2" t="s">
        <v>15</v>
      </c>
      <c r="F788" s="2">
        <v>56</v>
      </c>
      <c r="G788" s="2">
        <v>38</v>
      </c>
      <c r="H788" t="s">
        <v>29</v>
      </c>
      <c r="I788" s="2" t="s">
        <v>14</v>
      </c>
      <c r="J788" s="2" t="s">
        <v>6</v>
      </c>
      <c r="K788" s="2">
        <v>46</v>
      </c>
      <c r="L788" s="2">
        <v>160</v>
      </c>
      <c r="M788" s="2">
        <v>9</v>
      </c>
      <c r="N788" s="2" t="s">
        <v>4</v>
      </c>
      <c r="O788" s="2">
        <v>1</v>
      </c>
      <c r="P788" t="s">
        <v>12</v>
      </c>
    </row>
    <row r="789" spans="1:16" x14ac:dyDescent="0.2">
      <c r="A789" s="5">
        <v>788</v>
      </c>
      <c r="B789" s="2" t="s">
        <v>3</v>
      </c>
      <c r="C789" s="2" t="s">
        <v>1</v>
      </c>
      <c r="D789" s="2" t="s">
        <v>5</v>
      </c>
      <c r="E789" s="2" t="s">
        <v>84</v>
      </c>
      <c r="F789" s="2">
        <v>30</v>
      </c>
      <c r="G789" s="2">
        <v>52</v>
      </c>
      <c r="H789" t="s">
        <v>18</v>
      </c>
      <c r="I789" s="2" t="s">
        <v>2</v>
      </c>
      <c r="J789" s="2" t="s">
        <v>53</v>
      </c>
      <c r="K789" s="2">
        <v>16</v>
      </c>
      <c r="L789" s="2">
        <v>64</v>
      </c>
      <c r="M789" s="2">
        <v>4</v>
      </c>
      <c r="N789" s="2" t="s">
        <v>4</v>
      </c>
      <c r="O789" s="2">
        <v>2</v>
      </c>
      <c r="P789" t="s">
        <v>12</v>
      </c>
    </row>
    <row r="790" spans="1:16" x14ac:dyDescent="0.2">
      <c r="A790" s="5">
        <v>789</v>
      </c>
      <c r="B790" s="2" t="s">
        <v>0</v>
      </c>
      <c r="C790" s="2" t="s">
        <v>1</v>
      </c>
      <c r="D790" s="2" t="s">
        <v>15</v>
      </c>
      <c r="E790" s="2" t="s">
        <v>15</v>
      </c>
      <c r="F790" s="2">
        <v>27</v>
      </c>
      <c r="G790" s="2">
        <v>37</v>
      </c>
      <c r="H790" t="s">
        <v>26</v>
      </c>
      <c r="I790" s="2" t="s">
        <v>2</v>
      </c>
      <c r="J790" s="2" t="s">
        <v>55</v>
      </c>
      <c r="K790" s="2">
        <v>21</v>
      </c>
      <c r="L790" s="2">
        <v>32</v>
      </c>
      <c r="M790" s="2">
        <v>1</v>
      </c>
      <c r="N790" s="2" t="s">
        <v>4</v>
      </c>
      <c r="O790" s="2">
        <v>1</v>
      </c>
      <c r="P790" t="s">
        <v>12</v>
      </c>
    </row>
    <row r="791" spans="1:16" x14ac:dyDescent="0.2">
      <c r="A791" s="5">
        <v>790</v>
      </c>
      <c r="B791" s="2" t="s">
        <v>0</v>
      </c>
      <c r="C791" s="2" t="s">
        <v>2</v>
      </c>
      <c r="D791" s="2" t="s">
        <v>5</v>
      </c>
      <c r="E791" s="2" t="s">
        <v>84</v>
      </c>
      <c r="F791" s="2">
        <v>26</v>
      </c>
      <c r="G791" s="2">
        <v>26</v>
      </c>
      <c r="H791" t="s">
        <v>63</v>
      </c>
      <c r="I791" s="2" t="s">
        <v>2</v>
      </c>
      <c r="J791" s="2" t="s">
        <v>54</v>
      </c>
      <c r="K791" s="2">
        <v>37</v>
      </c>
      <c r="L791" s="2">
        <v>60</v>
      </c>
      <c r="M791" s="2">
        <v>5</v>
      </c>
      <c r="N791" s="2" t="s">
        <v>4</v>
      </c>
      <c r="O791" s="2">
        <v>4</v>
      </c>
      <c r="P791" t="s">
        <v>13</v>
      </c>
    </row>
    <row r="792" spans="1:16" x14ac:dyDescent="0.2">
      <c r="A792" s="5">
        <v>791</v>
      </c>
      <c r="B792" s="2" t="s">
        <v>3</v>
      </c>
      <c r="C792" s="2" t="s">
        <v>2</v>
      </c>
      <c r="D792" s="2" t="s">
        <v>5</v>
      </c>
      <c r="E792" s="2" t="s">
        <v>84</v>
      </c>
      <c r="F792" s="2">
        <v>56</v>
      </c>
      <c r="G792" s="2">
        <v>57</v>
      </c>
      <c r="H792" t="s">
        <v>59</v>
      </c>
      <c r="I792" s="2" t="s">
        <v>2</v>
      </c>
      <c r="J792" s="2" t="s">
        <v>6</v>
      </c>
      <c r="K792" s="2">
        <v>27</v>
      </c>
      <c r="L792" s="2">
        <v>88</v>
      </c>
      <c r="M792" s="2">
        <v>1</v>
      </c>
      <c r="N792" s="2" t="s">
        <v>4</v>
      </c>
      <c r="O792" s="2">
        <v>2</v>
      </c>
      <c r="P792" t="s">
        <v>11</v>
      </c>
    </row>
    <row r="793" spans="1:16" x14ac:dyDescent="0.2">
      <c r="A793" s="5">
        <v>792</v>
      </c>
      <c r="B793" s="2" t="s">
        <v>0</v>
      </c>
      <c r="C793" s="2" t="s">
        <v>1</v>
      </c>
      <c r="D793" s="2" t="s">
        <v>5</v>
      </c>
      <c r="E793" s="2" t="s">
        <v>15</v>
      </c>
      <c r="F793" s="2">
        <v>30</v>
      </c>
      <c r="G793" s="2">
        <v>70</v>
      </c>
      <c r="H793" t="s">
        <v>33</v>
      </c>
      <c r="I793" s="2" t="s">
        <v>2</v>
      </c>
      <c r="J793" s="2" t="s">
        <v>53</v>
      </c>
      <c r="K793" s="2">
        <v>18</v>
      </c>
      <c r="L793" s="2">
        <v>54</v>
      </c>
      <c r="M793" s="2">
        <v>41</v>
      </c>
      <c r="N793" s="2" t="s">
        <v>4</v>
      </c>
      <c r="O793" s="2">
        <v>2</v>
      </c>
      <c r="P793" t="s">
        <v>10</v>
      </c>
    </row>
    <row r="794" spans="1:16" x14ac:dyDescent="0.2">
      <c r="A794" s="5">
        <v>793</v>
      </c>
      <c r="B794" s="2" t="s">
        <v>3</v>
      </c>
      <c r="C794" s="2" t="s">
        <v>1</v>
      </c>
      <c r="D794" s="2" t="s">
        <v>5</v>
      </c>
      <c r="E794" s="2" t="s">
        <v>83</v>
      </c>
      <c r="F794" s="2">
        <v>53</v>
      </c>
      <c r="G794" s="2">
        <v>40</v>
      </c>
      <c r="H794" t="s">
        <v>36</v>
      </c>
      <c r="I794" s="2" t="s">
        <v>14</v>
      </c>
      <c r="J794" s="3" t="s">
        <v>7</v>
      </c>
      <c r="K794" s="2">
        <v>46</v>
      </c>
      <c r="L794" s="2">
        <v>211</v>
      </c>
      <c r="M794" s="2">
        <v>13</v>
      </c>
      <c r="N794" s="2" t="s">
        <v>8</v>
      </c>
      <c r="O794" s="2">
        <v>7</v>
      </c>
      <c r="P794" t="s">
        <v>9</v>
      </c>
    </row>
    <row r="795" spans="1:16" x14ac:dyDescent="0.2">
      <c r="A795" s="5">
        <v>794</v>
      </c>
      <c r="B795" s="2" t="s">
        <v>0</v>
      </c>
      <c r="C795" s="2" t="s">
        <v>1</v>
      </c>
      <c r="D795" s="2" t="s">
        <v>5</v>
      </c>
      <c r="E795" s="2" t="s">
        <v>85</v>
      </c>
      <c r="F795" s="2">
        <v>60</v>
      </c>
      <c r="G795" s="2">
        <v>75</v>
      </c>
      <c r="H795" t="s">
        <v>23</v>
      </c>
      <c r="I795" s="2" t="s">
        <v>14</v>
      </c>
      <c r="J795" s="2" t="s">
        <v>6</v>
      </c>
      <c r="K795" s="2">
        <v>45</v>
      </c>
      <c r="L795" s="2">
        <v>190</v>
      </c>
      <c r="M795" s="2">
        <v>9</v>
      </c>
      <c r="N795" s="2" t="s">
        <v>4</v>
      </c>
      <c r="O795" s="2">
        <v>1</v>
      </c>
      <c r="P795" t="s">
        <v>11</v>
      </c>
    </row>
    <row r="796" spans="1:16" x14ac:dyDescent="0.2">
      <c r="A796" s="5">
        <v>795</v>
      </c>
      <c r="B796" s="2" t="s">
        <v>3</v>
      </c>
      <c r="C796" s="2" t="s">
        <v>2</v>
      </c>
      <c r="D796" s="2" t="s">
        <v>5</v>
      </c>
      <c r="E796" s="2" t="s">
        <v>85</v>
      </c>
      <c r="F796" s="2">
        <v>32</v>
      </c>
      <c r="G796" s="2">
        <v>20</v>
      </c>
      <c r="H796" t="s">
        <v>51</v>
      </c>
      <c r="I796" s="2" t="s">
        <v>2</v>
      </c>
      <c r="J796" s="2" t="s">
        <v>53</v>
      </c>
      <c r="K796" s="2">
        <v>31</v>
      </c>
      <c r="L796" s="2">
        <v>123</v>
      </c>
      <c r="M796" s="2">
        <v>21</v>
      </c>
      <c r="N796" s="2" t="s">
        <v>4</v>
      </c>
      <c r="O796" s="2">
        <v>2</v>
      </c>
      <c r="P796" t="s">
        <v>13</v>
      </c>
    </row>
    <row r="797" spans="1:16" x14ac:dyDescent="0.2">
      <c r="A797" s="5">
        <v>796</v>
      </c>
      <c r="B797" s="2" t="s">
        <v>3</v>
      </c>
      <c r="C797" s="2" t="s">
        <v>1</v>
      </c>
      <c r="D797" s="2" t="s">
        <v>15</v>
      </c>
      <c r="E797" s="2" t="s">
        <v>15</v>
      </c>
      <c r="F797" s="2">
        <v>31</v>
      </c>
      <c r="G797" s="2">
        <v>51</v>
      </c>
      <c r="H797" t="s">
        <v>20</v>
      </c>
      <c r="I797" s="2" t="s">
        <v>14</v>
      </c>
      <c r="J797" s="2" t="s">
        <v>53</v>
      </c>
      <c r="K797" s="2">
        <v>11</v>
      </c>
      <c r="L797" s="2">
        <v>15</v>
      </c>
      <c r="M797" s="2">
        <v>10</v>
      </c>
      <c r="N797" s="2" t="s">
        <v>4</v>
      </c>
      <c r="O797" s="2">
        <v>2</v>
      </c>
      <c r="P797" t="s">
        <v>10</v>
      </c>
    </row>
    <row r="798" spans="1:16" x14ac:dyDescent="0.2">
      <c r="A798" s="5">
        <v>797</v>
      </c>
      <c r="B798" s="2" t="s">
        <v>3</v>
      </c>
      <c r="C798" s="2" t="s">
        <v>2</v>
      </c>
      <c r="D798" s="2" t="s">
        <v>5</v>
      </c>
      <c r="E798" s="2" t="s">
        <v>15</v>
      </c>
      <c r="F798" s="2">
        <v>26</v>
      </c>
      <c r="G798" s="2">
        <v>39</v>
      </c>
      <c r="H798" t="s">
        <v>45</v>
      </c>
      <c r="I798" s="2" t="s">
        <v>2</v>
      </c>
      <c r="J798" s="2" t="s">
        <v>55</v>
      </c>
      <c r="K798" s="2">
        <v>18</v>
      </c>
      <c r="L798" s="2">
        <v>25</v>
      </c>
      <c r="M798" s="2">
        <v>25</v>
      </c>
      <c r="N798" s="2" t="s">
        <v>4</v>
      </c>
      <c r="O798" s="2">
        <v>1</v>
      </c>
      <c r="P798" t="s">
        <v>12</v>
      </c>
    </row>
    <row r="799" spans="1:16" x14ac:dyDescent="0.2">
      <c r="A799" s="5">
        <v>798</v>
      </c>
      <c r="B799" s="2" t="s">
        <v>0</v>
      </c>
      <c r="C799" s="2" t="s">
        <v>2</v>
      </c>
      <c r="D799" s="2" t="s">
        <v>5</v>
      </c>
      <c r="E799" s="2" t="s">
        <v>83</v>
      </c>
      <c r="F799" s="2">
        <v>55</v>
      </c>
      <c r="G799" s="2">
        <v>72</v>
      </c>
      <c r="H799" t="s">
        <v>30</v>
      </c>
      <c r="I799" s="2" t="s">
        <v>2</v>
      </c>
      <c r="J799" s="2" t="s">
        <v>6</v>
      </c>
      <c r="K799" s="2">
        <v>59</v>
      </c>
      <c r="L799" s="2">
        <v>86</v>
      </c>
      <c r="M799" s="2">
        <v>15</v>
      </c>
      <c r="N799" s="2" t="s">
        <v>4</v>
      </c>
      <c r="O799" s="2">
        <v>2</v>
      </c>
      <c r="P799" t="s">
        <v>11</v>
      </c>
    </row>
    <row r="800" spans="1:16" x14ac:dyDescent="0.2">
      <c r="A800" s="5">
        <v>799</v>
      </c>
      <c r="B800" s="2" t="s">
        <v>0</v>
      </c>
      <c r="C800" s="2" t="s">
        <v>1</v>
      </c>
      <c r="D800" s="2" t="s">
        <v>15</v>
      </c>
      <c r="E800" s="2" t="s">
        <v>15</v>
      </c>
      <c r="F800" s="2">
        <v>29</v>
      </c>
      <c r="G800" s="2">
        <v>55</v>
      </c>
      <c r="H800" t="s">
        <v>28</v>
      </c>
      <c r="I800" s="2" t="s">
        <v>2</v>
      </c>
      <c r="J800" s="2" t="s">
        <v>55</v>
      </c>
      <c r="K800" s="2">
        <v>20</v>
      </c>
      <c r="L800" s="2">
        <v>85</v>
      </c>
      <c r="M800" s="2">
        <v>15</v>
      </c>
      <c r="N800" s="2" t="s">
        <v>4</v>
      </c>
      <c r="O800" s="2">
        <v>1</v>
      </c>
      <c r="P800" t="s">
        <v>11</v>
      </c>
    </row>
    <row r="801" spans="1:16" x14ac:dyDescent="0.2">
      <c r="A801" s="5">
        <v>800</v>
      </c>
      <c r="B801" s="2" t="s">
        <v>0</v>
      </c>
      <c r="C801" s="2" t="s">
        <v>2</v>
      </c>
      <c r="D801" s="2" t="s">
        <v>5</v>
      </c>
      <c r="E801" s="2" t="s">
        <v>85</v>
      </c>
      <c r="F801" s="2">
        <v>35</v>
      </c>
      <c r="G801" s="2">
        <v>25</v>
      </c>
      <c r="H801" t="s">
        <v>24</v>
      </c>
      <c r="I801" s="2" t="s">
        <v>2</v>
      </c>
      <c r="J801" s="2" t="s">
        <v>54</v>
      </c>
      <c r="K801" s="2">
        <v>35</v>
      </c>
      <c r="L801" s="2">
        <v>168</v>
      </c>
      <c r="M801" s="2">
        <v>41</v>
      </c>
      <c r="N801" s="2" t="s">
        <v>4</v>
      </c>
      <c r="O801" s="2">
        <v>6</v>
      </c>
      <c r="P801" t="s">
        <v>13</v>
      </c>
    </row>
    <row r="802" spans="1:16" x14ac:dyDescent="0.2">
      <c r="A802" s="5">
        <v>801</v>
      </c>
      <c r="B802" s="2" t="s">
        <v>0</v>
      </c>
      <c r="C802" s="2" t="s">
        <v>1</v>
      </c>
      <c r="D802" s="2" t="s">
        <v>5</v>
      </c>
      <c r="E802" s="2" t="s">
        <v>15</v>
      </c>
      <c r="F802" s="2">
        <v>52</v>
      </c>
      <c r="G802" s="2">
        <v>30</v>
      </c>
      <c r="H802" t="s">
        <v>30</v>
      </c>
      <c r="I802" s="2" t="s">
        <v>14</v>
      </c>
      <c r="J802" s="2" t="s">
        <v>6</v>
      </c>
      <c r="K802" s="2">
        <v>43</v>
      </c>
      <c r="L802" s="2">
        <v>162</v>
      </c>
      <c r="M802" s="4">
        <v>2</v>
      </c>
      <c r="N802" s="2" t="s">
        <v>4</v>
      </c>
      <c r="O802" s="2">
        <v>1</v>
      </c>
      <c r="P802" t="s">
        <v>10</v>
      </c>
    </row>
    <row r="803" spans="1:16" x14ac:dyDescent="0.2">
      <c r="A803" s="5">
        <v>802</v>
      </c>
      <c r="B803" s="2" t="s">
        <v>0</v>
      </c>
      <c r="C803" s="2" t="s">
        <v>2</v>
      </c>
      <c r="D803" s="2" t="s">
        <v>5</v>
      </c>
      <c r="E803" s="2" t="s">
        <v>85</v>
      </c>
      <c r="F803" s="2">
        <v>31</v>
      </c>
      <c r="G803" s="2">
        <v>22</v>
      </c>
      <c r="H803" t="s">
        <v>60</v>
      </c>
      <c r="I803" s="2" t="s">
        <v>2</v>
      </c>
      <c r="J803" s="2" t="s">
        <v>53</v>
      </c>
      <c r="K803" s="2">
        <v>34</v>
      </c>
      <c r="L803" s="2">
        <v>55</v>
      </c>
      <c r="M803" s="2">
        <v>9</v>
      </c>
      <c r="N803" s="2" t="s">
        <v>4</v>
      </c>
      <c r="O803" s="2">
        <v>4</v>
      </c>
      <c r="P803" t="s">
        <v>13</v>
      </c>
    </row>
    <row r="804" spans="1:16" x14ac:dyDescent="0.2">
      <c r="A804" s="5">
        <v>803</v>
      </c>
      <c r="B804" s="2" t="s">
        <v>0</v>
      </c>
      <c r="C804" s="2" t="s">
        <v>1</v>
      </c>
      <c r="D804" s="2" t="s">
        <v>5</v>
      </c>
      <c r="E804" s="2" t="s">
        <v>85</v>
      </c>
      <c r="F804" s="2">
        <v>49</v>
      </c>
      <c r="G804" s="2">
        <v>58</v>
      </c>
      <c r="H804" t="s">
        <v>26</v>
      </c>
      <c r="I804" s="2" t="s">
        <v>14</v>
      </c>
      <c r="J804" s="3" t="s">
        <v>7</v>
      </c>
      <c r="K804" s="2">
        <v>39</v>
      </c>
      <c r="L804" s="2">
        <v>153</v>
      </c>
      <c r="M804" s="2">
        <v>32</v>
      </c>
      <c r="N804" s="2" t="s">
        <v>8</v>
      </c>
      <c r="O804" s="2">
        <v>2</v>
      </c>
      <c r="P804" s="1" t="s">
        <v>9</v>
      </c>
    </row>
    <row r="805" spans="1:16" x14ac:dyDescent="0.2">
      <c r="A805" s="5">
        <v>804</v>
      </c>
      <c r="B805" s="2" t="s">
        <v>0</v>
      </c>
      <c r="C805" s="2" t="s">
        <v>1</v>
      </c>
      <c r="D805" s="2" t="s">
        <v>15</v>
      </c>
      <c r="E805" s="2" t="s">
        <v>15</v>
      </c>
      <c r="F805" s="2">
        <v>28</v>
      </c>
      <c r="G805" s="2">
        <v>64</v>
      </c>
      <c r="H805" t="s">
        <v>30</v>
      </c>
      <c r="I805" s="2" t="s">
        <v>2</v>
      </c>
      <c r="J805" s="2" t="s">
        <v>53</v>
      </c>
      <c r="K805" s="2">
        <v>16</v>
      </c>
      <c r="L805" s="2">
        <v>25</v>
      </c>
      <c r="M805" s="2">
        <v>6</v>
      </c>
      <c r="N805" s="2" t="s">
        <v>4</v>
      </c>
      <c r="O805" s="2">
        <v>1</v>
      </c>
      <c r="P805" t="s">
        <v>11</v>
      </c>
    </row>
    <row r="806" spans="1:16" x14ac:dyDescent="0.2">
      <c r="A806" s="5">
        <v>805</v>
      </c>
      <c r="B806" s="2" t="s">
        <v>3</v>
      </c>
      <c r="C806" s="2" t="s">
        <v>1</v>
      </c>
      <c r="D806" s="2" t="s">
        <v>5</v>
      </c>
      <c r="E806" s="2" t="s">
        <v>83</v>
      </c>
      <c r="F806" s="2">
        <v>32</v>
      </c>
      <c r="G806" s="2">
        <v>46</v>
      </c>
      <c r="H806" t="s">
        <v>33</v>
      </c>
      <c r="I806" s="2" t="s">
        <v>14</v>
      </c>
      <c r="J806" s="2" t="s">
        <v>53</v>
      </c>
      <c r="K806" s="2">
        <v>19</v>
      </c>
      <c r="L806" s="2">
        <v>30</v>
      </c>
      <c r="M806" s="2">
        <v>35</v>
      </c>
      <c r="N806" s="2" t="s">
        <v>4</v>
      </c>
      <c r="O806" s="2">
        <v>1</v>
      </c>
      <c r="P806" t="s">
        <v>10</v>
      </c>
    </row>
    <row r="807" spans="1:16" x14ac:dyDescent="0.2">
      <c r="A807" s="5">
        <v>806</v>
      </c>
      <c r="B807" s="2" t="s">
        <v>0</v>
      </c>
      <c r="C807" s="2" t="s">
        <v>2</v>
      </c>
      <c r="D807" s="2" t="s">
        <v>5</v>
      </c>
      <c r="E807" s="2" t="s">
        <v>84</v>
      </c>
      <c r="F807" s="2">
        <v>30</v>
      </c>
      <c r="G807" s="2">
        <v>21</v>
      </c>
      <c r="H807" t="s">
        <v>63</v>
      </c>
      <c r="I807" s="2" t="s">
        <v>2</v>
      </c>
      <c r="J807" s="2" t="s">
        <v>53</v>
      </c>
      <c r="K807" s="2">
        <v>34</v>
      </c>
      <c r="L807" s="2">
        <v>123</v>
      </c>
      <c r="M807" s="2">
        <v>5</v>
      </c>
      <c r="N807" s="2" t="s">
        <v>4</v>
      </c>
      <c r="O807" s="2">
        <v>4</v>
      </c>
      <c r="P807" t="s">
        <v>13</v>
      </c>
    </row>
    <row r="808" spans="1:16" x14ac:dyDescent="0.2">
      <c r="A808" s="5">
        <v>807</v>
      </c>
      <c r="B808" s="2" t="s">
        <v>3</v>
      </c>
      <c r="C808" s="2" t="s">
        <v>2</v>
      </c>
      <c r="D808" s="2" t="s">
        <v>5</v>
      </c>
      <c r="E808" s="2" t="s">
        <v>15</v>
      </c>
      <c r="F808" s="2">
        <v>27</v>
      </c>
      <c r="G808" s="2">
        <v>23</v>
      </c>
      <c r="H808" t="s">
        <v>25</v>
      </c>
      <c r="I808" s="2" t="s">
        <v>2</v>
      </c>
      <c r="J808" s="2" t="s">
        <v>53</v>
      </c>
      <c r="K808" s="2">
        <v>31</v>
      </c>
      <c r="L808" s="2">
        <v>74</v>
      </c>
      <c r="M808" s="2">
        <v>41</v>
      </c>
      <c r="N808" s="2" t="s">
        <v>4</v>
      </c>
      <c r="O808" s="2">
        <v>0</v>
      </c>
      <c r="P808" t="s">
        <v>13</v>
      </c>
    </row>
    <row r="809" spans="1:16" x14ac:dyDescent="0.2">
      <c r="A809" s="5">
        <v>808</v>
      </c>
      <c r="B809" s="2" t="s">
        <v>0</v>
      </c>
      <c r="C809" s="2" t="s">
        <v>2</v>
      </c>
      <c r="D809" s="2" t="s">
        <v>5</v>
      </c>
      <c r="E809" s="2" t="s">
        <v>83</v>
      </c>
      <c r="F809" s="2">
        <v>52</v>
      </c>
      <c r="G809" s="2">
        <v>50</v>
      </c>
      <c r="H809" t="s">
        <v>18</v>
      </c>
      <c r="I809" s="2" t="s">
        <v>2</v>
      </c>
      <c r="J809" s="2" t="s">
        <v>6</v>
      </c>
      <c r="K809" s="2">
        <v>64</v>
      </c>
      <c r="L809" s="2">
        <v>234</v>
      </c>
      <c r="M809" s="2">
        <v>3</v>
      </c>
      <c r="N809" s="2" t="s">
        <v>4</v>
      </c>
      <c r="O809" s="2">
        <v>1</v>
      </c>
      <c r="P809" t="s">
        <v>10</v>
      </c>
    </row>
    <row r="810" spans="1:16" x14ac:dyDescent="0.2">
      <c r="A810" s="5">
        <v>809</v>
      </c>
      <c r="B810" s="2" t="s">
        <v>0</v>
      </c>
      <c r="C810" s="2" t="s">
        <v>1</v>
      </c>
      <c r="D810" s="2" t="s">
        <v>15</v>
      </c>
      <c r="E810" s="2" t="s">
        <v>83</v>
      </c>
      <c r="F810" s="2">
        <v>30</v>
      </c>
      <c r="G810" s="2">
        <v>66</v>
      </c>
      <c r="H810" t="s">
        <v>34</v>
      </c>
      <c r="I810" s="2" t="s">
        <v>14</v>
      </c>
      <c r="J810" s="2" t="s">
        <v>55</v>
      </c>
      <c r="K810" s="2">
        <v>13</v>
      </c>
      <c r="L810" s="2">
        <v>53</v>
      </c>
      <c r="M810" s="2">
        <v>23</v>
      </c>
      <c r="N810" s="2" t="s">
        <v>4</v>
      </c>
      <c r="O810" s="2">
        <v>1</v>
      </c>
      <c r="P810" t="s">
        <v>10</v>
      </c>
    </row>
    <row r="811" spans="1:16" x14ac:dyDescent="0.2">
      <c r="A811" s="5">
        <v>810</v>
      </c>
      <c r="B811" s="2" t="s">
        <v>3</v>
      </c>
      <c r="C811" s="2" t="s">
        <v>2</v>
      </c>
      <c r="D811" s="2" t="s">
        <v>5</v>
      </c>
      <c r="E811" s="2" t="s">
        <v>85</v>
      </c>
      <c r="F811" s="2">
        <v>28</v>
      </c>
      <c r="G811" s="2">
        <v>20</v>
      </c>
      <c r="H811" t="s">
        <v>33</v>
      </c>
      <c r="I811" s="2" t="s">
        <v>2</v>
      </c>
      <c r="J811" s="2" t="s">
        <v>54</v>
      </c>
      <c r="K811" s="2">
        <v>33</v>
      </c>
      <c r="L811" s="2">
        <v>112</v>
      </c>
      <c r="M811" s="2">
        <v>10</v>
      </c>
      <c r="N811" s="2" t="s">
        <v>4</v>
      </c>
      <c r="O811" s="2">
        <v>0</v>
      </c>
      <c r="P811" t="s">
        <v>13</v>
      </c>
    </row>
    <row r="812" spans="1:16" x14ac:dyDescent="0.2">
      <c r="A812" s="5">
        <v>811</v>
      </c>
      <c r="B812" s="2" t="s">
        <v>0</v>
      </c>
      <c r="C812" s="2" t="s">
        <v>1</v>
      </c>
      <c r="D812" s="2" t="s">
        <v>5</v>
      </c>
      <c r="E812" s="2" t="s">
        <v>15</v>
      </c>
      <c r="F812" s="2">
        <v>28</v>
      </c>
      <c r="G812" s="2">
        <v>80</v>
      </c>
      <c r="H812" t="s">
        <v>24</v>
      </c>
      <c r="I812" s="2" t="s">
        <v>14</v>
      </c>
      <c r="J812" s="2" t="s">
        <v>53</v>
      </c>
      <c r="K812" s="2">
        <v>15</v>
      </c>
      <c r="L812" s="2">
        <v>60</v>
      </c>
      <c r="M812" s="2">
        <v>9</v>
      </c>
      <c r="N812" s="2" t="s">
        <v>4</v>
      </c>
      <c r="O812" s="2">
        <v>0</v>
      </c>
      <c r="P812" t="s">
        <v>12</v>
      </c>
    </row>
    <row r="813" spans="1:16" x14ac:dyDescent="0.2">
      <c r="A813" s="5">
        <v>812</v>
      </c>
      <c r="B813" s="2" t="s">
        <v>0</v>
      </c>
      <c r="C813" s="2" t="s">
        <v>1</v>
      </c>
      <c r="D813" s="2" t="s">
        <v>5</v>
      </c>
      <c r="E813" s="2" t="s">
        <v>85</v>
      </c>
      <c r="F813" s="2">
        <v>46</v>
      </c>
      <c r="G813" s="2">
        <v>56</v>
      </c>
      <c r="H813" t="s">
        <v>32</v>
      </c>
      <c r="I813" s="2" t="s">
        <v>14</v>
      </c>
      <c r="J813" s="3" t="s">
        <v>7</v>
      </c>
      <c r="K813" s="2">
        <v>44</v>
      </c>
      <c r="L813" s="2">
        <v>89</v>
      </c>
      <c r="M813" s="2">
        <v>33</v>
      </c>
      <c r="N813" s="2" t="s">
        <v>8</v>
      </c>
      <c r="O813" s="2">
        <v>4</v>
      </c>
      <c r="P813" s="1" t="s">
        <v>9</v>
      </c>
    </row>
    <row r="814" spans="1:16" x14ac:dyDescent="0.2">
      <c r="A814" s="5">
        <v>813</v>
      </c>
      <c r="B814" s="2" t="s">
        <v>0</v>
      </c>
      <c r="C814" s="2" t="s">
        <v>1</v>
      </c>
      <c r="D814" s="2" t="s">
        <v>15</v>
      </c>
      <c r="E814" s="2" t="s">
        <v>85</v>
      </c>
      <c r="F814" s="2">
        <v>45</v>
      </c>
      <c r="G814" s="2">
        <v>32</v>
      </c>
      <c r="H814" t="s">
        <v>38</v>
      </c>
      <c r="I814" s="2" t="s">
        <v>14</v>
      </c>
      <c r="J814" s="3" t="s">
        <v>7</v>
      </c>
      <c r="K814" s="2">
        <v>40</v>
      </c>
      <c r="L814" s="2">
        <v>159</v>
      </c>
      <c r="M814" s="2">
        <v>30</v>
      </c>
      <c r="N814" s="2" t="s">
        <v>8</v>
      </c>
      <c r="O814" s="2">
        <v>12</v>
      </c>
      <c r="P814" t="s">
        <v>9</v>
      </c>
    </row>
    <row r="815" spans="1:16" x14ac:dyDescent="0.2">
      <c r="A815" s="5">
        <v>814</v>
      </c>
      <c r="B815" s="2" t="s">
        <v>0</v>
      </c>
      <c r="C815" s="2" t="s">
        <v>1</v>
      </c>
      <c r="D815" s="2" t="s">
        <v>5</v>
      </c>
      <c r="E815" s="2" t="s">
        <v>85</v>
      </c>
      <c r="F815" s="2">
        <v>27</v>
      </c>
      <c r="G815" s="2">
        <v>23</v>
      </c>
      <c r="H815" t="s">
        <v>61</v>
      </c>
      <c r="I815" s="2" t="s">
        <v>2</v>
      </c>
      <c r="J815" s="2" t="s">
        <v>53</v>
      </c>
      <c r="K815" s="2">
        <v>34</v>
      </c>
      <c r="L815" s="2">
        <v>167</v>
      </c>
      <c r="M815" s="2">
        <v>24</v>
      </c>
      <c r="N815" s="2" t="s">
        <v>4</v>
      </c>
      <c r="O815" s="2">
        <v>4</v>
      </c>
      <c r="P815" t="s">
        <v>13</v>
      </c>
    </row>
    <row r="816" spans="1:16" x14ac:dyDescent="0.2">
      <c r="A816" s="5">
        <v>815</v>
      </c>
      <c r="B816" s="2" t="s">
        <v>0</v>
      </c>
      <c r="C816" s="2" t="s">
        <v>1</v>
      </c>
      <c r="D816" s="2" t="s">
        <v>5</v>
      </c>
      <c r="E816" s="2" t="s">
        <v>83</v>
      </c>
      <c r="F816" s="2">
        <v>56</v>
      </c>
      <c r="G816" s="2">
        <v>53</v>
      </c>
      <c r="H816" t="s">
        <v>24</v>
      </c>
      <c r="I816" s="2" t="s">
        <v>14</v>
      </c>
      <c r="J816" s="2" t="s">
        <v>6</v>
      </c>
      <c r="K816" s="2">
        <v>48</v>
      </c>
      <c r="L816" s="2">
        <v>216</v>
      </c>
      <c r="M816" s="2">
        <v>4</v>
      </c>
      <c r="N816" s="2" t="s">
        <v>4</v>
      </c>
      <c r="O816" s="2">
        <v>1</v>
      </c>
      <c r="P816" t="s">
        <v>12</v>
      </c>
    </row>
    <row r="817" spans="1:16" x14ac:dyDescent="0.2">
      <c r="A817" s="5">
        <v>816</v>
      </c>
      <c r="B817" s="2" t="s">
        <v>3</v>
      </c>
      <c r="C817" s="2" t="s">
        <v>1</v>
      </c>
      <c r="D817" s="2" t="s">
        <v>15</v>
      </c>
      <c r="E817" s="2" t="s">
        <v>15</v>
      </c>
      <c r="F817" s="2">
        <v>27</v>
      </c>
      <c r="G817" s="2">
        <v>76</v>
      </c>
      <c r="H817" t="s">
        <v>39</v>
      </c>
      <c r="I817" s="2" t="s">
        <v>2</v>
      </c>
      <c r="J817" s="2" t="s">
        <v>55</v>
      </c>
      <c r="K817" s="2">
        <v>25</v>
      </c>
      <c r="L817" s="2">
        <v>36</v>
      </c>
      <c r="M817" s="2">
        <v>4</v>
      </c>
      <c r="N817" s="2" t="s">
        <v>4</v>
      </c>
      <c r="O817" s="2">
        <v>2</v>
      </c>
      <c r="P817" t="s">
        <v>12</v>
      </c>
    </row>
    <row r="818" spans="1:16" x14ac:dyDescent="0.2">
      <c r="A818" s="5">
        <v>817</v>
      </c>
      <c r="B818" s="2" t="s">
        <v>0</v>
      </c>
      <c r="C818" s="2" t="s">
        <v>1</v>
      </c>
      <c r="D818" s="2" t="s">
        <v>5</v>
      </c>
      <c r="E818" s="2" t="s">
        <v>85</v>
      </c>
      <c r="F818" s="2">
        <v>26</v>
      </c>
      <c r="G818" s="2">
        <v>60</v>
      </c>
      <c r="H818" t="s">
        <v>31</v>
      </c>
      <c r="I818" s="2" t="s">
        <v>2</v>
      </c>
      <c r="J818" s="2" t="s">
        <v>53</v>
      </c>
      <c r="K818" s="2">
        <v>27</v>
      </c>
      <c r="L818" s="2">
        <v>69</v>
      </c>
      <c r="M818" s="2">
        <v>39</v>
      </c>
      <c r="N818" s="2" t="s">
        <v>4</v>
      </c>
      <c r="O818" s="2">
        <v>1</v>
      </c>
      <c r="P818" t="s">
        <v>12</v>
      </c>
    </row>
    <row r="819" spans="1:16" x14ac:dyDescent="0.2">
      <c r="A819" s="5">
        <v>818</v>
      </c>
      <c r="B819" s="2" t="s">
        <v>0</v>
      </c>
      <c r="C819" s="2" t="s">
        <v>1</v>
      </c>
      <c r="D819" s="2" t="s">
        <v>15</v>
      </c>
      <c r="E819" s="2" t="s">
        <v>15</v>
      </c>
      <c r="F819" s="2">
        <v>31</v>
      </c>
      <c r="G819" s="2">
        <v>64</v>
      </c>
      <c r="H819" t="s">
        <v>21</v>
      </c>
      <c r="I819" s="2" t="s">
        <v>14</v>
      </c>
      <c r="J819" s="2" t="s">
        <v>53</v>
      </c>
      <c r="K819" s="2">
        <v>15</v>
      </c>
      <c r="L819" s="2">
        <v>39</v>
      </c>
      <c r="M819" s="2">
        <v>48</v>
      </c>
      <c r="N819" s="2" t="s">
        <v>4</v>
      </c>
      <c r="O819" s="2">
        <v>2</v>
      </c>
      <c r="P819" t="s">
        <v>12</v>
      </c>
    </row>
    <row r="820" spans="1:16" x14ac:dyDescent="0.2">
      <c r="A820" s="5">
        <v>819</v>
      </c>
      <c r="B820" s="2" t="s">
        <v>0</v>
      </c>
      <c r="C820" s="2" t="s">
        <v>1</v>
      </c>
      <c r="D820" s="2" t="s">
        <v>15</v>
      </c>
      <c r="E820" s="2" t="s">
        <v>15</v>
      </c>
      <c r="F820" s="2">
        <v>30</v>
      </c>
      <c r="G820" s="2">
        <v>58</v>
      </c>
      <c r="H820" t="s">
        <v>25</v>
      </c>
      <c r="I820" s="2" t="s">
        <v>14</v>
      </c>
      <c r="J820" s="2" t="s">
        <v>53</v>
      </c>
      <c r="K820" s="2">
        <v>21</v>
      </c>
      <c r="L820" s="2">
        <v>80</v>
      </c>
      <c r="M820" s="2">
        <v>46</v>
      </c>
      <c r="N820" s="2" t="s">
        <v>4</v>
      </c>
      <c r="O820" s="2">
        <v>2</v>
      </c>
      <c r="P820" t="s">
        <v>10</v>
      </c>
    </row>
    <row r="821" spans="1:16" x14ac:dyDescent="0.2">
      <c r="A821" s="5">
        <v>820</v>
      </c>
      <c r="B821" s="2" t="s">
        <v>0</v>
      </c>
      <c r="C821" s="2" t="s">
        <v>1</v>
      </c>
      <c r="D821" s="2" t="s">
        <v>5</v>
      </c>
      <c r="E821" s="2" t="s">
        <v>15</v>
      </c>
      <c r="F821" s="2">
        <v>32</v>
      </c>
      <c r="G821" s="2">
        <v>64</v>
      </c>
      <c r="H821" t="s">
        <v>41</v>
      </c>
      <c r="I821" s="2" t="s">
        <v>14</v>
      </c>
      <c r="J821" s="2" t="s">
        <v>53</v>
      </c>
      <c r="K821" s="2">
        <v>16</v>
      </c>
      <c r="L821" s="2">
        <v>55</v>
      </c>
      <c r="M821" s="2">
        <v>23</v>
      </c>
      <c r="N821" s="2" t="s">
        <v>4</v>
      </c>
      <c r="O821" s="2">
        <v>1</v>
      </c>
      <c r="P821" t="s">
        <v>10</v>
      </c>
    </row>
    <row r="822" spans="1:16" x14ac:dyDescent="0.2">
      <c r="A822" s="5">
        <v>821</v>
      </c>
      <c r="B822" s="2" t="s">
        <v>0</v>
      </c>
      <c r="C822" s="2" t="s">
        <v>1</v>
      </c>
      <c r="D822" s="2" t="s">
        <v>15</v>
      </c>
      <c r="E822" s="2" t="s">
        <v>15</v>
      </c>
      <c r="F822" s="2">
        <v>31</v>
      </c>
      <c r="G822" s="2">
        <v>77</v>
      </c>
      <c r="H822" t="s">
        <v>35</v>
      </c>
      <c r="I822" s="2" t="s">
        <v>14</v>
      </c>
      <c r="J822" s="2" t="s">
        <v>53</v>
      </c>
      <c r="K822" s="2">
        <v>21</v>
      </c>
      <c r="L822" s="2">
        <v>88</v>
      </c>
      <c r="M822" s="2">
        <v>48</v>
      </c>
      <c r="N822" s="2" t="s">
        <v>4</v>
      </c>
      <c r="O822" s="2">
        <v>2</v>
      </c>
      <c r="P822" t="s">
        <v>12</v>
      </c>
    </row>
    <row r="823" spans="1:16" x14ac:dyDescent="0.2">
      <c r="A823" s="5">
        <v>822</v>
      </c>
      <c r="B823" s="2" t="s">
        <v>0</v>
      </c>
      <c r="C823" s="2" t="s">
        <v>2</v>
      </c>
      <c r="D823" s="2" t="s">
        <v>15</v>
      </c>
      <c r="E823" s="2" t="s">
        <v>84</v>
      </c>
      <c r="F823" s="2">
        <v>34</v>
      </c>
      <c r="G823" s="2">
        <v>62</v>
      </c>
      <c r="H823" t="s">
        <v>33</v>
      </c>
      <c r="I823" s="2" t="s">
        <v>14</v>
      </c>
      <c r="J823" s="2" t="s">
        <v>55</v>
      </c>
      <c r="K823" s="2">
        <v>17</v>
      </c>
      <c r="L823" s="2">
        <v>44</v>
      </c>
      <c r="M823" s="2">
        <v>2</v>
      </c>
      <c r="N823" s="2" t="s">
        <v>4</v>
      </c>
      <c r="O823" s="2">
        <v>1</v>
      </c>
      <c r="P823" t="s">
        <v>10</v>
      </c>
    </row>
    <row r="824" spans="1:16" x14ac:dyDescent="0.2">
      <c r="A824" s="5">
        <v>823</v>
      </c>
      <c r="B824" s="2" t="s">
        <v>0</v>
      </c>
      <c r="C824" s="2" t="s">
        <v>2</v>
      </c>
      <c r="D824" s="2" t="s">
        <v>15</v>
      </c>
      <c r="E824" s="2" t="s">
        <v>15</v>
      </c>
      <c r="F824" s="2">
        <v>30</v>
      </c>
      <c r="G824" s="2">
        <v>75</v>
      </c>
      <c r="H824" t="s">
        <v>24</v>
      </c>
      <c r="I824" s="2" t="s">
        <v>14</v>
      </c>
      <c r="J824" s="2" t="s">
        <v>53</v>
      </c>
      <c r="K824" s="2">
        <v>12</v>
      </c>
      <c r="L824" s="2">
        <v>23</v>
      </c>
      <c r="M824" s="2">
        <v>4</v>
      </c>
      <c r="N824" s="2" t="s">
        <v>4</v>
      </c>
      <c r="O824" s="2">
        <v>2</v>
      </c>
      <c r="P824" t="s">
        <v>12</v>
      </c>
    </row>
    <row r="825" spans="1:16" x14ac:dyDescent="0.2">
      <c r="A825" s="5">
        <v>824</v>
      </c>
      <c r="B825" s="2" t="s">
        <v>0</v>
      </c>
      <c r="C825" s="2" t="s">
        <v>2</v>
      </c>
      <c r="D825" s="2" t="s">
        <v>5</v>
      </c>
      <c r="E825" s="2" t="s">
        <v>15</v>
      </c>
      <c r="F825" s="2">
        <v>26</v>
      </c>
      <c r="G825" s="2">
        <v>41</v>
      </c>
      <c r="H825" t="s">
        <v>28</v>
      </c>
      <c r="I825" s="2" t="s">
        <v>14</v>
      </c>
      <c r="J825" s="2" t="s">
        <v>55</v>
      </c>
      <c r="K825" s="2">
        <v>20</v>
      </c>
      <c r="L825" s="2">
        <v>29</v>
      </c>
      <c r="M825" s="2">
        <v>33</v>
      </c>
      <c r="N825" s="2" t="s">
        <v>4</v>
      </c>
      <c r="O825" s="2">
        <v>2</v>
      </c>
      <c r="P825" t="s">
        <v>11</v>
      </c>
    </row>
    <row r="826" spans="1:16" x14ac:dyDescent="0.2">
      <c r="A826" s="5">
        <v>825</v>
      </c>
      <c r="B826" s="2" t="s">
        <v>0</v>
      </c>
      <c r="C826" s="2" t="s">
        <v>1</v>
      </c>
      <c r="D826" s="2" t="s">
        <v>5</v>
      </c>
      <c r="E826" s="2" t="s">
        <v>85</v>
      </c>
      <c r="F826" s="2">
        <v>48</v>
      </c>
      <c r="G826" s="2">
        <v>31</v>
      </c>
      <c r="H826" t="s">
        <v>20</v>
      </c>
      <c r="I826" s="2" t="s">
        <v>14</v>
      </c>
      <c r="J826" s="3" t="s">
        <v>7</v>
      </c>
      <c r="K826" s="2">
        <v>39</v>
      </c>
      <c r="L826" s="2">
        <v>161</v>
      </c>
      <c r="M826" s="2">
        <v>28</v>
      </c>
      <c r="N826" s="2" t="s">
        <v>8</v>
      </c>
      <c r="O826" s="2">
        <v>2</v>
      </c>
      <c r="P826" s="1" t="s">
        <v>9</v>
      </c>
    </row>
    <row r="827" spans="1:16" x14ac:dyDescent="0.2">
      <c r="A827" s="5">
        <v>826</v>
      </c>
      <c r="B827" s="2" t="s">
        <v>3</v>
      </c>
      <c r="C827" s="2" t="s">
        <v>1</v>
      </c>
      <c r="D827" s="2" t="s">
        <v>5</v>
      </c>
      <c r="E827" s="2" t="s">
        <v>15</v>
      </c>
      <c r="F827" s="2">
        <v>30</v>
      </c>
      <c r="G827" s="2">
        <v>29</v>
      </c>
      <c r="H827" t="s">
        <v>28</v>
      </c>
      <c r="I827" s="2" t="s">
        <v>14</v>
      </c>
      <c r="J827" s="2" t="s">
        <v>55</v>
      </c>
      <c r="K827" s="2">
        <v>19</v>
      </c>
      <c r="L827" s="2">
        <v>37</v>
      </c>
      <c r="M827" s="2">
        <v>33</v>
      </c>
      <c r="N827" s="2" t="s">
        <v>4</v>
      </c>
      <c r="O827" s="2">
        <v>0</v>
      </c>
      <c r="P827" t="s">
        <v>10</v>
      </c>
    </row>
    <row r="828" spans="1:16" x14ac:dyDescent="0.2">
      <c r="A828" s="5">
        <v>827</v>
      </c>
      <c r="B828" s="2" t="s">
        <v>0</v>
      </c>
      <c r="C828" s="2" t="s">
        <v>1</v>
      </c>
      <c r="D828" s="2" t="s">
        <v>5</v>
      </c>
      <c r="E828" s="2" t="s">
        <v>84</v>
      </c>
      <c r="F828" s="2">
        <v>63</v>
      </c>
      <c r="G828" s="2">
        <v>80</v>
      </c>
      <c r="H828" t="s">
        <v>28</v>
      </c>
      <c r="I828" s="2" t="s">
        <v>14</v>
      </c>
      <c r="J828" s="2" t="s">
        <v>6</v>
      </c>
      <c r="K828" s="2">
        <v>65</v>
      </c>
      <c r="L828" s="2">
        <v>170</v>
      </c>
      <c r="M828" s="2">
        <v>1</v>
      </c>
      <c r="N828" s="2" t="s">
        <v>4</v>
      </c>
      <c r="O828" s="2">
        <v>1</v>
      </c>
      <c r="P828" t="s">
        <v>10</v>
      </c>
    </row>
    <row r="829" spans="1:16" x14ac:dyDescent="0.2">
      <c r="A829" s="5">
        <v>828</v>
      </c>
      <c r="B829" s="2" t="s">
        <v>0</v>
      </c>
      <c r="C829" s="2" t="s">
        <v>1</v>
      </c>
      <c r="D829" s="2" t="s">
        <v>5</v>
      </c>
      <c r="E829" s="2" t="s">
        <v>84</v>
      </c>
      <c r="F829" s="2">
        <v>47</v>
      </c>
      <c r="G829" s="2">
        <v>39</v>
      </c>
      <c r="H829" t="s">
        <v>33</v>
      </c>
      <c r="I829" s="2" t="s">
        <v>14</v>
      </c>
      <c r="J829" s="3" t="s">
        <v>7</v>
      </c>
      <c r="K829" s="2">
        <v>36</v>
      </c>
      <c r="L829" s="2">
        <v>118</v>
      </c>
      <c r="M829" s="2">
        <v>47</v>
      </c>
      <c r="N829" s="2" t="s">
        <v>8</v>
      </c>
      <c r="O829" s="2">
        <v>9</v>
      </c>
      <c r="P829" t="s">
        <v>9</v>
      </c>
    </row>
    <row r="830" spans="1:16" x14ac:dyDescent="0.2">
      <c r="A830" s="5">
        <v>829</v>
      </c>
      <c r="B830" s="2" t="s">
        <v>0</v>
      </c>
      <c r="C830" s="2" t="s">
        <v>1</v>
      </c>
      <c r="D830" s="2" t="s">
        <v>15</v>
      </c>
      <c r="E830" s="2" t="s">
        <v>84</v>
      </c>
      <c r="F830" s="2">
        <v>52</v>
      </c>
      <c r="G830" s="2">
        <v>43</v>
      </c>
      <c r="H830" t="s">
        <v>30</v>
      </c>
      <c r="I830" s="2" t="s">
        <v>14</v>
      </c>
      <c r="J830" s="3" t="s">
        <v>7</v>
      </c>
      <c r="K830" s="2">
        <v>48</v>
      </c>
      <c r="L830" s="2">
        <v>96</v>
      </c>
      <c r="M830" s="2">
        <v>18</v>
      </c>
      <c r="N830" s="2" t="s">
        <v>8</v>
      </c>
      <c r="O830" s="2">
        <v>10</v>
      </c>
      <c r="P830" t="s">
        <v>9</v>
      </c>
    </row>
    <row r="831" spans="1:16" x14ac:dyDescent="0.2">
      <c r="A831" s="5">
        <v>830</v>
      </c>
      <c r="B831" s="2" t="s">
        <v>3</v>
      </c>
      <c r="C831" s="2" t="s">
        <v>1</v>
      </c>
      <c r="D831" s="2" t="s">
        <v>5</v>
      </c>
      <c r="E831" s="2" t="s">
        <v>85</v>
      </c>
      <c r="F831" s="2">
        <v>46</v>
      </c>
      <c r="G831" s="2">
        <v>31</v>
      </c>
      <c r="H831" t="s">
        <v>20</v>
      </c>
      <c r="I831" s="2" t="s">
        <v>14</v>
      </c>
      <c r="J831" s="3" t="s">
        <v>7</v>
      </c>
      <c r="K831" s="2">
        <v>48</v>
      </c>
      <c r="L831" s="2">
        <v>173</v>
      </c>
      <c r="M831" s="2">
        <v>12</v>
      </c>
      <c r="N831" s="2" t="s">
        <v>8</v>
      </c>
      <c r="O831" s="2">
        <v>3</v>
      </c>
      <c r="P831" t="s">
        <v>9</v>
      </c>
    </row>
    <row r="832" spans="1:16" x14ac:dyDescent="0.2">
      <c r="A832" s="5">
        <v>831</v>
      </c>
      <c r="B832" s="2" t="s">
        <v>0</v>
      </c>
      <c r="C832" s="2" t="s">
        <v>1</v>
      </c>
      <c r="D832" s="2" t="s">
        <v>5</v>
      </c>
      <c r="E832" s="2" t="s">
        <v>85</v>
      </c>
      <c r="F832" s="2">
        <v>51</v>
      </c>
      <c r="G832" s="2">
        <v>77</v>
      </c>
      <c r="H832" t="s">
        <v>33</v>
      </c>
      <c r="I832" s="2" t="s">
        <v>14</v>
      </c>
      <c r="J832" s="3" t="s">
        <v>7</v>
      </c>
      <c r="K832" s="2">
        <v>39</v>
      </c>
      <c r="L832" s="2">
        <v>117</v>
      </c>
      <c r="M832" s="2">
        <v>21</v>
      </c>
      <c r="N832" s="2" t="s">
        <v>8</v>
      </c>
      <c r="O832" s="2">
        <v>1</v>
      </c>
      <c r="P832" t="s">
        <v>9</v>
      </c>
    </row>
    <row r="833" spans="1:16" x14ac:dyDescent="0.2">
      <c r="A833" s="5">
        <v>832</v>
      </c>
      <c r="B833" s="2" t="s">
        <v>0</v>
      </c>
      <c r="C833" s="2" t="s">
        <v>1</v>
      </c>
      <c r="D833" s="2" t="s">
        <v>5</v>
      </c>
      <c r="E833" s="2" t="s">
        <v>83</v>
      </c>
      <c r="F833" s="2">
        <v>55</v>
      </c>
      <c r="G833" s="2">
        <v>51</v>
      </c>
      <c r="H833" t="s">
        <v>24</v>
      </c>
      <c r="I833" s="2" t="s">
        <v>14</v>
      </c>
      <c r="J833" s="2" t="s">
        <v>6</v>
      </c>
      <c r="K833" s="2">
        <v>70</v>
      </c>
      <c r="L833" s="2">
        <v>119</v>
      </c>
      <c r="M833" s="2">
        <v>13</v>
      </c>
      <c r="N833" s="2" t="s">
        <v>4</v>
      </c>
      <c r="O833" s="2">
        <v>0</v>
      </c>
      <c r="P833" t="s">
        <v>10</v>
      </c>
    </row>
    <row r="834" spans="1:16" x14ac:dyDescent="0.2">
      <c r="A834" s="5">
        <v>833</v>
      </c>
      <c r="B834" s="2" t="s">
        <v>0</v>
      </c>
      <c r="C834" s="2" t="s">
        <v>2</v>
      </c>
      <c r="D834" s="2" t="s">
        <v>5</v>
      </c>
      <c r="E834" s="2" t="s">
        <v>83</v>
      </c>
      <c r="F834" s="2">
        <v>27</v>
      </c>
      <c r="G834" s="2">
        <v>24</v>
      </c>
      <c r="H834" t="s">
        <v>42</v>
      </c>
      <c r="I834" s="2" t="s">
        <v>2</v>
      </c>
      <c r="J834" s="2" t="s">
        <v>53</v>
      </c>
      <c r="K834" s="2">
        <v>36</v>
      </c>
      <c r="L834" s="2">
        <v>150</v>
      </c>
      <c r="M834" s="2">
        <v>4</v>
      </c>
      <c r="N834" s="2" t="s">
        <v>4</v>
      </c>
      <c r="O834" s="2">
        <v>2</v>
      </c>
      <c r="P834" t="s">
        <v>13</v>
      </c>
    </row>
    <row r="835" spans="1:16" x14ac:dyDescent="0.2">
      <c r="A835" s="5">
        <v>834</v>
      </c>
      <c r="B835" s="2" t="s">
        <v>3</v>
      </c>
      <c r="C835" s="2" t="s">
        <v>2</v>
      </c>
      <c r="D835" s="2" t="s">
        <v>5</v>
      </c>
      <c r="E835" s="2" t="s">
        <v>83</v>
      </c>
      <c r="F835" s="2">
        <v>29</v>
      </c>
      <c r="G835" s="2">
        <v>27</v>
      </c>
      <c r="H835" t="s">
        <v>32</v>
      </c>
      <c r="I835" s="2" t="s">
        <v>2</v>
      </c>
      <c r="J835" s="2" t="s">
        <v>54</v>
      </c>
      <c r="K835" s="2">
        <v>35</v>
      </c>
      <c r="L835" s="2">
        <v>53</v>
      </c>
      <c r="M835" s="2">
        <v>26</v>
      </c>
      <c r="N835" s="2" t="s">
        <v>4</v>
      </c>
      <c r="O835" s="2">
        <v>5</v>
      </c>
      <c r="P835" t="s">
        <v>13</v>
      </c>
    </row>
    <row r="836" spans="1:16" x14ac:dyDescent="0.2">
      <c r="A836" s="5">
        <v>835</v>
      </c>
      <c r="B836" s="2" t="s">
        <v>0</v>
      </c>
      <c r="C836" s="2" t="s">
        <v>2</v>
      </c>
      <c r="D836" s="2" t="s">
        <v>5</v>
      </c>
      <c r="E836" s="2" t="s">
        <v>85</v>
      </c>
      <c r="F836" s="2">
        <v>54</v>
      </c>
      <c r="G836" s="2">
        <v>47</v>
      </c>
      <c r="H836" t="s">
        <v>32</v>
      </c>
      <c r="I836" s="2" t="s">
        <v>2</v>
      </c>
      <c r="J836" s="2" t="s">
        <v>6</v>
      </c>
      <c r="K836" s="2">
        <v>46</v>
      </c>
      <c r="L836" s="2">
        <v>104</v>
      </c>
      <c r="M836" s="2">
        <v>15</v>
      </c>
      <c r="N836" s="2" t="s">
        <v>4</v>
      </c>
      <c r="O836" s="2">
        <v>1</v>
      </c>
      <c r="P836" t="s">
        <v>10</v>
      </c>
    </row>
    <row r="837" spans="1:16" x14ac:dyDescent="0.2">
      <c r="A837" s="5">
        <v>836</v>
      </c>
      <c r="B837" s="2" t="s">
        <v>3</v>
      </c>
      <c r="C837" s="2" t="s">
        <v>2</v>
      </c>
      <c r="D837" s="2" t="s">
        <v>5</v>
      </c>
      <c r="E837" s="2" t="s">
        <v>83</v>
      </c>
      <c r="F837" s="2">
        <v>28</v>
      </c>
      <c r="G837" s="2">
        <v>69</v>
      </c>
      <c r="H837" t="s">
        <v>28</v>
      </c>
      <c r="I837" s="2" t="s">
        <v>14</v>
      </c>
      <c r="J837" s="2" t="s">
        <v>53</v>
      </c>
      <c r="K837" s="2">
        <v>19</v>
      </c>
      <c r="L837" s="2">
        <v>39</v>
      </c>
      <c r="M837" s="2">
        <v>19</v>
      </c>
      <c r="N837" s="2" t="s">
        <v>4</v>
      </c>
      <c r="O837" s="2">
        <v>1</v>
      </c>
      <c r="P837" t="s">
        <v>11</v>
      </c>
    </row>
    <row r="838" spans="1:16" x14ac:dyDescent="0.2">
      <c r="A838" s="5">
        <v>837</v>
      </c>
      <c r="B838" s="2" t="s">
        <v>0</v>
      </c>
      <c r="C838" s="2" t="s">
        <v>2</v>
      </c>
      <c r="D838" s="2" t="s">
        <v>5</v>
      </c>
      <c r="E838" s="2" t="s">
        <v>83</v>
      </c>
      <c r="F838" s="2">
        <v>50</v>
      </c>
      <c r="G838" s="2">
        <v>76</v>
      </c>
      <c r="H838" t="s">
        <v>34</v>
      </c>
      <c r="I838" s="2" t="s">
        <v>2</v>
      </c>
      <c r="J838" s="2" t="s">
        <v>6</v>
      </c>
      <c r="K838" s="2">
        <v>57</v>
      </c>
      <c r="L838" s="2">
        <v>181</v>
      </c>
      <c r="M838" s="2">
        <v>12</v>
      </c>
      <c r="N838" s="2" t="s">
        <v>4</v>
      </c>
      <c r="O838" s="2">
        <v>1</v>
      </c>
      <c r="P838" t="s">
        <v>10</v>
      </c>
    </row>
    <row r="839" spans="1:16" x14ac:dyDescent="0.2">
      <c r="A839" s="5">
        <v>838</v>
      </c>
      <c r="B839" s="2" t="s">
        <v>0</v>
      </c>
      <c r="C839" s="2" t="s">
        <v>1</v>
      </c>
      <c r="D839" s="2" t="s">
        <v>5</v>
      </c>
      <c r="E839" s="2" t="s">
        <v>15</v>
      </c>
      <c r="F839" s="2">
        <v>29</v>
      </c>
      <c r="G839" s="2">
        <v>36</v>
      </c>
      <c r="H839" t="s">
        <v>38</v>
      </c>
      <c r="I839" s="2" t="s">
        <v>14</v>
      </c>
      <c r="J839" s="2" t="s">
        <v>55</v>
      </c>
      <c r="K839" s="2">
        <v>21</v>
      </c>
      <c r="L839" s="2">
        <v>31</v>
      </c>
      <c r="M839" s="2">
        <v>12</v>
      </c>
      <c r="N839" s="2" t="s">
        <v>4</v>
      </c>
      <c r="O839" s="2">
        <v>2</v>
      </c>
      <c r="P839" t="s">
        <v>12</v>
      </c>
    </row>
    <row r="840" spans="1:16" x14ac:dyDescent="0.2">
      <c r="A840" s="5">
        <v>839</v>
      </c>
      <c r="B840" s="2" t="s">
        <v>0</v>
      </c>
      <c r="C840" s="2" t="s">
        <v>1</v>
      </c>
      <c r="D840" s="2" t="s">
        <v>5</v>
      </c>
      <c r="E840" s="2" t="s">
        <v>83</v>
      </c>
      <c r="F840" s="2">
        <v>58</v>
      </c>
      <c r="G840" s="2">
        <v>63</v>
      </c>
      <c r="H840" t="s">
        <v>36</v>
      </c>
      <c r="I840" s="2" t="s">
        <v>14</v>
      </c>
      <c r="J840" s="2" t="s">
        <v>6</v>
      </c>
      <c r="K840" s="2">
        <v>62</v>
      </c>
      <c r="L840" s="2">
        <v>167</v>
      </c>
      <c r="M840" s="2">
        <v>9</v>
      </c>
      <c r="N840" s="2" t="s">
        <v>4</v>
      </c>
      <c r="O840" s="2">
        <v>1</v>
      </c>
      <c r="P840" t="s">
        <v>12</v>
      </c>
    </row>
    <row r="841" spans="1:16" x14ac:dyDescent="0.2">
      <c r="A841" s="5">
        <v>840</v>
      </c>
      <c r="B841" s="2" t="s">
        <v>3</v>
      </c>
      <c r="C841" s="2" t="s">
        <v>1</v>
      </c>
      <c r="D841" s="2" t="s">
        <v>5</v>
      </c>
      <c r="E841" s="2" t="s">
        <v>15</v>
      </c>
      <c r="F841" s="2">
        <v>30</v>
      </c>
      <c r="G841" s="2">
        <v>58</v>
      </c>
      <c r="H841" t="s">
        <v>37</v>
      </c>
      <c r="I841" s="2" t="s">
        <v>2</v>
      </c>
      <c r="J841" s="2" t="s">
        <v>55</v>
      </c>
      <c r="K841" s="2">
        <v>17</v>
      </c>
      <c r="L841" s="2">
        <v>26</v>
      </c>
      <c r="M841" s="2">
        <v>45</v>
      </c>
      <c r="N841" s="2" t="s">
        <v>4</v>
      </c>
      <c r="O841" s="2">
        <v>2</v>
      </c>
      <c r="P841" t="s">
        <v>11</v>
      </c>
    </row>
    <row r="842" spans="1:16" x14ac:dyDescent="0.2">
      <c r="A842" s="5">
        <v>841</v>
      </c>
      <c r="B842" s="2" t="s">
        <v>0</v>
      </c>
      <c r="C842" s="2" t="s">
        <v>2</v>
      </c>
      <c r="D842" s="2" t="s">
        <v>5</v>
      </c>
      <c r="E842" s="2" t="s">
        <v>15</v>
      </c>
      <c r="F842" s="2">
        <v>30</v>
      </c>
      <c r="G842" s="2">
        <v>52</v>
      </c>
      <c r="H842" t="s">
        <v>36</v>
      </c>
      <c r="I842" s="2" t="s">
        <v>2</v>
      </c>
      <c r="J842" s="2" t="s">
        <v>53</v>
      </c>
      <c r="K842" s="2">
        <v>18</v>
      </c>
      <c r="L842" s="2">
        <v>28</v>
      </c>
      <c r="M842" s="2">
        <v>6</v>
      </c>
      <c r="N842" s="2" t="s">
        <v>4</v>
      </c>
      <c r="O842" s="2">
        <v>1</v>
      </c>
      <c r="P842" t="s">
        <v>12</v>
      </c>
    </row>
    <row r="843" spans="1:16" x14ac:dyDescent="0.2">
      <c r="A843" s="5">
        <v>842</v>
      </c>
      <c r="B843" s="2" t="s">
        <v>3</v>
      </c>
      <c r="C843" s="2" t="s">
        <v>2</v>
      </c>
      <c r="D843" s="2" t="s">
        <v>15</v>
      </c>
      <c r="E843" s="2" t="s">
        <v>15</v>
      </c>
      <c r="F843" s="2">
        <v>32</v>
      </c>
      <c r="G843" s="2">
        <v>51</v>
      </c>
      <c r="H843" t="s">
        <v>36</v>
      </c>
      <c r="I843" s="2" t="s">
        <v>2</v>
      </c>
      <c r="J843" s="2" t="s">
        <v>53</v>
      </c>
      <c r="K843" s="2">
        <v>16</v>
      </c>
      <c r="L843" s="2">
        <v>67</v>
      </c>
      <c r="M843" s="2">
        <v>25</v>
      </c>
      <c r="N843" s="2" t="s">
        <v>4</v>
      </c>
      <c r="O843" s="2">
        <v>1</v>
      </c>
      <c r="P843" t="s">
        <v>12</v>
      </c>
    </row>
    <row r="844" spans="1:16" x14ac:dyDescent="0.2">
      <c r="A844" s="5">
        <v>843</v>
      </c>
      <c r="B844" s="2" t="s">
        <v>3</v>
      </c>
      <c r="C844" s="2" t="s">
        <v>1</v>
      </c>
      <c r="D844" s="2" t="s">
        <v>15</v>
      </c>
      <c r="E844" s="2" t="s">
        <v>83</v>
      </c>
      <c r="F844" s="2">
        <v>27</v>
      </c>
      <c r="G844" s="2">
        <v>72</v>
      </c>
      <c r="H844" t="s">
        <v>18</v>
      </c>
      <c r="I844" s="2" t="s">
        <v>2</v>
      </c>
      <c r="J844" s="2" t="s">
        <v>53</v>
      </c>
      <c r="K844" s="2">
        <v>12</v>
      </c>
      <c r="L844" s="2">
        <v>27</v>
      </c>
      <c r="M844" s="2">
        <v>1</v>
      </c>
      <c r="N844" s="2" t="s">
        <v>4</v>
      </c>
      <c r="O844" s="2">
        <v>2</v>
      </c>
      <c r="P844" t="s">
        <v>11</v>
      </c>
    </row>
    <row r="845" spans="1:16" x14ac:dyDescent="0.2">
      <c r="A845" s="5">
        <v>844</v>
      </c>
      <c r="B845" s="2" t="s">
        <v>0</v>
      </c>
      <c r="C845" s="2" t="s">
        <v>1</v>
      </c>
      <c r="D845" s="2" t="s">
        <v>5</v>
      </c>
      <c r="E845" s="2" t="s">
        <v>15</v>
      </c>
      <c r="F845" s="2">
        <v>30</v>
      </c>
      <c r="G845" s="2">
        <v>75</v>
      </c>
      <c r="H845" t="s">
        <v>38</v>
      </c>
      <c r="I845" s="2" t="s">
        <v>14</v>
      </c>
      <c r="J845" s="2" t="s">
        <v>53</v>
      </c>
      <c r="K845" s="2">
        <v>13</v>
      </c>
      <c r="L845" s="2">
        <v>45</v>
      </c>
      <c r="M845" s="2">
        <v>36</v>
      </c>
      <c r="N845" s="2" t="s">
        <v>4</v>
      </c>
      <c r="O845" s="2">
        <v>2</v>
      </c>
      <c r="P845" t="s">
        <v>10</v>
      </c>
    </row>
    <row r="846" spans="1:16" x14ac:dyDescent="0.2">
      <c r="A846" s="5">
        <v>845</v>
      </c>
      <c r="B846" s="2" t="s">
        <v>3</v>
      </c>
      <c r="C846" s="2" t="s">
        <v>2</v>
      </c>
      <c r="D846" s="2" t="s">
        <v>5</v>
      </c>
      <c r="E846" s="2" t="s">
        <v>85</v>
      </c>
      <c r="F846" s="2">
        <v>45</v>
      </c>
      <c r="G846" s="2">
        <v>43</v>
      </c>
      <c r="H846" t="s">
        <v>42</v>
      </c>
      <c r="I846" s="2" t="s">
        <v>2</v>
      </c>
      <c r="J846" s="3" t="s">
        <v>7</v>
      </c>
      <c r="K846" s="2">
        <v>38</v>
      </c>
      <c r="L846" s="2">
        <v>185</v>
      </c>
      <c r="M846" s="2">
        <v>35</v>
      </c>
      <c r="N846" s="2" t="s">
        <v>8</v>
      </c>
      <c r="O846" s="2">
        <v>13</v>
      </c>
      <c r="P846" s="1" t="s">
        <v>9</v>
      </c>
    </row>
    <row r="847" spans="1:16" x14ac:dyDescent="0.2">
      <c r="A847" s="5">
        <v>846</v>
      </c>
      <c r="B847" s="2" t="s">
        <v>0</v>
      </c>
      <c r="C847" s="2" t="s">
        <v>1</v>
      </c>
      <c r="D847" s="2" t="s">
        <v>5</v>
      </c>
      <c r="E847" s="2" t="s">
        <v>84</v>
      </c>
      <c r="F847" s="2">
        <v>31</v>
      </c>
      <c r="G847" s="2">
        <v>18</v>
      </c>
      <c r="H847" t="s">
        <v>44</v>
      </c>
      <c r="I847" s="2" t="s">
        <v>2</v>
      </c>
      <c r="J847" s="2" t="s">
        <v>54</v>
      </c>
      <c r="K847" s="2">
        <v>37</v>
      </c>
      <c r="L847" s="2">
        <v>104</v>
      </c>
      <c r="M847" s="2">
        <v>48</v>
      </c>
      <c r="N847" s="2" t="s">
        <v>4</v>
      </c>
      <c r="O847" s="2">
        <v>0</v>
      </c>
      <c r="P847" t="s">
        <v>13</v>
      </c>
    </row>
    <row r="848" spans="1:16" x14ac:dyDescent="0.2">
      <c r="A848" s="5">
        <v>847</v>
      </c>
      <c r="B848" s="2" t="s">
        <v>0</v>
      </c>
      <c r="C848" s="2" t="s">
        <v>1</v>
      </c>
      <c r="D848" s="2" t="s">
        <v>15</v>
      </c>
      <c r="E848" s="2" t="s">
        <v>84</v>
      </c>
      <c r="F848" s="2">
        <v>49</v>
      </c>
      <c r="G848" s="2">
        <v>49</v>
      </c>
      <c r="H848" t="s">
        <v>23</v>
      </c>
      <c r="I848" s="2" t="s">
        <v>14</v>
      </c>
      <c r="J848" s="3" t="s">
        <v>7</v>
      </c>
      <c r="K848" s="2">
        <v>47</v>
      </c>
      <c r="L848" s="2">
        <v>180</v>
      </c>
      <c r="M848" s="2">
        <v>18</v>
      </c>
      <c r="N848" s="2" t="s">
        <v>8</v>
      </c>
      <c r="O848" s="2">
        <v>7</v>
      </c>
      <c r="P848" t="s">
        <v>9</v>
      </c>
    </row>
    <row r="849" spans="1:16" x14ac:dyDescent="0.2">
      <c r="A849" s="5">
        <v>848</v>
      </c>
      <c r="B849" s="2" t="s">
        <v>0</v>
      </c>
      <c r="C849" s="2" t="s">
        <v>1</v>
      </c>
      <c r="D849" s="2" t="s">
        <v>15</v>
      </c>
      <c r="E849" s="2" t="s">
        <v>15</v>
      </c>
      <c r="F849" s="2">
        <v>31</v>
      </c>
      <c r="G849" s="2">
        <v>39</v>
      </c>
      <c r="H849" t="s">
        <v>36</v>
      </c>
      <c r="I849" s="2" t="s">
        <v>2</v>
      </c>
      <c r="J849" s="2" t="s">
        <v>55</v>
      </c>
      <c r="K849" s="2">
        <v>19</v>
      </c>
      <c r="L849" s="2">
        <v>78</v>
      </c>
      <c r="M849" s="2">
        <v>33</v>
      </c>
      <c r="N849" s="2" t="s">
        <v>4</v>
      </c>
      <c r="O849" s="2">
        <v>0</v>
      </c>
      <c r="P849" t="s">
        <v>10</v>
      </c>
    </row>
    <row r="850" spans="1:16" x14ac:dyDescent="0.2">
      <c r="A850" s="5">
        <v>849</v>
      </c>
      <c r="B850" s="2" t="s">
        <v>0</v>
      </c>
      <c r="C850" s="2" t="s">
        <v>1</v>
      </c>
      <c r="D850" s="2" t="s">
        <v>5</v>
      </c>
      <c r="E850" s="2" t="s">
        <v>83</v>
      </c>
      <c r="F850" s="2">
        <v>54</v>
      </c>
      <c r="G850" s="2">
        <v>44</v>
      </c>
      <c r="H850" t="s">
        <v>37</v>
      </c>
      <c r="I850" s="2" t="s">
        <v>14</v>
      </c>
      <c r="J850" s="2" t="s">
        <v>6</v>
      </c>
      <c r="K850" s="2">
        <v>62</v>
      </c>
      <c r="L850" s="2">
        <v>173</v>
      </c>
      <c r="M850" s="4">
        <v>11</v>
      </c>
      <c r="N850" s="2" t="s">
        <v>4</v>
      </c>
      <c r="O850" s="2">
        <v>1</v>
      </c>
      <c r="P850" t="s">
        <v>10</v>
      </c>
    </row>
    <row r="851" spans="1:16" x14ac:dyDescent="0.2">
      <c r="A851" s="5">
        <v>850</v>
      </c>
      <c r="B851" s="2" t="s">
        <v>3</v>
      </c>
      <c r="C851" s="2" t="s">
        <v>1</v>
      </c>
      <c r="D851" s="2" t="s">
        <v>5</v>
      </c>
      <c r="E851" s="2" t="s">
        <v>15</v>
      </c>
      <c r="F851" s="2">
        <v>32</v>
      </c>
      <c r="G851" s="2">
        <v>28</v>
      </c>
      <c r="H851" t="s">
        <v>59</v>
      </c>
      <c r="I851" s="2" t="s">
        <v>14</v>
      </c>
      <c r="J851" s="2" t="s">
        <v>53</v>
      </c>
      <c r="K851" s="2">
        <v>18</v>
      </c>
      <c r="L851" s="2">
        <v>66</v>
      </c>
      <c r="M851" s="2">
        <v>17</v>
      </c>
      <c r="N851" s="2" t="s">
        <v>4</v>
      </c>
      <c r="O851" s="2">
        <v>1</v>
      </c>
      <c r="P851" t="s">
        <v>11</v>
      </c>
    </row>
    <row r="852" spans="1:16" x14ac:dyDescent="0.2">
      <c r="A852" s="5">
        <v>851</v>
      </c>
      <c r="B852" s="2" t="s">
        <v>0</v>
      </c>
      <c r="C852" s="2" t="s">
        <v>1</v>
      </c>
      <c r="D852" s="2" t="s">
        <v>5</v>
      </c>
      <c r="E852" s="2" t="s">
        <v>84</v>
      </c>
      <c r="F852" s="2">
        <v>42</v>
      </c>
      <c r="G852" s="2">
        <v>53</v>
      </c>
      <c r="H852" t="s">
        <v>26</v>
      </c>
      <c r="I852" s="2" t="s">
        <v>14</v>
      </c>
      <c r="J852" s="3" t="s">
        <v>7</v>
      </c>
      <c r="K852" s="2">
        <v>43</v>
      </c>
      <c r="L852" s="2">
        <v>66</v>
      </c>
      <c r="M852" s="2">
        <v>42</v>
      </c>
      <c r="N852" s="2" t="s">
        <v>8</v>
      </c>
      <c r="O852" s="2">
        <v>3</v>
      </c>
      <c r="P852" s="1" t="s">
        <v>9</v>
      </c>
    </row>
    <row r="853" spans="1:16" x14ac:dyDescent="0.2">
      <c r="A853" s="5">
        <v>852</v>
      </c>
      <c r="B853" s="2" t="s">
        <v>0</v>
      </c>
      <c r="C853" s="2" t="s">
        <v>1</v>
      </c>
      <c r="D853" s="2" t="s">
        <v>15</v>
      </c>
      <c r="E853" s="2" t="s">
        <v>85</v>
      </c>
      <c r="F853" s="2">
        <v>47</v>
      </c>
      <c r="G853" s="2">
        <v>67</v>
      </c>
      <c r="H853" t="s">
        <v>16</v>
      </c>
      <c r="I853" s="2" t="s">
        <v>14</v>
      </c>
      <c r="J853" s="3" t="s">
        <v>7</v>
      </c>
      <c r="K853" s="2">
        <v>40</v>
      </c>
      <c r="L853" s="2">
        <v>190</v>
      </c>
      <c r="M853" s="2">
        <v>30</v>
      </c>
      <c r="N853" s="2" t="s">
        <v>8</v>
      </c>
      <c r="O853" s="2">
        <v>14</v>
      </c>
      <c r="P853" t="s">
        <v>9</v>
      </c>
    </row>
    <row r="854" spans="1:16" x14ac:dyDescent="0.2">
      <c r="A854" s="5">
        <v>853</v>
      </c>
      <c r="B854" s="2" t="s">
        <v>0</v>
      </c>
      <c r="C854" s="2" t="s">
        <v>1</v>
      </c>
      <c r="D854" s="2" t="s">
        <v>15</v>
      </c>
      <c r="E854" s="2" t="s">
        <v>15</v>
      </c>
      <c r="F854" s="2">
        <v>24</v>
      </c>
      <c r="G854" s="2">
        <v>72</v>
      </c>
      <c r="H854" t="s">
        <v>48</v>
      </c>
      <c r="I854" s="2" t="s">
        <v>2</v>
      </c>
      <c r="J854" s="2" t="s">
        <v>53</v>
      </c>
      <c r="K854" s="2">
        <v>14</v>
      </c>
      <c r="L854" s="2">
        <v>26</v>
      </c>
      <c r="M854" s="2">
        <v>41</v>
      </c>
      <c r="N854" s="2" t="s">
        <v>4</v>
      </c>
      <c r="O854" s="2">
        <v>0</v>
      </c>
      <c r="P854" t="s">
        <v>12</v>
      </c>
    </row>
    <row r="855" spans="1:16" x14ac:dyDescent="0.2">
      <c r="A855" s="5">
        <v>854</v>
      </c>
      <c r="B855" s="2" t="s">
        <v>0</v>
      </c>
      <c r="C855" s="2" t="s">
        <v>1</v>
      </c>
      <c r="D855" s="2" t="s">
        <v>15</v>
      </c>
      <c r="E855" s="2" t="s">
        <v>15</v>
      </c>
      <c r="F855" s="2">
        <v>35</v>
      </c>
      <c r="G855" s="2">
        <v>54</v>
      </c>
      <c r="H855" t="s">
        <v>33</v>
      </c>
      <c r="I855" s="2" t="s">
        <v>2</v>
      </c>
      <c r="J855" s="2" t="s">
        <v>55</v>
      </c>
      <c r="K855" s="2">
        <v>15</v>
      </c>
      <c r="L855" s="2">
        <v>33</v>
      </c>
      <c r="M855" s="2">
        <v>21</v>
      </c>
      <c r="N855" s="2" t="s">
        <v>4</v>
      </c>
      <c r="O855" s="2">
        <v>2</v>
      </c>
      <c r="P855" t="s">
        <v>11</v>
      </c>
    </row>
    <row r="856" spans="1:16" x14ac:dyDescent="0.2">
      <c r="A856" s="5">
        <v>855</v>
      </c>
      <c r="B856" s="2" t="s">
        <v>0</v>
      </c>
      <c r="C856" s="2" t="s">
        <v>1</v>
      </c>
      <c r="D856" s="2" t="s">
        <v>5</v>
      </c>
      <c r="E856" s="2" t="s">
        <v>83</v>
      </c>
      <c r="F856" s="2">
        <v>32</v>
      </c>
      <c r="G856" s="2">
        <v>38</v>
      </c>
      <c r="H856" t="s">
        <v>34</v>
      </c>
      <c r="I856" s="2" t="s">
        <v>2</v>
      </c>
      <c r="J856" s="2" t="s">
        <v>55</v>
      </c>
      <c r="K856" s="2">
        <v>16</v>
      </c>
      <c r="L856" s="2">
        <v>68</v>
      </c>
      <c r="M856" s="2">
        <v>32</v>
      </c>
      <c r="N856" s="2" t="s">
        <v>4</v>
      </c>
      <c r="O856" s="2">
        <v>1</v>
      </c>
      <c r="P856" t="s">
        <v>11</v>
      </c>
    </row>
    <row r="857" spans="1:16" x14ac:dyDescent="0.2">
      <c r="A857" s="5">
        <v>856</v>
      </c>
      <c r="B857" s="2" t="s">
        <v>3</v>
      </c>
      <c r="C857" s="2" t="s">
        <v>1</v>
      </c>
      <c r="D857" s="2" t="s">
        <v>5</v>
      </c>
      <c r="E857" s="2" t="s">
        <v>15</v>
      </c>
      <c r="F857" s="2">
        <v>28</v>
      </c>
      <c r="G857" s="2">
        <v>76</v>
      </c>
      <c r="H857" t="s">
        <v>27</v>
      </c>
      <c r="I857" s="2" t="s">
        <v>2</v>
      </c>
      <c r="J857" s="2" t="s">
        <v>53</v>
      </c>
      <c r="K857" s="2">
        <v>14</v>
      </c>
      <c r="L857" s="2">
        <v>43</v>
      </c>
      <c r="M857" s="2">
        <v>41</v>
      </c>
      <c r="N857" s="2" t="s">
        <v>4</v>
      </c>
      <c r="O857" s="2">
        <v>0</v>
      </c>
      <c r="P857" t="s">
        <v>11</v>
      </c>
    </row>
    <row r="858" spans="1:16" x14ac:dyDescent="0.2">
      <c r="A858" s="5">
        <v>857</v>
      </c>
      <c r="B858" s="2" t="s">
        <v>0</v>
      </c>
      <c r="C858" s="2" t="s">
        <v>1</v>
      </c>
      <c r="D858" s="2" t="s">
        <v>15</v>
      </c>
      <c r="E858" s="2" t="s">
        <v>15</v>
      </c>
      <c r="F858" s="2">
        <v>31</v>
      </c>
      <c r="G858" s="2">
        <v>34</v>
      </c>
      <c r="H858" t="s">
        <v>18</v>
      </c>
      <c r="I858" s="2" t="s">
        <v>2</v>
      </c>
      <c r="J858" s="2" t="s">
        <v>55</v>
      </c>
      <c r="K858" s="2">
        <v>18</v>
      </c>
      <c r="L858" s="2">
        <v>74</v>
      </c>
      <c r="M858" s="2">
        <v>45</v>
      </c>
      <c r="N858" s="2" t="s">
        <v>4</v>
      </c>
      <c r="O858" s="2">
        <v>2</v>
      </c>
      <c r="P858" t="s">
        <v>11</v>
      </c>
    </row>
    <row r="859" spans="1:16" x14ac:dyDescent="0.2">
      <c r="A859" s="5">
        <v>858</v>
      </c>
      <c r="B859" s="2" t="s">
        <v>3</v>
      </c>
      <c r="C859" s="2" t="s">
        <v>2</v>
      </c>
      <c r="D859" s="2" t="s">
        <v>5</v>
      </c>
      <c r="E859" s="2" t="s">
        <v>84</v>
      </c>
      <c r="F859" s="2">
        <v>32</v>
      </c>
      <c r="G859" s="2">
        <v>23</v>
      </c>
      <c r="H859" t="s">
        <v>50</v>
      </c>
      <c r="I859" s="2" t="s">
        <v>2</v>
      </c>
      <c r="J859" s="2" t="s">
        <v>53</v>
      </c>
      <c r="K859" s="2">
        <v>33</v>
      </c>
      <c r="L859" s="2">
        <v>88</v>
      </c>
      <c r="M859" s="2">
        <v>23</v>
      </c>
      <c r="N859" s="2" t="s">
        <v>4</v>
      </c>
      <c r="O859" s="2">
        <v>0</v>
      </c>
      <c r="P859" t="s">
        <v>13</v>
      </c>
    </row>
    <row r="860" spans="1:16" x14ac:dyDescent="0.2">
      <c r="A860" s="5">
        <v>859</v>
      </c>
      <c r="B860" s="2" t="s">
        <v>0</v>
      </c>
      <c r="C860" s="2" t="s">
        <v>1</v>
      </c>
      <c r="D860" s="2" t="s">
        <v>5</v>
      </c>
      <c r="E860" s="2" t="s">
        <v>84</v>
      </c>
      <c r="F860" s="2">
        <v>47</v>
      </c>
      <c r="G860" s="2">
        <v>22</v>
      </c>
      <c r="H860" t="s">
        <v>24</v>
      </c>
      <c r="I860" s="2" t="s">
        <v>14</v>
      </c>
      <c r="J860" s="2" t="s">
        <v>6</v>
      </c>
      <c r="K860" s="2">
        <v>35</v>
      </c>
      <c r="L860" s="2">
        <v>76</v>
      </c>
      <c r="M860" s="4">
        <v>12</v>
      </c>
      <c r="N860" s="2" t="s">
        <v>4</v>
      </c>
      <c r="O860" s="2">
        <v>2</v>
      </c>
      <c r="P860" t="s">
        <v>10</v>
      </c>
    </row>
    <row r="861" spans="1:16" x14ac:dyDescent="0.2">
      <c r="A861" s="5">
        <v>860</v>
      </c>
      <c r="B861" s="2" t="s">
        <v>0</v>
      </c>
      <c r="C861" s="2" t="s">
        <v>1</v>
      </c>
      <c r="D861" s="2" t="s">
        <v>15</v>
      </c>
      <c r="E861" s="2" t="s">
        <v>15</v>
      </c>
      <c r="F861" s="2">
        <v>29</v>
      </c>
      <c r="G861" s="2">
        <v>54</v>
      </c>
      <c r="H861" t="s">
        <v>34</v>
      </c>
      <c r="I861" s="2" t="s">
        <v>2</v>
      </c>
      <c r="J861" s="2" t="s">
        <v>55</v>
      </c>
      <c r="K861" s="2">
        <v>15</v>
      </c>
      <c r="L861" s="2">
        <v>19</v>
      </c>
      <c r="M861" s="2">
        <v>30</v>
      </c>
      <c r="N861" s="2" t="s">
        <v>4</v>
      </c>
      <c r="O861" s="2">
        <v>1</v>
      </c>
      <c r="P861" t="s">
        <v>11</v>
      </c>
    </row>
    <row r="862" spans="1:16" x14ac:dyDescent="0.2">
      <c r="A862" s="5">
        <v>861</v>
      </c>
      <c r="B862" s="2" t="s">
        <v>0</v>
      </c>
      <c r="C862" s="2" t="s">
        <v>1</v>
      </c>
      <c r="D862" s="2" t="s">
        <v>5</v>
      </c>
      <c r="E862" s="2" t="s">
        <v>83</v>
      </c>
      <c r="F862" s="2">
        <v>26</v>
      </c>
      <c r="G862" s="2">
        <v>54</v>
      </c>
      <c r="H862" t="s">
        <v>33</v>
      </c>
      <c r="I862" s="2" t="s">
        <v>14</v>
      </c>
      <c r="J862" s="2" t="s">
        <v>53</v>
      </c>
      <c r="K862" s="2">
        <v>13</v>
      </c>
      <c r="L862" s="2">
        <v>49</v>
      </c>
      <c r="M862" s="2">
        <v>10</v>
      </c>
      <c r="N862" s="2" t="s">
        <v>4</v>
      </c>
      <c r="O862" s="2">
        <v>1</v>
      </c>
      <c r="P862" t="s">
        <v>12</v>
      </c>
    </row>
    <row r="863" spans="1:16" x14ac:dyDescent="0.2">
      <c r="A863" s="5">
        <v>862</v>
      </c>
      <c r="B863" s="2" t="s">
        <v>3</v>
      </c>
      <c r="C863" s="2" t="s">
        <v>1</v>
      </c>
      <c r="D863" s="2" t="s">
        <v>15</v>
      </c>
      <c r="E863" s="2" t="s">
        <v>83</v>
      </c>
      <c r="F863" s="2">
        <v>42</v>
      </c>
      <c r="G863" s="2">
        <v>48</v>
      </c>
      <c r="H863" t="s">
        <v>39</v>
      </c>
      <c r="I863" s="2" t="s">
        <v>14</v>
      </c>
      <c r="J863" s="3" t="s">
        <v>7</v>
      </c>
      <c r="K863" s="2">
        <v>45</v>
      </c>
      <c r="L863" s="2">
        <v>125</v>
      </c>
      <c r="M863" s="2">
        <v>41</v>
      </c>
      <c r="N863" s="2" t="s">
        <v>8</v>
      </c>
      <c r="O863" s="2">
        <v>11</v>
      </c>
      <c r="P863" s="1" t="s">
        <v>9</v>
      </c>
    </row>
    <row r="864" spans="1:16" x14ac:dyDescent="0.2">
      <c r="A864" s="5">
        <v>863</v>
      </c>
      <c r="B864" s="2" t="s">
        <v>3</v>
      </c>
      <c r="C864" s="2" t="s">
        <v>1</v>
      </c>
      <c r="D864" s="2" t="s">
        <v>5</v>
      </c>
      <c r="E864" s="2" t="s">
        <v>83</v>
      </c>
      <c r="F864" s="2">
        <v>47</v>
      </c>
      <c r="G864" s="2">
        <v>74</v>
      </c>
      <c r="H864" t="s">
        <v>39</v>
      </c>
      <c r="I864" s="2" t="s">
        <v>14</v>
      </c>
      <c r="J864" s="3" t="s">
        <v>7</v>
      </c>
      <c r="K864" s="2">
        <v>39</v>
      </c>
      <c r="L864" s="2">
        <v>112</v>
      </c>
      <c r="M864" s="2">
        <v>46</v>
      </c>
      <c r="N864" s="2" t="s">
        <v>8</v>
      </c>
      <c r="O864" s="2">
        <v>10</v>
      </c>
      <c r="P864" t="s">
        <v>9</v>
      </c>
    </row>
    <row r="865" spans="1:16" x14ac:dyDescent="0.2">
      <c r="A865" s="5">
        <v>864</v>
      </c>
      <c r="B865" s="2" t="s">
        <v>3</v>
      </c>
      <c r="C865" s="2" t="s">
        <v>1</v>
      </c>
      <c r="D865" s="2" t="s">
        <v>15</v>
      </c>
      <c r="E865" s="2" t="s">
        <v>15</v>
      </c>
      <c r="F865" s="2">
        <v>26</v>
      </c>
      <c r="G865" s="2">
        <v>24</v>
      </c>
      <c r="H865" t="s">
        <v>29</v>
      </c>
      <c r="I865" s="2" t="s">
        <v>2</v>
      </c>
      <c r="J865" s="2" t="s">
        <v>55</v>
      </c>
      <c r="K865" s="2">
        <v>15</v>
      </c>
      <c r="L865" s="2">
        <v>53</v>
      </c>
      <c r="M865" s="2">
        <v>25</v>
      </c>
      <c r="N865" s="2" t="s">
        <v>4</v>
      </c>
      <c r="O865" s="2">
        <v>1</v>
      </c>
      <c r="P865" t="s">
        <v>11</v>
      </c>
    </row>
    <row r="866" spans="1:16" x14ac:dyDescent="0.2">
      <c r="A866" s="5">
        <v>865</v>
      </c>
      <c r="B866" s="2" t="s">
        <v>3</v>
      </c>
      <c r="C866" s="2" t="s">
        <v>1</v>
      </c>
      <c r="D866" s="2" t="s">
        <v>5</v>
      </c>
      <c r="E866" s="2" t="s">
        <v>15</v>
      </c>
      <c r="F866" s="2">
        <v>31</v>
      </c>
      <c r="G866" s="2">
        <v>47</v>
      </c>
      <c r="H866" t="s">
        <v>29</v>
      </c>
      <c r="I866" s="2" t="s">
        <v>2</v>
      </c>
      <c r="J866" s="2" t="s">
        <v>55</v>
      </c>
      <c r="K866" s="2">
        <v>16</v>
      </c>
      <c r="L866" s="2">
        <v>22</v>
      </c>
      <c r="M866" s="2">
        <v>26</v>
      </c>
      <c r="N866" s="2" t="s">
        <v>4</v>
      </c>
      <c r="O866" s="2">
        <v>1</v>
      </c>
      <c r="P866" t="s">
        <v>10</v>
      </c>
    </row>
    <row r="867" spans="1:16" x14ac:dyDescent="0.2">
      <c r="A867" s="5">
        <v>866</v>
      </c>
      <c r="B867" s="2" t="s">
        <v>0</v>
      </c>
      <c r="C867" s="2" t="s">
        <v>2</v>
      </c>
      <c r="D867" s="2" t="s">
        <v>5</v>
      </c>
      <c r="E867" s="2" t="s">
        <v>15</v>
      </c>
      <c r="F867" s="2">
        <v>29</v>
      </c>
      <c r="G867" s="2">
        <v>23</v>
      </c>
      <c r="H867" t="s">
        <v>35</v>
      </c>
      <c r="I867" s="2" t="s">
        <v>2</v>
      </c>
      <c r="J867" s="2" t="s">
        <v>55</v>
      </c>
      <c r="K867" s="2">
        <v>32</v>
      </c>
      <c r="L867" s="2">
        <v>75</v>
      </c>
      <c r="M867" s="2">
        <v>47</v>
      </c>
      <c r="N867" s="2" t="s">
        <v>4</v>
      </c>
      <c r="O867" s="2">
        <v>2</v>
      </c>
      <c r="P867" t="s">
        <v>13</v>
      </c>
    </row>
    <row r="868" spans="1:16" x14ac:dyDescent="0.2">
      <c r="A868" s="5">
        <v>867</v>
      </c>
      <c r="B868" s="2" t="s">
        <v>0</v>
      </c>
      <c r="C868" s="2" t="s">
        <v>2</v>
      </c>
      <c r="D868" s="2" t="s">
        <v>5</v>
      </c>
      <c r="E868" s="2" t="s">
        <v>83</v>
      </c>
      <c r="F868" s="2">
        <v>52</v>
      </c>
      <c r="G868" s="2">
        <v>68</v>
      </c>
      <c r="H868" t="s">
        <v>27</v>
      </c>
      <c r="I868" s="2" t="s">
        <v>2</v>
      </c>
      <c r="J868" s="2" t="s">
        <v>6</v>
      </c>
      <c r="K868" s="2">
        <v>84</v>
      </c>
      <c r="L868" s="2">
        <v>346</v>
      </c>
      <c r="M868" s="2">
        <v>1</v>
      </c>
      <c r="N868" s="2" t="s">
        <v>4</v>
      </c>
      <c r="O868" s="2">
        <v>2</v>
      </c>
      <c r="P868" t="s">
        <v>12</v>
      </c>
    </row>
    <row r="869" spans="1:16" x14ac:dyDescent="0.2">
      <c r="A869" s="5">
        <v>868</v>
      </c>
      <c r="B869" s="2" t="s">
        <v>0</v>
      </c>
      <c r="C869" s="2" t="s">
        <v>1</v>
      </c>
      <c r="D869" s="2" t="s">
        <v>5</v>
      </c>
      <c r="E869" s="2" t="s">
        <v>83</v>
      </c>
      <c r="F869" s="2">
        <v>51</v>
      </c>
      <c r="G869" s="2">
        <v>30</v>
      </c>
      <c r="H869" t="s">
        <v>37</v>
      </c>
      <c r="I869" s="2" t="s">
        <v>14</v>
      </c>
      <c r="J869" s="2" t="s">
        <v>6</v>
      </c>
      <c r="K869" s="2">
        <v>54</v>
      </c>
      <c r="L869" s="2">
        <v>207</v>
      </c>
      <c r="M869" s="4">
        <v>3</v>
      </c>
      <c r="N869" s="2" t="s">
        <v>4</v>
      </c>
      <c r="O869" s="2">
        <v>1</v>
      </c>
      <c r="P869" t="s">
        <v>11</v>
      </c>
    </row>
    <row r="870" spans="1:16" x14ac:dyDescent="0.2">
      <c r="A870" s="5">
        <v>869</v>
      </c>
      <c r="B870" s="2" t="s">
        <v>0</v>
      </c>
      <c r="C870" s="2" t="s">
        <v>2</v>
      </c>
      <c r="D870" s="2" t="s">
        <v>15</v>
      </c>
      <c r="E870" s="2" t="s">
        <v>15</v>
      </c>
      <c r="F870" s="2">
        <v>33</v>
      </c>
      <c r="G870" s="2">
        <v>29</v>
      </c>
      <c r="H870" t="s">
        <v>30</v>
      </c>
      <c r="I870" s="2" t="s">
        <v>14</v>
      </c>
      <c r="J870" s="2" t="s">
        <v>55</v>
      </c>
      <c r="K870" s="2">
        <v>20</v>
      </c>
      <c r="L870" s="2">
        <v>32</v>
      </c>
      <c r="M870" s="2">
        <v>46</v>
      </c>
      <c r="N870" s="2" t="s">
        <v>4</v>
      </c>
      <c r="O870" s="2">
        <v>1</v>
      </c>
      <c r="P870" t="s">
        <v>12</v>
      </c>
    </row>
    <row r="871" spans="1:16" x14ac:dyDescent="0.2">
      <c r="A871" s="5">
        <v>870</v>
      </c>
      <c r="B871" s="2" t="s">
        <v>3</v>
      </c>
      <c r="C871" s="2" t="s">
        <v>1</v>
      </c>
      <c r="D871" s="2" t="s">
        <v>5</v>
      </c>
      <c r="E871" s="2" t="s">
        <v>15</v>
      </c>
      <c r="F871" s="2">
        <v>28</v>
      </c>
      <c r="G871" s="2">
        <v>39</v>
      </c>
      <c r="H871" t="s">
        <v>20</v>
      </c>
      <c r="I871" s="2" t="s">
        <v>14</v>
      </c>
      <c r="J871" s="2" t="s">
        <v>53</v>
      </c>
      <c r="K871" s="2">
        <v>17</v>
      </c>
      <c r="L871" s="2">
        <v>28</v>
      </c>
      <c r="M871" s="2">
        <v>5</v>
      </c>
      <c r="N871" s="2" t="s">
        <v>4</v>
      </c>
      <c r="O871" s="2">
        <v>1</v>
      </c>
      <c r="P871" t="s">
        <v>11</v>
      </c>
    </row>
    <row r="872" spans="1:16" x14ac:dyDescent="0.2">
      <c r="A872" s="5">
        <v>871</v>
      </c>
      <c r="B872" s="2" t="s">
        <v>3</v>
      </c>
      <c r="C872" s="2" t="s">
        <v>1</v>
      </c>
      <c r="D872" s="2" t="s">
        <v>15</v>
      </c>
      <c r="E872" s="2" t="s">
        <v>83</v>
      </c>
      <c r="F872" s="2">
        <v>45</v>
      </c>
      <c r="G872" s="2">
        <v>32</v>
      </c>
      <c r="H872" t="s">
        <v>28</v>
      </c>
      <c r="I872" s="2" t="s">
        <v>14</v>
      </c>
      <c r="J872" s="3" t="s">
        <v>7</v>
      </c>
      <c r="K872" s="2">
        <v>43</v>
      </c>
      <c r="L872" s="2">
        <v>63</v>
      </c>
      <c r="M872" s="2">
        <v>19</v>
      </c>
      <c r="N872" s="2" t="s">
        <v>8</v>
      </c>
      <c r="O872" s="2">
        <v>12</v>
      </c>
      <c r="P872" s="1" t="s">
        <v>9</v>
      </c>
    </row>
    <row r="873" spans="1:16" x14ac:dyDescent="0.2">
      <c r="A873" s="5">
        <v>872</v>
      </c>
      <c r="B873" s="2" t="s">
        <v>3</v>
      </c>
      <c r="C873" s="2" t="s">
        <v>1</v>
      </c>
      <c r="D873" s="2" t="s">
        <v>5</v>
      </c>
      <c r="E873" s="2" t="s">
        <v>83</v>
      </c>
      <c r="F873" s="2">
        <v>49</v>
      </c>
      <c r="G873" s="2">
        <v>32</v>
      </c>
      <c r="H873" t="s">
        <v>34</v>
      </c>
      <c r="I873" s="2" t="s">
        <v>14</v>
      </c>
      <c r="J873" s="3" t="s">
        <v>7</v>
      </c>
      <c r="K873" s="2">
        <v>28</v>
      </c>
      <c r="L873" s="2">
        <v>32</v>
      </c>
      <c r="M873" s="2">
        <v>35</v>
      </c>
      <c r="N873" s="2" t="s">
        <v>8</v>
      </c>
      <c r="O873" s="2">
        <v>8</v>
      </c>
      <c r="P873" t="s">
        <v>9</v>
      </c>
    </row>
    <row r="874" spans="1:16" x14ac:dyDescent="0.2">
      <c r="A874" s="5">
        <v>873</v>
      </c>
      <c r="B874" s="2" t="s">
        <v>0</v>
      </c>
      <c r="C874" s="2" t="s">
        <v>1</v>
      </c>
      <c r="D874" s="2" t="s">
        <v>5</v>
      </c>
      <c r="E874" s="2" t="s">
        <v>83</v>
      </c>
      <c r="F874" s="2">
        <v>47</v>
      </c>
      <c r="G874" s="2">
        <v>33</v>
      </c>
      <c r="H874" t="s">
        <v>35</v>
      </c>
      <c r="I874" s="2" t="s">
        <v>14</v>
      </c>
      <c r="J874" s="3" t="s">
        <v>7</v>
      </c>
      <c r="K874" s="2">
        <v>47</v>
      </c>
      <c r="L874" s="2">
        <v>130</v>
      </c>
      <c r="M874" s="2">
        <v>29</v>
      </c>
      <c r="N874" s="2" t="s">
        <v>8</v>
      </c>
      <c r="O874" s="2">
        <v>13</v>
      </c>
      <c r="P874" t="s">
        <v>9</v>
      </c>
    </row>
    <row r="875" spans="1:16" x14ac:dyDescent="0.2">
      <c r="A875" s="5">
        <v>874</v>
      </c>
      <c r="B875" s="2" t="s">
        <v>0</v>
      </c>
      <c r="C875" s="2" t="s">
        <v>2</v>
      </c>
      <c r="D875" s="2" t="s">
        <v>5</v>
      </c>
      <c r="E875" s="2" t="s">
        <v>85</v>
      </c>
      <c r="F875" s="2">
        <v>26</v>
      </c>
      <c r="G875" s="2">
        <v>23</v>
      </c>
      <c r="H875" t="s">
        <v>20</v>
      </c>
      <c r="I875" s="2" t="s">
        <v>2</v>
      </c>
      <c r="J875" s="2" t="s">
        <v>53</v>
      </c>
      <c r="K875" s="2">
        <v>35</v>
      </c>
      <c r="L875" s="2">
        <v>128</v>
      </c>
      <c r="M875" s="2">
        <v>36</v>
      </c>
      <c r="N875" s="2" t="s">
        <v>4</v>
      </c>
      <c r="O875" s="2">
        <v>1</v>
      </c>
      <c r="P875" t="s">
        <v>13</v>
      </c>
    </row>
    <row r="876" spans="1:16" x14ac:dyDescent="0.2">
      <c r="A876" s="5">
        <v>875</v>
      </c>
      <c r="B876" s="2" t="s">
        <v>0</v>
      </c>
      <c r="C876" s="2" t="s">
        <v>2</v>
      </c>
      <c r="D876" s="2" t="s">
        <v>5</v>
      </c>
      <c r="E876" s="2" t="s">
        <v>15</v>
      </c>
      <c r="F876" s="2">
        <v>30</v>
      </c>
      <c r="G876" s="2">
        <v>27</v>
      </c>
      <c r="H876" t="s">
        <v>35</v>
      </c>
      <c r="I876" s="2" t="s">
        <v>2</v>
      </c>
      <c r="J876" s="2" t="s">
        <v>55</v>
      </c>
      <c r="K876" s="2">
        <v>35</v>
      </c>
      <c r="L876" s="2">
        <v>138</v>
      </c>
      <c r="M876" s="2">
        <v>9</v>
      </c>
      <c r="N876" s="2" t="s">
        <v>4</v>
      </c>
      <c r="O876" s="2">
        <v>1</v>
      </c>
      <c r="P876" t="s">
        <v>13</v>
      </c>
    </row>
    <row r="877" spans="1:16" x14ac:dyDescent="0.2">
      <c r="A877" s="5">
        <v>876</v>
      </c>
      <c r="B877" s="2" t="s">
        <v>3</v>
      </c>
      <c r="C877" s="2" t="s">
        <v>1</v>
      </c>
      <c r="D877" s="2" t="s">
        <v>15</v>
      </c>
      <c r="E877" s="2" t="s">
        <v>15</v>
      </c>
      <c r="F877" s="2">
        <v>30</v>
      </c>
      <c r="G877" s="2">
        <v>31</v>
      </c>
      <c r="H877" t="s">
        <v>37</v>
      </c>
      <c r="I877" s="2" t="s">
        <v>14</v>
      </c>
      <c r="J877" s="2" t="s">
        <v>53</v>
      </c>
      <c r="K877" s="2">
        <v>17</v>
      </c>
      <c r="L877" s="2">
        <v>54</v>
      </c>
      <c r="M877" s="2">
        <v>31</v>
      </c>
      <c r="N877" s="2" t="s">
        <v>4</v>
      </c>
      <c r="O877" s="2">
        <v>1</v>
      </c>
      <c r="P877" t="s">
        <v>10</v>
      </c>
    </row>
    <row r="878" spans="1:16" x14ac:dyDescent="0.2">
      <c r="A878" s="5">
        <v>877</v>
      </c>
      <c r="B878" s="2" t="s">
        <v>3</v>
      </c>
      <c r="C878" s="2" t="s">
        <v>2</v>
      </c>
      <c r="D878" s="2" t="s">
        <v>15</v>
      </c>
      <c r="E878" s="2" t="s">
        <v>83</v>
      </c>
      <c r="F878" s="2">
        <v>45</v>
      </c>
      <c r="G878" s="2">
        <v>51</v>
      </c>
      <c r="H878" t="s">
        <v>48</v>
      </c>
      <c r="I878" s="2" t="s">
        <v>2</v>
      </c>
      <c r="J878" s="3" t="s">
        <v>7</v>
      </c>
      <c r="K878" s="2">
        <v>41</v>
      </c>
      <c r="L878" s="2">
        <v>63</v>
      </c>
      <c r="M878" s="2">
        <v>37</v>
      </c>
      <c r="N878" s="2" t="s">
        <v>8</v>
      </c>
      <c r="O878" s="2">
        <v>4</v>
      </c>
      <c r="P878" s="1" t="s">
        <v>9</v>
      </c>
    </row>
    <row r="879" spans="1:16" x14ac:dyDescent="0.2">
      <c r="A879" s="5">
        <v>878</v>
      </c>
      <c r="B879" s="2" t="s">
        <v>3</v>
      </c>
      <c r="C879" s="2" t="s">
        <v>1</v>
      </c>
      <c r="D879" s="2" t="s">
        <v>15</v>
      </c>
      <c r="E879" s="2" t="s">
        <v>15</v>
      </c>
      <c r="F879" s="2">
        <v>33</v>
      </c>
      <c r="G879" s="2">
        <v>33</v>
      </c>
      <c r="H879" t="s">
        <v>45</v>
      </c>
      <c r="I879" s="2" t="s">
        <v>2</v>
      </c>
      <c r="J879" s="2" t="s">
        <v>53</v>
      </c>
      <c r="K879" s="2">
        <v>14</v>
      </c>
      <c r="L879" s="2">
        <v>50</v>
      </c>
      <c r="M879" s="2">
        <v>15</v>
      </c>
      <c r="N879" s="2" t="s">
        <v>4</v>
      </c>
      <c r="O879" s="2">
        <v>0</v>
      </c>
      <c r="P879" t="s">
        <v>12</v>
      </c>
    </row>
    <row r="880" spans="1:16" x14ac:dyDescent="0.2">
      <c r="A880" s="5">
        <v>879</v>
      </c>
      <c r="B880" s="2" t="s">
        <v>3</v>
      </c>
      <c r="C880" s="2" t="s">
        <v>1</v>
      </c>
      <c r="D880" s="2" t="s">
        <v>5</v>
      </c>
      <c r="E880" s="2" t="s">
        <v>84</v>
      </c>
      <c r="F880" s="2">
        <v>51</v>
      </c>
      <c r="G880" s="2">
        <v>68</v>
      </c>
      <c r="H880" t="s">
        <v>34</v>
      </c>
      <c r="I880" s="2" t="s">
        <v>14</v>
      </c>
      <c r="J880" s="3" t="s">
        <v>7</v>
      </c>
      <c r="K880" s="2">
        <v>35</v>
      </c>
      <c r="L880" s="2">
        <v>56</v>
      </c>
      <c r="M880" s="2">
        <v>40</v>
      </c>
      <c r="N880" s="2" t="s">
        <v>8</v>
      </c>
      <c r="O880" s="2">
        <v>3</v>
      </c>
      <c r="P880" t="s">
        <v>9</v>
      </c>
    </row>
    <row r="881" spans="1:16" x14ac:dyDescent="0.2">
      <c r="A881" s="5">
        <v>880</v>
      </c>
      <c r="B881" s="2" t="s">
        <v>3</v>
      </c>
      <c r="C881" s="2" t="s">
        <v>1</v>
      </c>
      <c r="D881" s="2" t="s">
        <v>5</v>
      </c>
      <c r="E881" s="2" t="s">
        <v>83</v>
      </c>
      <c r="F881" s="2">
        <v>50</v>
      </c>
      <c r="G881" s="2">
        <v>31</v>
      </c>
      <c r="H881" t="s">
        <v>22</v>
      </c>
      <c r="I881" s="2" t="s">
        <v>14</v>
      </c>
      <c r="J881" s="2" t="s">
        <v>6</v>
      </c>
      <c r="K881" s="2">
        <v>52</v>
      </c>
      <c r="L881" s="2">
        <v>85</v>
      </c>
      <c r="M881" s="2">
        <v>3</v>
      </c>
      <c r="N881" s="2" t="s">
        <v>4</v>
      </c>
      <c r="O881" s="2">
        <v>0</v>
      </c>
      <c r="P881" t="s">
        <v>11</v>
      </c>
    </row>
    <row r="882" spans="1:16" x14ac:dyDescent="0.2">
      <c r="A882" s="5">
        <v>881</v>
      </c>
      <c r="B882" s="2" t="s">
        <v>0</v>
      </c>
      <c r="C882" s="2" t="s">
        <v>1</v>
      </c>
      <c r="D882" s="2" t="s">
        <v>15</v>
      </c>
      <c r="E882" s="2" t="s">
        <v>84</v>
      </c>
      <c r="F882" s="2">
        <v>49</v>
      </c>
      <c r="G882" s="2">
        <v>55</v>
      </c>
      <c r="H882" t="s">
        <v>33</v>
      </c>
      <c r="I882" s="2" t="s">
        <v>14</v>
      </c>
      <c r="J882" s="3" t="s">
        <v>7</v>
      </c>
      <c r="K882" s="2">
        <v>44</v>
      </c>
      <c r="L882" s="2">
        <v>66</v>
      </c>
      <c r="M882" s="2">
        <v>46</v>
      </c>
      <c r="N882" s="2" t="s">
        <v>8</v>
      </c>
      <c r="O882" s="2">
        <v>9</v>
      </c>
      <c r="P882" s="1" t="s">
        <v>9</v>
      </c>
    </row>
    <row r="883" spans="1:16" x14ac:dyDescent="0.2">
      <c r="A883" s="5">
        <v>882</v>
      </c>
      <c r="B883" s="2" t="s">
        <v>0</v>
      </c>
      <c r="C883" s="2" t="s">
        <v>2</v>
      </c>
      <c r="D883" s="2" t="s">
        <v>5</v>
      </c>
      <c r="E883" s="2" t="s">
        <v>84</v>
      </c>
      <c r="F883" s="2">
        <v>26</v>
      </c>
      <c r="G883" s="2">
        <v>30</v>
      </c>
      <c r="H883" t="s">
        <v>44</v>
      </c>
      <c r="I883" s="2" t="s">
        <v>2</v>
      </c>
      <c r="J883" s="2" t="s">
        <v>54</v>
      </c>
      <c r="K883" s="2">
        <v>36</v>
      </c>
      <c r="L883" s="2">
        <v>60</v>
      </c>
      <c r="M883" s="2">
        <v>42</v>
      </c>
      <c r="N883" s="2" t="s">
        <v>4</v>
      </c>
      <c r="O883" s="2">
        <v>4</v>
      </c>
      <c r="P883" t="s">
        <v>13</v>
      </c>
    </row>
    <row r="884" spans="1:16" x14ac:dyDescent="0.2">
      <c r="A884" s="5">
        <v>883</v>
      </c>
      <c r="B884" s="2" t="s">
        <v>0</v>
      </c>
      <c r="C884" s="2" t="s">
        <v>1</v>
      </c>
      <c r="D884" s="2" t="s">
        <v>15</v>
      </c>
      <c r="E884" s="2" t="s">
        <v>15</v>
      </c>
      <c r="F884" s="2">
        <v>34</v>
      </c>
      <c r="G884" s="2">
        <v>73</v>
      </c>
      <c r="H884" t="s">
        <v>39</v>
      </c>
      <c r="I884" s="2" t="s">
        <v>2</v>
      </c>
      <c r="J884" s="2" t="s">
        <v>55</v>
      </c>
      <c r="K884" s="2">
        <v>15</v>
      </c>
      <c r="L884" s="2">
        <v>27</v>
      </c>
      <c r="M884" s="2">
        <v>19</v>
      </c>
      <c r="N884" s="2" t="s">
        <v>4</v>
      </c>
      <c r="O884" s="2">
        <v>2</v>
      </c>
      <c r="P884" t="s">
        <v>11</v>
      </c>
    </row>
    <row r="885" spans="1:16" x14ac:dyDescent="0.2">
      <c r="A885" s="5">
        <v>884</v>
      </c>
      <c r="B885" s="2" t="s">
        <v>0</v>
      </c>
      <c r="C885" s="2" t="s">
        <v>1</v>
      </c>
      <c r="D885" s="2" t="s">
        <v>5</v>
      </c>
      <c r="E885" s="2" t="s">
        <v>83</v>
      </c>
      <c r="F885" s="2">
        <v>61</v>
      </c>
      <c r="G885" s="2">
        <v>80</v>
      </c>
      <c r="H885" t="s">
        <v>35</v>
      </c>
      <c r="I885" s="2" t="s">
        <v>14</v>
      </c>
      <c r="J885" s="2" t="s">
        <v>6</v>
      </c>
      <c r="K885" s="2">
        <v>58</v>
      </c>
      <c r="L885" s="2">
        <v>109</v>
      </c>
      <c r="M885" s="2">
        <v>3</v>
      </c>
      <c r="N885" s="2" t="s">
        <v>4</v>
      </c>
      <c r="O885" s="2">
        <v>1</v>
      </c>
      <c r="P885" t="s">
        <v>12</v>
      </c>
    </row>
    <row r="886" spans="1:16" x14ac:dyDescent="0.2">
      <c r="A886" s="5">
        <v>885</v>
      </c>
      <c r="B886" s="2" t="s">
        <v>0</v>
      </c>
      <c r="C886" s="2" t="s">
        <v>2</v>
      </c>
      <c r="D886" s="2" t="s">
        <v>5</v>
      </c>
      <c r="E886" s="2" t="s">
        <v>83</v>
      </c>
      <c r="F886" s="2">
        <v>52</v>
      </c>
      <c r="G886" s="2">
        <v>45</v>
      </c>
      <c r="H886" t="s">
        <v>18</v>
      </c>
      <c r="I886" s="2" t="s">
        <v>2</v>
      </c>
      <c r="J886" s="2" t="s">
        <v>6</v>
      </c>
      <c r="K886" s="2">
        <v>62</v>
      </c>
      <c r="L886" s="2">
        <v>145</v>
      </c>
      <c r="M886" s="2">
        <v>15</v>
      </c>
      <c r="N886" s="2" t="s">
        <v>4</v>
      </c>
      <c r="O886" s="2">
        <v>2</v>
      </c>
      <c r="P886" t="s">
        <v>12</v>
      </c>
    </row>
    <row r="887" spans="1:16" x14ac:dyDescent="0.2">
      <c r="A887" s="5">
        <v>886</v>
      </c>
      <c r="B887" s="2" t="s">
        <v>3</v>
      </c>
      <c r="C887" s="2" t="s">
        <v>1</v>
      </c>
      <c r="D887" s="2" t="s">
        <v>5</v>
      </c>
      <c r="E887" s="2" t="s">
        <v>85</v>
      </c>
      <c r="F887" s="2">
        <v>47</v>
      </c>
      <c r="G887" s="2">
        <v>67</v>
      </c>
      <c r="H887" t="s">
        <v>32</v>
      </c>
      <c r="I887" s="2" t="s">
        <v>14</v>
      </c>
      <c r="J887" s="3" t="s">
        <v>7</v>
      </c>
      <c r="K887" s="2">
        <v>43</v>
      </c>
      <c r="L887" s="2">
        <v>101</v>
      </c>
      <c r="M887" s="2">
        <v>14</v>
      </c>
      <c r="N887" s="2" t="s">
        <v>8</v>
      </c>
      <c r="O887" s="2">
        <v>2</v>
      </c>
      <c r="P887" s="1" t="s">
        <v>9</v>
      </c>
    </row>
    <row r="888" spans="1:16" x14ac:dyDescent="0.2">
      <c r="A888" s="5">
        <v>887</v>
      </c>
      <c r="B888" s="2" t="s">
        <v>0</v>
      </c>
      <c r="C888" s="2" t="s">
        <v>2</v>
      </c>
      <c r="D888" s="2" t="s">
        <v>15</v>
      </c>
      <c r="E888" s="2" t="s">
        <v>15</v>
      </c>
      <c r="F888" s="2">
        <v>37</v>
      </c>
      <c r="G888" s="2">
        <v>35</v>
      </c>
      <c r="H888" t="s">
        <v>60</v>
      </c>
      <c r="I888" s="2" t="s">
        <v>2</v>
      </c>
      <c r="J888" s="2" t="s">
        <v>53</v>
      </c>
      <c r="K888" s="2">
        <v>18</v>
      </c>
      <c r="L888" s="2">
        <v>36</v>
      </c>
      <c r="M888" s="2">
        <v>34</v>
      </c>
      <c r="N888" s="2" t="s">
        <v>4</v>
      </c>
      <c r="O888" s="2">
        <v>1</v>
      </c>
      <c r="P888" t="s">
        <v>11</v>
      </c>
    </row>
    <row r="889" spans="1:16" x14ac:dyDescent="0.2">
      <c r="A889" s="5">
        <v>888</v>
      </c>
      <c r="B889" s="2" t="s">
        <v>0</v>
      </c>
      <c r="C889" s="2" t="s">
        <v>2</v>
      </c>
      <c r="D889" s="2" t="s">
        <v>5</v>
      </c>
      <c r="E889" s="2" t="s">
        <v>15</v>
      </c>
      <c r="F889" s="2">
        <v>26</v>
      </c>
      <c r="G889" s="2">
        <v>19</v>
      </c>
      <c r="H889" t="s">
        <v>43</v>
      </c>
      <c r="I889" s="2" t="s">
        <v>2</v>
      </c>
      <c r="J889" s="2" t="s">
        <v>54</v>
      </c>
      <c r="K889" s="2">
        <v>33</v>
      </c>
      <c r="L889" s="2">
        <v>69</v>
      </c>
      <c r="M889" s="2">
        <v>33</v>
      </c>
      <c r="N889" s="2" t="s">
        <v>4</v>
      </c>
      <c r="O889" s="2">
        <v>4</v>
      </c>
      <c r="P889" t="s">
        <v>13</v>
      </c>
    </row>
    <row r="890" spans="1:16" x14ac:dyDescent="0.2">
      <c r="A890" s="5">
        <v>889</v>
      </c>
      <c r="B890" s="2" t="s">
        <v>0</v>
      </c>
      <c r="C890" s="2" t="s">
        <v>1</v>
      </c>
      <c r="D890" s="2" t="s">
        <v>5</v>
      </c>
      <c r="E890" s="2" t="s">
        <v>83</v>
      </c>
      <c r="F890" s="2">
        <v>58</v>
      </c>
      <c r="G890" s="2">
        <v>67</v>
      </c>
      <c r="H890" t="s">
        <v>35</v>
      </c>
      <c r="I890" s="2" t="s">
        <v>14</v>
      </c>
      <c r="J890" s="2" t="s">
        <v>6</v>
      </c>
      <c r="K890" s="2">
        <v>85</v>
      </c>
      <c r="L890" s="2">
        <v>390</v>
      </c>
      <c r="M890" s="2">
        <v>3</v>
      </c>
      <c r="N890" s="2" t="s">
        <v>4</v>
      </c>
      <c r="O890" s="2">
        <v>1</v>
      </c>
      <c r="P890" t="s">
        <v>12</v>
      </c>
    </row>
    <row r="891" spans="1:16" x14ac:dyDescent="0.2">
      <c r="A891" s="5">
        <v>890</v>
      </c>
      <c r="B891" s="2" t="s">
        <v>3</v>
      </c>
      <c r="C891" s="2" t="s">
        <v>2</v>
      </c>
      <c r="D891" s="2" t="s">
        <v>5</v>
      </c>
      <c r="E891" s="2" t="s">
        <v>83</v>
      </c>
      <c r="F891" s="2">
        <v>33</v>
      </c>
      <c r="G891" s="2">
        <v>23</v>
      </c>
      <c r="H891" t="s">
        <v>34</v>
      </c>
      <c r="I891" s="2" t="s">
        <v>2</v>
      </c>
      <c r="J891" s="2" t="s">
        <v>53</v>
      </c>
      <c r="K891" s="2">
        <v>36</v>
      </c>
      <c r="L891" s="2">
        <v>139</v>
      </c>
      <c r="M891" s="2">
        <v>14</v>
      </c>
      <c r="N891" s="2" t="s">
        <v>4</v>
      </c>
      <c r="O891" s="2">
        <v>5</v>
      </c>
      <c r="P891" t="s">
        <v>13</v>
      </c>
    </row>
    <row r="892" spans="1:16" x14ac:dyDescent="0.2">
      <c r="A892" s="5">
        <v>891</v>
      </c>
      <c r="B892" s="2" t="s">
        <v>3</v>
      </c>
      <c r="C892" s="2" t="s">
        <v>1</v>
      </c>
      <c r="D892" s="2" t="s">
        <v>15</v>
      </c>
      <c r="E892" s="2" t="s">
        <v>15</v>
      </c>
      <c r="F892" s="2">
        <v>32</v>
      </c>
      <c r="G892" s="2">
        <v>76</v>
      </c>
      <c r="H892" t="s">
        <v>21</v>
      </c>
      <c r="I892" s="2" t="s">
        <v>14</v>
      </c>
      <c r="J892" s="2" t="s">
        <v>55</v>
      </c>
      <c r="K892" s="2">
        <v>15</v>
      </c>
      <c r="L892" s="2">
        <v>50</v>
      </c>
      <c r="M892" s="2">
        <v>45</v>
      </c>
      <c r="N892" s="2" t="s">
        <v>4</v>
      </c>
      <c r="O892" s="2">
        <v>2</v>
      </c>
      <c r="P892" t="s">
        <v>12</v>
      </c>
    </row>
    <row r="893" spans="1:16" x14ac:dyDescent="0.2">
      <c r="A893" s="5">
        <v>892</v>
      </c>
      <c r="B893" s="2" t="s">
        <v>3</v>
      </c>
      <c r="C893" s="2" t="s">
        <v>1</v>
      </c>
      <c r="D893" s="2" t="s">
        <v>15</v>
      </c>
      <c r="E893" s="2" t="s">
        <v>85</v>
      </c>
      <c r="F893" s="2">
        <v>45</v>
      </c>
      <c r="G893" s="2">
        <v>33</v>
      </c>
      <c r="H893" t="s">
        <v>34</v>
      </c>
      <c r="I893" s="2" t="s">
        <v>14</v>
      </c>
      <c r="J893" s="3" t="s">
        <v>7</v>
      </c>
      <c r="K893" s="2">
        <v>50</v>
      </c>
      <c r="L893" s="2">
        <v>91</v>
      </c>
      <c r="M893" s="2">
        <v>25</v>
      </c>
      <c r="N893" s="2" t="s">
        <v>8</v>
      </c>
      <c r="O893" s="2">
        <v>2</v>
      </c>
      <c r="P893" t="s">
        <v>9</v>
      </c>
    </row>
    <row r="894" spans="1:16" x14ac:dyDescent="0.2">
      <c r="A894" s="5">
        <v>893</v>
      </c>
      <c r="B894" s="2" t="s">
        <v>0</v>
      </c>
      <c r="C894" s="2" t="s">
        <v>2</v>
      </c>
      <c r="D894" s="2" t="s">
        <v>5</v>
      </c>
      <c r="E894" s="2" t="s">
        <v>83</v>
      </c>
      <c r="F894" s="2">
        <v>27</v>
      </c>
      <c r="G894" s="2">
        <v>25</v>
      </c>
      <c r="H894" t="s">
        <v>24</v>
      </c>
      <c r="I894" s="2" t="s">
        <v>2</v>
      </c>
      <c r="J894" s="2" t="s">
        <v>54</v>
      </c>
      <c r="K894" s="2">
        <v>36</v>
      </c>
      <c r="L894" s="2">
        <v>70</v>
      </c>
      <c r="M894" s="2">
        <v>11</v>
      </c>
      <c r="N894" s="2" t="s">
        <v>4</v>
      </c>
      <c r="O894" s="2">
        <v>6</v>
      </c>
      <c r="P894" t="s">
        <v>13</v>
      </c>
    </row>
    <row r="895" spans="1:16" x14ac:dyDescent="0.2">
      <c r="A895" s="5">
        <v>894</v>
      </c>
      <c r="B895" s="2" t="s">
        <v>0</v>
      </c>
      <c r="C895" s="2" t="s">
        <v>1</v>
      </c>
      <c r="D895" s="2" t="s">
        <v>5</v>
      </c>
      <c r="E895" s="2" t="s">
        <v>15</v>
      </c>
      <c r="F895" s="2">
        <v>33</v>
      </c>
      <c r="G895" s="2">
        <v>44</v>
      </c>
      <c r="H895" t="s">
        <v>21</v>
      </c>
      <c r="I895" s="2" t="s">
        <v>14</v>
      </c>
      <c r="J895" s="2" t="s">
        <v>53</v>
      </c>
      <c r="K895" s="2">
        <v>14</v>
      </c>
      <c r="L895" s="2">
        <v>20</v>
      </c>
      <c r="M895" s="2">
        <v>35</v>
      </c>
      <c r="N895" s="2" t="s">
        <v>4</v>
      </c>
      <c r="O895" s="2">
        <v>2</v>
      </c>
      <c r="P895" t="s">
        <v>11</v>
      </c>
    </row>
    <row r="896" spans="1:16" x14ac:dyDescent="0.2">
      <c r="A896" s="5">
        <v>895</v>
      </c>
      <c r="B896" s="2" t="s">
        <v>0</v>
      </c>
      <c r="C896" s="2" t="s">
        <v>1</v>
      </c>
      <c r="D896" s="2" t="s">
        <v>15</v>
      </c>
      <c r="E896" s="2" t="s">
        <v>15</v>
      </c>
      <c r="F896" s="2">
        <v>46</v>
      </c>
      <c r="G896" s="2">
        <v>52</v>
      </c>
      <c r="H896" t="s">
        <v>21</v>
      </c>
      <c r="I896" s="2" t="s">
        <v>14</v>
      </c>
      <c r="J896" s="3" t="s">
        <v>7</v>
      </c>
      <c r="K896" s="2">
        <v>42</v>
      </c>
      <c r="L896" s="2">
        <v>196</v>
      </c>
      <c r="M896" s="2">
        <v>20</v>
      </c>
      <c r="N896" s="2" t="s">
        <v>8</v>
      </c>
      <c r="O896" s="2">
        <v>11</v>
      </c>
      <c r="P896" t="s">
        <v>9</v>
      </c>
    </row>
    <row r="897" spans="1:16" x14ac:dyDescent="0.2">
      <c r="A897" s="5">
        <v>896</v>
      </c>
      <c r="B897" s="2" t="s">
        <v>0</v>
      </c>
      <c r="C897" s="2" t="s">
        <v>1</v>
      </c>
      <c r="D897" s="2" t="s">
        <v>15</v>
      </c>
      <c r="E897" s="2" t="s">
        <v>15</v>
      </c>
      <c r="F897" s="2">
        <v>48</v>
      </c>
      <c r="G897" s="2">
        <v>48</v>
      </c>
      <c r="H897" t="s">
        <v>20</v>
      </c>
      <c r="I897" s="2" t="s">
        <v>14</v>
      </c>
      <c r="J897" s="3" t="s">
        <v>7</v>
      </c>
      <c r="K897" s="2">
        <v>36</v>
      </c>
      <c r="L897" s="2">
        <v>139</v>
      </c>
      <c r="M897" s="2">
        <v>15</v>
      </c>
      <c r="N897" s="2" t="s">
        <v>8</v>
      </c>
      <c r="O897" s="2">
        <v>1</v>
      </c>
      <c r="P897" s="1" t="s">
        <v>9</v>
      </c>
    </row>
    <row r="898" spans="1:16" x14ac:dyDescent="0.2">
      <c r="A898" s="5">
        <v>897</v>
      </c>
      <c r="B898" s="2" t="s">
        <v>3</v>
      </c>
      <c r="C898" s="2" t="s">
        <v>2</v>
      </c>
      <c r="D898" s="2" t="s">
        <v>5</v>
      </c>
      <c r="E898" s="2" t="s">
        <v>15</v>
      </c>
      <c r="F898" s="2">
        <v>31</v>
      </c>
      <c r="G898" s="2">
        <v>57</v>
      </c>
      <c r="H898" t="s">
        <v>28</v>
      </c>
      <c r="I898" s="2" t="s">
        <v>2</v>
      </c>
      <c r="J898" s="2" t="s">
        <v>53</v>
      </c>
      <c r="K898" s="2">
        <v>17</v>
      </c>
      <c r="L898" s="2">
        <v>56</v>
      </c>
      <c r="M898" s="2">
        <v>47</v>
      </c>
      <c r="N898" s="2" t="s">
        <v>4</v>
      </c>
      <c r="O898" s="2">
        <v>1</v>
      </c>
      <c r="P898" t="s">
        <v>12</v>
      </c>
    </row>
    <row r="899" spans="1:16" x14ac:dyDescent="0.2">
      <c r="A899" s="5">
        <v>898</v>
      </c>
      <c r="B899" s="2" t="s">
        <v>3</v>
      </c>
      <c r="C899" s="2" t="s">
        <v>1</v>
      </c>
      <c r="D899" s="2" t="s">
        <v>15</v>
      </c>
      <c r="E899" s="2" t="s">
        <v>83</v>
      </c>
      <c r="F899" s="2">
        <v>31</v>
      </c>
      <c r="G899" s="2">
        <v>55</v>
      </c>
      <c r="H899" t="s">
        <v>34</v>
      </c>
      <c r="I899" s="2" t="s">
        <v>2</v>
      </c>
      <c r="J899" s="2" t="s">
        <v>53</v>
      </c>
      <c r="K899" s="2">
        <v>19</v>
      </c>
      <c r="L899" s="2">
        <v>45</v>
      </c>
      <c r="M899" s="2">
        <v>31</v>
      </c>
      <c r="N899" s="2" t="s">
        <v>4</v>
      </c>
      <c r="O899" s="2">
        <v>0</v>
      </c>
      <c r="P899" t="s">
        <v>11</v>
      </c>
    </row>
    <row r="900" spans="1:16" x14ac:dyDescent="0.2">
      <c r="A900" s="5">
        <v>899</v>
      </c>
      <c r="B900" s="2" t="s">
        <v>3</v>
      </c>
      <c r="C900" s="2" t="s">
        <v>1</v>
      </c>
      <c r="D900" s="2" t="s">
        <v>5</v>
      </c>
      <c r="E900" s="2" t="s">
        <v>84</v>
      </c>
      <c r="F900" s="2">
        <v>54</v>
      </c>
      <c r="G900" s="2">
        <v>61</v>
      </c>
      <c r="H900" t="s">
        <v>25</v>
      </c>
      <c r="I900" s="2" t="s">
        <v>14</v>
      </c>
      <c r="J900" s="2" t="s">
        <v>6</v>
      </c>
      <c r="K900" s="2">
        <v>57</v>
      </c>
      <c r="L900" s="2">
        <v>100</v>
      </c>
      <c r="M900" s="2">
        <v>8</v>
      </c>
      <c r="N900" s="2" t="s">
        <v>4</v>
      </c>
      <c r="O900" s="2">
        <v>1</v>
      </c>
      <c r="P900" t="s">
        <v>11</v>
      </c>
    </row>
    <row r="901" spans="1:16" x14ac:dyDescent="0.2">
      <c r="A901" s="5">
        <v>900</v>
      </c>
      <c r="B901" s="2" t="s">
        <v>0</v>
      </c>
      <c r="C901" s="2" t="s">
        <v>2</v>
      </c>
      <c r="D901" s="2" t="s">
        <v>5</v>
      </c>
      <c r="E901" s="2" t="s">
        <v>83</v>
      </c>
      <c r="F901" s="2">
        <v>52</v>
      </c>
      <c r="G901" s="2">
        <v>55</v>
      </c>
      <c r="H901" t="s">
        <v>29</v>
      </c>
      <c r="I901" s="2" t="s">
        <v>2</v>
      </c>
      <c r="J901" s="2" t="s">
        <v>6</v>
      </c>
      <c r="K901" s="2">
        <v>47</v>
      </c>
      <c r="L901" s="2">
        <v>166</v>
      </c>
      <c r="M901" s="2">
        <v>15</v>
      </c>
      <c r="N901" s="2" t="s">
        <v>4</v>
      </c>
      <c r="O901" s="2">
        <v>1</v>
      </c>
      <c r="P901" t="s">
        <v>11</v>
      </c>
    </row>
    <row r="902" spans="1:16" x14ac:dyDescent="0.2">
      <c r="A902" s="5">
        <v>901</v>
      </c>
      <c r="B902" s="2" t="s">
        <v>0</v>
      </c>
      <c r="C902" s="2" t="s">
        <v>1</v>
      </c>
      <c r="D902" s="2" t="s">
        <v>5</v>
      </c>
      <c r="E902" s="2" t="s">
        <v>15</v>
      </c>
      <c r="F902" s="2">
        <v>32</v>
      </c>
      <c r="G902" s="2">
        <v>30</v>
      </c>
      <c r="H902" t="s">
        <v>38</v>
      </c>
      <c r="I902" s="2" t="s">
        <v>2</v>
      </c>
      <c r="J902" s="2" t="s">
        <v>55</v>
      </c>
      <c r="K902" s="2">
        <v>22</v>
      </c>
      <c r="L902" s="2">
        <v>109</v>
      </c>
      <c r="M902" s="2">
        <v>25</v>
      </c>
      <c r="N902" s="2" t="s">
        <v>4</v>
      </c>
      <c r="O902" s="2">
        <v>2</v>
      </c>
      <c r="P902" t="s">
        <v>11</v>
      </c>
    </row>
    <row r="903" spans="1:16" x14ac:dyDescent="0.2">
      <c r="A903" s="5">
        <v>902</v>
      </c>
      <c r="B903" s="2" t="s">
        <v>3</v>
      </c>
      <c r="C903" s="2" t="s">
        <v>2</v>
      </c>
      <c r="D903" s="2" t="s">
        <v>5</v>
      </c>
      <c r="E903" s="2" t="s">
        <v>15</v>
      </c>
      <c r="F903" s="2">
        <v>27</v>
      </c>
      <c r="G903" s="2">
        <v>78</v>
      </c>
      <c r="H903" t="s">
        <v>42</v>
      </c>
      <c r="I903" s="2" t="s">
        <v>2</v>
      </c>
      <c r="J903" s="2" t="s">
        <v>55</v>
      </c>
      <c r="K903" s="2">
        <v>18</v>
      </c>
      <c r="L903" s="2">
        <v>32</v>
      </c>
      <c r="M903" s="2">
        <v>31</v>
      </c>
      <c r="N903" s="2" t="s">
        <v>4</v>
      </c>
      <c r="O903" s="2">
        <v>2</v>
      </c>
      <c r="P903" t="s">
        <v>10</v>
      </c>
    </row>
    <row r="904" spans="1:16" x14ac:dyDescent="0.2">
      <c r="A904" s="5">
        <v>903</v>
      </c>
      <c r="B904" s="2" t="s">
        <v>3</v>
      </c>
      <c r="C904" s="2" t="s">
        <v>2</v>
      </c>
      <c r="D904" s="2" t="s">
        <v>5</v>
      </c>
      <c r="E904" s="2" t="s">
        <v>83</v>
      </c>
      <c r="F904" s="2">
        <v>59</v>
      </c>
      <c r="G904" s="2">
        <v>50</v>
      </c>
      <c r="H904" t="s">
        <v>56</v>
      </c>
      <c r="I904" s="2" t="s">
        <v>2</v>
      </c>
      <c r="J904" s="2" t="s">
        <v>6</v>
      </c>
      <c r="K904" s="2">
        <v>80</v>
      </c>
      <c r="L904" s="2">
        <v>169</v>
      </c>
      <c r="M904" s="2">
        <v>13</v>
      </c>
      <c r="N904" s="2" t="s">
        <v>4</v>
      </c>
      <c r="O904" s="2">
        <v>2</v>
      </c>
      <c r="P904" t="s">
        <v>10</v>
      </c>
    </row>
    <row r="905" spans="1:16" x14ac:dyDescent="0.2">
      <c r="A905" s="5">
        <v>904</v>
      </c>
      <c r="B905" s="2" t="s">
        <v>0</v>
      </c>
      <c r="C905" s="2" t="s">
        <v>1</v>
      </c>
      <c r="D905" s="2" t="s">
        <v>5</v>
      </c>
      <c r="E905" s="2" t="s">
        <v>15</v>
      </c>
      <c r="F905" s="2">
        <v>27</v>
      </c>
      <c r="G905" s="2">
        <v>63</v>
      </c>
      <c r="H905" t="s">
        <v>36</v>
      </c>
      <c r="I905" s="2" t="s">
        <v>2</v>
      </c>
      <c r="J905" s="2" t="s">
        <v>53</v>
      </c>
      <c r="K905" s="2">
        <v>11</v>
      </c>
      <c r="L905" s="2">
        <v>30</v>
      </c>
      <c r="M905" s="2">
        <v>30</v>
      </c>
      <c r="N905" s="2" t="s">
        <v>4</v>
      </c>
      <c r="O905" s="2">
        <v>1</v>
      </c>
      <c r="P905" t="s">
        <v>12</v>
      </c>
    </row>
    <row r="906" spans="1:16" x14ac:dyDescent="0.2">
      <c r="A906" s="5">
        <v>905</v>
      </c>
      <c r="B906" s="2" t="s">
        <v>0</v>
      </c>
      <c r="C906" s="2" t="s">
        <v>1</v>
      </c>
      <c r="D906" s="2" t="s">
        <v>5</v>
      </c>
      <c r="E906" s="2" t="s">
        <v>83</v>
      </c>
      <c r="F906" s="2">
        <v>52</v>
      </c>
      <c r="G906" s="2">
        <v>36</v>
      </c>
      <c r="H906" t="s">
        <v>39</v>
      </c>
      <c r="I906" s="2" t="s">
        <v>14</v>
      </c>
      <c r="J906" s="2" t="s">
        <v>6</v>
      </c>
      <c r="K906" s="2">
        <v>69</v>
      </c>
      <c r="L906" s="2">
        <v>96</v>
      </c>
      <c r="M906" s="4">
        <v>10</v>
      </c>
      <c r="N906" s="2" t="s">
        <v>4</v>
      </c>
      <c r="O906" s="2">
        <v>1</v>
      </c>
      <c r="P906" t="s">
        <v>12</v>
      </c>
    </row>
    <row r="907" spans="1:16" x14ac:dyDescent="0.2">
      <c r="A907" s="5">
        <v>906</v>
      </c>
      <c r="B907" s="2" t="s">
        <v>0</v>
      </c>
      <c r="C907" s="2" t="s">
        <v>2</v>
      </c>
      <c r="D907" s="2" t="s">
        <v>5</v>
      </c>
      <c r="E907" s="2" t="s">
        <v>15</v>
      </c>
      <c r="F907" s="2">
        <v>32</v>
      </c>
      <c r="G907" s="2">
        <v>26</v>
      </c>
      <c r="H907" t="s">
        <v>67</v>
      </c>
      <c r="I907" s="2" t="s">
        <v>2</v>
      </c>
      <c r="J907" s="2" t="s">
        <v>53</v>
      </c>
      <c r="K907" s="2">
        <v>29</v>
      </c>
      <c r="L907" s="2">
        <v>110</v>
      </c>
      <c r="M907" s="2">
        <v>22</v>
      </c>
      <c r="N907" s="2" t="s">
        <v>4</v>
      </c>
      <c r="O907" s="2">
        <v>4</v>
      </c>
      <c r="P907" t="s">
        <v>13</v>
      </c>
    </row>
    <row r="908" spans="1:16" x14ac:dyDescent="0.2">
      <c r="A908" s="5">
        <v>907</v>
      </c>
      <c r="B908" s="2" t="s">
        <v>0</v>
      </c>
      <c r="C908" s="2" t="s">
        <v>2</v>
      </c>
      <c r="D908" s="2" t="s">
        <v>15</v>
      </c>
      <c r="E908" s="2" t="s">
        <v>15</v>
      </c>
      <c r="F908" s="2">
        <v>27</v>
      </c>
      <c r="G908" s="2">
        <v>46</v>
      </c>
      <c r="H908" t="s">
        <v>26</v>
      </c>
      <c r="I908" s="2" t="s">
        <v>14</v>
      </c>
      <c r="J908" s="2" t="s">
        <v>53</v>
      </c>
      <c r="K908" s="2">
        <v>14</v>
      </c>
      <c r="L908" s="2">
        <v>38</v>
      </c>
      <c r="M908" s="2">
        <v>2</v>
      </c>
      <c r="N908" s="2" t="s">
        <v>4</v>
      </c>
      <c r="O908" s="2">
        <v>0</v>
      </c>
      <c r="P908" t="s">
        <v>10</v>
      </c>
    </row>
    <row r="909" spans="1:16" x14ac:dyDescent="0.2">
      <c r="A909" s="5">
        <v>908</v>
      </c>
      <c r="B909" s="2" t="s">
        <v>3</v>
      </c>
      <c r="C909" s="2" t="s">
        <v>2</v>
      </c>
      <c r="D909" s="2" t="s">
        <v>5</v>
      </c>
      <c r="E909" s="2" t="s">
        <v>15</v>
      </c>
      <c r="F909" s="2">
        <v>34</v>
      </c>
      <c r="G909" s="2">
        <v>58</v>
      </c>
      <c r="H909" t="s">
        <v>37</v>
      </c>
      <c r="I909" s="2" t="s">
        <v>14</v>
      </c>
      <c r="J909" s="2" t="s">
        <v>53</v>
      </c>
      <c r="K909" s="2">
        <v>19</v>
      </c>
      <c r="L909" s="2">
        <v>94</v>
      </c>
      <c r="M909" s="2">
        <v>18</v>
      </c>
      <c r="N909" s="2" t="s">
        <v>4</v>
      </c>
      <c r="O909" s="2">
        <v>0</v>
      </c>
      <c r="P909" t="s">
        <v>11</v>
      </c>
    </row>
    <row r="910" spans="1:16" x14ac:dyDescent="0.2">
      <c r="A910" s="5">
        <v>909</v>
      </c>
      <c r="B910" s="2" t="s">
        <v>0</v>
      </c>
      <c r="C910" s="2" t="s">
        <v>2</v>
      </c>
      <c r="D910" s="2" t="s">
        <v>5</v>
      </c>
      <c r="E910" s="2" t="s">
        <v>85</v>
      </c>
      <c r="F910" s="2">
        <v>28</v>
      </c>
      <c r="G910" s="2">
        <v>25</v>
      </c>
      <c r="H910" t="s">
        <v>19</v>
      </c>
      <c r="I910" s="2" t="s">
        <v>2</v>
      </c>
      <c r="J910" s="2" t="s">
        <v>55</v>
      </c>
      <c r="K910" s="2">
        <v>32</v>
      </c>
      <c r="L910" s="2">
        <v>86</v>
      </c>
      <c r="M910" s="2">
        <v>27</v>
      </c>
      <c r="N910" s="2" t="s">
        <v>4</v>
      </c>
      <c r="O910" s="2">
        <v>2</v>
      </c>
      <c r="P910" t="s">
        <v>13</v>
      </c>
    </row>
    <row r="911" spans="1:16" x14ac:dyDescent="0.2">
      <c r="A911" s="5">
        <v>910</v>
      </c>
      <c r="B911" s="2" t="s">
        <v>3</v>
      </c>
      <c r="C911" s="2" t="s">
        <v>1</v>
      </c>
      <c r="D911" s="2" t="s">
        <v>15</v>
      </c>
      <c r="E911" s="2" t="s">
        <v>15</v>
      </c>
      <c r="F911" s="2">
        <v>26</v>
      </c>
      <c r="G911" s="2">
        <v>48</v>
      </c>
      <c r="H911" t="s">
        <v>32</v>
      </c>
      <c r="I911" s="2" t="s">
        <v>14</v>
      </c>
      <c r="J911" s="2" t="s">
        <v>53</v>
      </c>
      <c r="K911" s="2">
        <v>17</v>
      </c>
      <c r="L911" s="2">
        <v>60</v>
      </c>
      <c r="M911" s="2">
        <v>11</v>
      </c>
      <c r="N911" s="2" t="s">
        <v>4</v>
      </c>
      <c r="O911" s="2">
        <v>0</v>
      </c>
      <c r="P911" t="s">
        <v>10</v>
      </c>
    </row>
    <row r="912" spans="1:16" x14ac:dyDescent="0.2">
      <c r="A912" s="5">
        <v>911</v>
      </c>
      <c r="B912" s="2" t="s">
        <v>0</v>
      </c>
      <c r="C912" s="2" t="s">
        <v>1</v>
      </c>
      <c r="D912" s="2" t="s">
        <v>15</v>
      </c>
      <c r="E912" s="2" t="s">
        <v>15</v>
      </c>
      <c r="F912" s="2">
        <v>28</v>
      </c>
      <c r="G912" s="2">
        <v>61</v>
      </c>
      <c r="H912" t="s">
        <v>16</v>
      </c>
      <c r="I912" s="2" t="s">
        <v>2</v>
      </c>
      <c r="J912" s="2" t="s">
        <v>53</v>
      </c>
      <c r="K912" s="2">
        <v>17</v>
      </c>
      <c r="L912" s="2">
        <v>29</v>
      </c>
      <c r="M912" s="2">
        <v>45</v>
      </c>
      <c r="N912" s="2" t="s">
        <v>4</v>
      </c>
      <c r="O912" s="2">
        <v>0</v>
      </c>
      <c r="P912" t="s">
        <v>12</v>
      </c>
    </row>
    <row r="913" spans="1:16" x14ac:dyDescent="0.2">
      <c r="A913" s="5">
        <v>912</v>
      </c>
      <c r="B913" s="2" t="s">
        <v>3</v>
      </c>
      <c r="C913" s="2" t="s">
        <v>2</v>
      </c>
      <c r="D913" s="2" t="s">
        <v>5</v>
      </c>
      <c r="E913" s="2" t="s">
        <v>84</v>
      </c>
      <c r="F913" s="2">
        <v>29</v>
      </c>
      <c r="G913" s="2">
        <v>28</v>
      </c>
      <c r="H913" t="s">
        <v>48</v>
      </c>
      <c r="I913" s="2" t="s">
        <v>2</v>
      </c>
      <c r="J913" s="2" t="s">
        <v>54</v>
      </c>
      <c r="K913" s="2">
        <v>34</v>
      </c>
      <c r="L913" s="2">
        <v>88</v>
      </c>
      <c r="M913" s="2">
        <v>46</v>
      </c>
      <c r="N913" s="2" t="s">
        <v>4</v>
      </c>
      <c r="O913" s="2">
        <v>6</v>
      </c>
      <c r="P913" t="s">
        <v>13</v>
      </c>
    </row>
    <row r="914" spans="1:16" x14ac:dyDescent="0.2">
      <c r="A914" s="5">
        <v>913</v>
      </c>
      <c r="B914" s="2" t="s">
        <v>0</v>
      </c>
      <c r="C914" s="2" t="s">
        <v>1</v>
      </c>
      <c r="D914" s="2" t="s">
        <v>15</v>
      </c>
      <c r="E914" s="2" t="s">
        <v>83</v>
      </c>
      <c r="F914" s="2">
        <v>46</v>
      </c>
      <c r="G914" s="2">
        <v>40</v>
      </c>
      <c r="H914" t="s">
        <v>26</v>
      </c>
      <c r="I914" s="2" t="s">
        <v>14</v>
      </c>
      <c r="J914" s="3" t="s">
        <v>7</v>
      </c>
      <c r="K914" s="2">
        <v>44</v>
      </c>
      <c r="L914" s="2">
        <v>77</v>
      </c>
      <c r="M914" s="2">
        <v>18</v>
      </c>
      <c r="N914" s="2" t="s">
        <v>8</v>
      </c>
      <c r="O914" s="2">
        <v>10</v>
      </c>
      <c r="P914" s="1" t="s">
        <v>9</v>
      </c>
    </row>
    <row r="915" spans="1:16" x14ac:dyDescent="0.2">
      <c r="A915" s="5">
        <v>914</v>
      </c>
      <c r="B915" s="2" t="s">
        <v>3</v>
      </c>
      <c r="C915" s="2" t="s">
        <v>1</v>
      </c>
      <c r="D915" s="2" t="s">
        <v>15</v>
      </c>
      <c r="E915" s="2" t="s">
        <v>85</v>
      </c>
      <c r="F915" s="2">
        <v>47</v>
      </c>
      <c r="G915" s="2">
        <v>53</v>
      </c>
      <c r="H915" t="s">
        <v>39</v>
      </c>
      <c r="I915" s="2" t="s">
        <v>14</v>
      </c>
      <c r="J915" s="3" t="s">
        <v>7</v>
      </c>
      <c r="K915" s="2">
        <v>42</v>
      </c>
      <c r="L915" s="2">
        <v>171</v>
      </c>
      <c r="M915" s="2">
        <v>25</v>
      </c>
      <c r="N915" s="2" t="s">
        <v>8</v>
      </c>
      <c r="O915" s="2">
        <v>5</v>
      </c>
      <c r="P915" s="1" t="s">
        <v>9</v>
      </c>
    </row>
    <row r="916" spans="1:16" x14ac:dyDescent="0.2">
      <c r="A916" s="5">
        <v>915</v>
      </c>
      <c r="B916" s="2" t="s">
        <v>3</v>
      </c>
      <c r="C916" s="2" t="s">
        <v>1</v>
      </c>
      <c r="D916" s="2" t="s">
        <v>15</v>
      </c>
      <c r="E916" s="2" t="s">
        <v>15</v>
      </c>
      <c r="F916" s="2">
        <v>33</v>
      </c>
      <c r="G916" s="2">
        <v>64</v>
      </c>
      <c r="H916" t="s">
        <v>36</v>
      </c>
      <c r="I916" s="2" t="s">
        <v>2</v>
      </c>
      <c r="J916" s="2" t="s">
        <v>53</v>
      </c>
      <c r="K916" s="2">
        <v>19</v>
      </c>
      <c r="L916" s="2">
        <v>86</v>
      </c>
      <c r="M916" s="2">
        <v>10</v>
      </c>
      <c r="N916" s="2" t="s">
        <v>4</v>
      </c>
      <c r="O916" s="2">
        <v>1</v>
      </c>
      <c r="P916" t="s">
        <v>11</v>
      </c>
    </row>
    <row r="917" spans="1:16" x14ac:dyDescent="0.2">
      <c r="A917" s="5">
        <v>916</v>
      </c>
      <c r="B917" s="2" t="s">
        <v>3</v>
      </c>
      <c r="C917" s="2" t="s">
        <v>1</v>
      </c>
      <c r="D917" s="2" t="s">
        <v>5</v>
      </c>
      <c r="E917" s="2" t="s">
        <v>84</v>
      </c>
      <c r="F917" s="2">
        <v>51</v>
      </c>
      <c r="G917" s="2">
        <v>28</v>
      </c>
      <c r="H917" t="s">
        <v>31</v>
      </c>
      <c r="I917" s="2" t="s">
        <v>14</v>
      </c>
      <c r="J917" s="3" t="s">
        <v>7</v>
      </c>
      <c r="K917" s="2">
        <v>51</v>
      </c>
      <c r="L917" s="2">
        <v>126</v>
      </c>
      <c r="M917" s="2">
        <v>46</v>
      </c>
      <c r="N917" s="2" t="s">
        <v>8</v>
      </c>
      <c r="O917" s="2">
        <v>4</v>
      </c>
      <c r="P917" s="1" t="s">
        <v>9</v>
      </c>
    </row>
    <row r="918" spans="1:16" x14ac:dyDescent="0.2">
      <c r="A918" s="5">
        <v>917</v>
      </c>
      <c r="B918" s="2" t="s">
        <v>3</v>
      </c>
      <c r="C918" s="2" t="s">
        <v>1</v>
      </c>
      <c r="D918" s="2" t="s">
        <v>5</v>
      </c>
      <c r="E918" s="2" t="s">
        <v>15</v>
      </c>
      <c r="F918" s="2">
        <v>30</v>
      </c>
      <c r="G918" s="2">
        <v>75</v>
      </c>
      <c r="H918" t="s">
        <v>27</v>
      </c>
      <c r="I918" s="2" t="s">
        <v>14</v>
      </c>
      <c r="J918" s="2" t="s">
        <v>55</v>
      </c>
      <c r="K918" s="2">
        <v>15</v>
      </c>
      <c r="L918" s="2">
        <v>57</v>
      </c>
      <c r="M918" s="2">
        <v>21</v>
      </c>
      <c r="N918" s="2" t="s">
        <v>4</v>
      </c>
      <c r="O918" s="2">
        <v>1</v>
      </c>
      <c r="P918" t="s">
        <v>11</v>
      </c>
    </row>
    <row r="919" spans="1:16" x14ac:dyDescent="0.2">
      <c r="A919" s="5">
        <v>918</v>
      </c>
      <c r="B919" s="2" t="s">
        <v>3</v>
      </c>
      <c r="C919" s="2" t="s">
        <v>2</v>
      </c>
      <c r="D919" s="2" t="s">
        <v>5</v>
      </c>
      <c r="E919" s="2" t="s">
        <v>84</v>
      </c>
      <c r="F919" s="2">
        <v>32</v>
      </c>
      <c r="G919" s="2">
        <v>22</v>
      </c>
      <c r="H919" t="s">
        <v>48</v>
      </c>
      <c r="I919" s="2" t="s">
        <v>2</v>
      </c>
      <c r="J919" s="2" t="s">
        <v>55</v>
      </c>
      <c r="K919" s="2">
        <v>33</v>
      </c>
      <c r="L919" s="2">
        <v>75</v>
      </c>
      <c r="M919" s="2">
        <v>20</v>
      </c>
      <c r="N919" s="2" t="s">
        <v>4</v>
      </c>
      <c r="O919" s="2">
        <v>5</v>
      </c>
      <c r="P919" t="s">
        <v>13</v>
      </c>
    </row>
    <row r="920" spans="1:16" x14ac:dyDescent="0.2">
      <c r="A920" s="5">
        <v>919</v>
      </c>
      <c r="B920" s="2" t="s">
        <v>0</v>
      </c>
      <c r="C920" s="2" t="s">
        <v>1</v>
      </c>
      <c r="D920" s="2" t="s">
        <v>5</v>
      </c>
      <c r="E920" s="2" t="s">
        <v>15</v>
      </c>
      <c r="F920" s="2">
        <v>31</v>
      </c>
      <c r="G920" s="2">
        <v>33</v>
      </c>
      <c r="H920" t="s">
        <v>35</v>
      </c>
      <c r="I920" s="2" t="s">
        <v>14</v>
      </c>
      <c r="J920" s="2" t="s">
        <v>55</v>
      </c>
      <c r="K920" s="2">
        <v>20</v>
      </c>
      <c r="L920" s="2">
        <v>64</v>
      </c>
      <c r="M920" s="2">
        <v>32</v>
      </c>
      <c r="N920" s="2" t="s">
        <v>4</v>
      </c>
      <c r="O920" s="2">
        <v>1</v>
      </c>
      <c r="P920" t="s">
        <v>12</v>
      </c>
    </row>
    <row r="921" spans="1:16" x14ac:dyDescent="0.2">
      <c r="A921" s="5">
        <v>920</v>
      </c>
      <c r="B921" s="2" t="s">
        <v>3</v>
      </c>
      <c r="C921" s="2" t="s">
        <v>1</v>
      </c>
      <c r="D921" s="2" t="s">
        <v>15</v>
      </c>
      <c r="E921" s="2" t="s">
        <v>15</v>
      </c>
      <c r="F921" s="2">
        <v>32</v>
      </c>
      <c r="G921" s="2">
        <v>65</v>
      </c>
      <c r="H921" t="s">
        <v>37</v>
      </c>
      <c r="I921" s="2" t="s">
        <v>2</v>
      </c>
      <c r="J921" s="2" t="s">
        <v>55</v>
      </c>
      <c r="K921" s="2">
        <v>19</v>
      </c>
      <c r="L921" s="2">
        <v>83</v>
      </c>
      <c r="M921" s="2">
        <v>5</v>
      </c>
      <c r="N921" s="2" t="s">
        <v>4</v>
      </c>
      <c r="O921" s="2">
        <v>1</v>
      </c>
      <c r="P921" t="s">
        <v>12</v>
      </c>
    </row>
    <row r="922" spans="1:16" x14ac:dyDescent="0.2">
      <c r="A922" s="5">
        <v>921</v>
      </c>
      <c r="B922" s="2" t="s">
        <v>0</v>
      </c>
      <c r="C922" s="2" t="s">
        <v>1</v>
      </c>
      <c r="D922" s="2" t="s">
        <v>15</v>
      </c>
      <c r="E922" s="2" t="s">
        <v>15</v>
      </c>
      <c r="F922" s="2">
        <v>28</v>
      </c>
      <c r="G922" s="2">
        <v>76</v>
      </c>
      <c r="H922" t="s">
        <v>38</v>
      </c>
      <c r="I922" s="2" t="s">
        <v>2</v>
      </c>
      <c r="J922" s="2" t="s">
        <v>55</v>
      </c>
      <c r="K922" s="2">
        <v>20</v>
      </c>
      <c r="L922" s="2">
        <v>69</v>
      </c>
      <c r="M922" s="2">
        <v>26</v>
      </c>
      <c r="N922" s="2" t="s">
        <v>4</v>
      </c>
      <c r="O922" s="2">
        <v>2</v>
      </c>
      <c r="P922" t="s">
        <v>10</v>
      </c>
    </row>
    <row r="923" spans="1:16" x14ac:dyDescent="0.2">
      <c r="A923" s="5">
        <v>922</v>
      </c>
      <c r="B923" s="2" t="s">
        <v>0</v>
      </c>
      <c r="C923" s="2" t="s">
        <v>2</v>
      </c>
      <c r="D923" s="2" t="s">
        <v>5</v>
      </c>
      <c r="E923" s="2" t="s">
        <v>84</v>
      </c>
      <c r="F923" s="2">
        <v>27</v>
      </c>
      <c r="G923" s="2">
        <v>20</v>
      </c>
      <c r="H923" t="s">
        <v>21</v>
      </c>
      <c r="I923" s="2" t="s">
        <v>2</v>
      </c>
      <c r="J923" s="2" t="s">
        <v>54</v>
      </c>
      <c r="K923" s="2">
        <v>32</v>
      </c>
      <c r="L923" s="2">
        <v>78</v>
      </c>
      <c r="M923" s="2">
        <v>9</v>
      </c>
      <c r="N923" s="2" t="s">
        <v>4</v>
      </c>
      <c r="O923" s="2">
        <v>1</v>
      </c>
      <c r="P923" t="s">
        <v>13</v>
      </c>
    </row>
    <row r="924" spans="1:16" x14ac:dyDescent="0.2">
      <c r="A924" s="5">
        <v>923</v>
      </c>
      <c r="B924" s="2" t="s">
        <v>0</v>
      </c>
      <c r="C924" s="2" t="s">
        <v>1</v>
      </c>
      <c r="D924" s="2" t="s">
        <v>5</v>
      </c>
      <c r="E924" s="2" t="s">
        <v>15</v>
      </c>
      <c r="F924" s="2">
        <v>640</v>
      </c>
      <c r="G924" s="2">
        <v>80</v>
      </c>
      <c r="H924" t="s">
        <v>28</v>
      </c>
      <c r="I924" s="2" t="s">
        <v>14</v>
      </c>
      <c r="J924" s="2" t="s">
        <v>6</v>
      </c>
      <c r="K924" s="2">
        <v>55</v>
      </c>
      <c r="L924" s="2">
        <v>125</v>
      </c>
      <c r="M924" s="2">
        <v>2</v>
      </c>
      <c r="N924" s="2" t="s">
        <v>4</v>
      </c>
      <c r="O924" s="2">
        <v>2</v>
      </c>
      <c r="P924" t="s">
        <v>10</v>
      </c>
    </row>
    <row r="925" spans="1:16" x14ac:dyDescent="0.2">
      <c r="A925" s="5">
        <v>924</v>
      </c>
      <c r="B925" s="2" t="s">
        <v>0</v>
      </c>
      <c r="C925" s="2" t="s">
        <v>1</v>
      </c>
      <c r="D925" s="2" t="s">
        <v>5</v>
      </c>
      <c r="E925" s="2" t="s">
        <v>83</v>
      </c>
      <c r="F925" s="2">
        <v>44</v>
      </c>
      <c r="G925" s="2">
        <v>36</v>
      </c>
      <c r="H925" t="s">
        <v>32</v>
      </c>
      <c r="I925" s="2" t="s">
        <v>14</v>
      </c>
      <c r="J925" s="3" t="s">
        <v>7</v>
      </c>
      <c r="K925" s="2">
        <v>47</v>
      </c>
      <c r="L925" s="2">
        <v>135</v>
      </c>
      <c r="M925" s="2">
        <v>34</v>
      </c>
      <c r="N925" s="2" t="s">
        <v>8</v>
      </c>
      <c r="O925" s="2">
        <v>5</v>
      </c>
      <c r="P925" s="1" t="s">
        <v>9</v>
      </c>
    </row>
    <row r="926" spans="1:16" x14ac:dyDescent="0.2">
      <c r="A926" s="5">
        <v>925</v>
      </c>
      <c r="B926" s="2" t="s">
        <v>0</v>
      </c>
      <c r="C926" s="2" t="s">
        <v>1</v>
      </c>
      <c r="D926" s="2" t="s">
        <v>15</v>
      </c>
      <c r="E926" s="2" t="s">
        <v>15</v>
      </c>
      <c r="F926" s="2">
        <v>27</v>
      </c>
      <c r="G926" s="2">
        <v>25</v>
      </c>
      <c r="H926" t="s">
        <v>33</v>
      </c>
      <c r="I926" s="2" t="s">
        <v>2</v>
      </c>
      <c r="J926" s="2" t="s">
        <v>53</v>
      </c>
      <c r="K926" s="2">
        <v>19</v>
      </c>
      <c r="L926" s="2">
        <v>53</v>
      </c>
      <c r="M926" s="2">
        <v>12</v>
      </c>
      <c r="N926" s="2" t="s">
        <v>4</v>
      </c>
      <c r="O926" s="2">
        <v>0</v>
      </c>
      <c r="P926" t="s">
        <v>12</v>
      </c>
    </row>
    <row r="927" spans="1:16" x14ac:dyDescent="0.2">
      <c r="A927" s="5">
        <v>926</v>
      </c>
      <c r="B927" s="2" t="s">
        <v>3</v>
      </c>
      <c r="C927" s="2" t="s">
        <v>1</v>
      </c>
      <c r="D927" s="2" t="s">
        <v>15</v>
      </c>
      <c r="E927" s="2" t="s">
        <v>15</v>
      </c>
      <c r="F927" s="2">
        <v>26</v>
      </c>
      <c r="G927" s="2">
        <v>35</v>
      </c>
      <c r="H927" t="s">
        <v>28</v>
      </c>
      <c r="I927" s="2" t="s">
        <v>2</v>
      </c>
      <c r="J927" s="2" t="s">
        <v>55</v>
      </c>
      <c r="K927" s="2">
        <v>12</v>
      </c>
      <c r="L927" s="2">
        <v>31</v>
      </c>
      <c r="M927" s="2">
        <v>17</v>
      </c>
      <c r="N927" s="2" t="s">
        <v>4</v>
      </c>
      <c r="O927" s="2">
        <v>1</v>
      </c>
      <c r="P927" t="s">
        <v>12</v>
      </c>
    </row>
    <row r="928" spans="1:16" x14ac:dyDescent="0.2">
      <c r="A928" s="5">
        <v>927</v>
      </c>
      <c r="B928" s="2" t="s">
        <v>3</v>
      </c>
      <c r="C928" s="2" t="s">
        <v>2</v>
      </c>
      <c r="D928" s="2" t="s">
        <v>5</v>
      </c>
      <c r="E928" s="2" t="s">
        <v>83</v>
      </c>
      <c r="F928" s="2">
        <v>29</v>
      </c>
      <c r="G928" s="2">
        <v>26</v>
      </c>
      <c r="H928" t="s">
        <v>23</v>
      </c>
      <c r="I928" s="2" t="s">
        <v>2</v>
      </c>
      <c r="J928" s="2" t="s">
        <v>54</v>
      </c>
      <c r="K928" s="2">
        <v>36</v>
      </c>
      <c r="L928" s="2">
        <v>118</v>
      </c>
      <c r="M928" s="2">
        <v>33</v>
      </c>
      <c r="N928" s="2" t="s">
        <v>4</v>
      </c>
      <c r="O928" s="2">
        <v>6</v>
      </c>
      <c r="P928" t="s">
        <v>13</v>
      </c>
    </row>
    <row r="929" spans="1:16" x14ac:dyDescent="0.2">
      <c r="A929" s="5">
        <v>928</v>
      </c>
      <c r="B929" s="2" t="s">
        <v>0</v>
      </c>
      <c r="C929" s="2" t="s">
        <v>1</v>
      </c>
      <c r="D929" s="2" t="s">
        <v>15</v>
      </c>
      <c r="E929" s="2" t="s">
        <v>15</v>
      </c>
      <c r="F929" s="2">
        <v>28</v>
      </c>
      <c r="G929" s="2">
        <v>30</v>
      </c>
      <c r="H929" t="s">
        <v>26</v>
      </c>
      <c r="I929" s="2" t="s">
        <v>14</v>
      </c>
      <c r="J929" s="2" t="s">
        <v>53</v>
      </c>
      <c r="K929" s="2">
        <v>17</v>
      </c>
      <c r="L929" s="2">
        <v>68</v>
      </c>
      <c r="M929" s="2">
        <v>36</v>
      </c>
      <c r="N929" s="2" t="s">
        <v>4</v>
      </c>
      <c r="O929" s="2">
        <v>2</v>
      </c>
      <c r="P929" t="s">
        <v>10</v>
      </c>
    </row>
    <row r="930" spans="1:16" x14ac:dyDescent="0.2">
      <c r="A930" s="5">
        <v>929</v>
      </c>
      <c r="B930" s="2" t="s">
        <v>3</v>
      </c>
      <c r="C930" s="2" t="s">
        <v>1</v>
      </c>
      <c r="D930" s="2" t="s">
        <v>5</v>
      </c>
      <c r="E930" s="2" t="s">
        <v>85</v>
      </c>
      <c r="F930" s="2">
        <v>53</v>
      </c>
      <c r="G930" s="2">
        <v>31</v>
      </c>
      <c r="H930" t="s">
        <v>33</v>
      </c>
      <c r="I930" s="2" t="s">
        <v>14</v>
      </c>
      <c r="J930" s="2" t="s">
        <v>6</v>
      </c>
      <c r="K930" s="2">
        <v>60</v>
      </c>
      <c r="L930" s="2">
        <v>166</v>
      </c>
      <c r="M930" s="2">
        <v>2</v>
      </c>
      <c r="N930" s="2" t="s">
        <v>4</v>
      </c>
      <c r="O930" s="2">
        <v>2</v>
      </c>
      <c r="P930" t="s">
        <v>12</v>
      </c>
    </row>
    <row r="931" spans="1:16" x14ac:dyDescent="0.2">
      <c r="A931" s="5">
        <v>930</v>
      </c>
      <c r="B931" s="2" t="s">
        <v>0</v>
      </c>
      <c r="C931" s="2" t="s">
        <v>1</v>
      </c>
      <c r="D931" s="2" t="s">
        <v>5</v>
      </c>
      <c r="E931" s="2" t="s">
        <v>15</v>
      </c>
      <c r="F931" s="2">
        <v>33</v>
      </c>
      <c r="G931" s="2">
        <v>60</v>
      </c>
      <c r="H931" t="s">
        <v>16</v>
      </c>
      <c r="I931" s="2" t="s">
        <v>14</v>
      </c>
      <c r="J931" s="2" t="s">
        <v>55</v>
      </c>
      <c r="K931" s="2">
        <v>19</v>
      </c>
      <c r="L931" s="2">
        <v>53</v>
      </c>
      <c r="M931" s="2">
        <v>6</v>
      </c>
      <c r="N931" s="2" t="s">
        <v>4</v>
      </c>
      <c r="O931" s="2">
        <v>1</v>
      </c>
      <c r="P931" t="s">
        <v>10</v>
      </c>
    </row>
    <row r="932" spans="1:16" x14ac:dyDescent="0.2">
      <c r="A932" s="5">
        <v>931</v>
      </c>
      <c r="B932" s="2" t="s">
        <v>3</v>
      </c>
      <c r="C932" s="2" t="s">
        <v>1</v>
      </c>
      <c r="D932" s="2" t="s">
        <v>5</v>
      </c>
      <c r="E932" s="2" t="s">
        <v>15</v>
      </c>
      <c r="F932" s="2">
        <v>35</v>
      </c>
      <c r="G932" s="2">
        <v>78</v>
      </c>
      <c r="H932" t="s">
        <v>39</v>
      </c>
      <c r="I932" s="2" t="s">
        <v>2</v>
      </c>
      <c r="J932" s="2" t="s">
        <v>53</v>
      </c>
      <c r="K932" s="2">
        <v>18</v>
      </c>
      <c r="L932" s="2">
        <v>29</v>
      </c>
      <c r="M932" s="2">
        <v>19</v>
      </c>
      <c r="N932" s="2" t="s">
        <v>4</v>
      </c>
      <c r="O932" s="2">
        <v>2</v>
      </c>
      <c r="P932" t="s">
        <v>12</v>
      </c>
    </row>
    <row r="933" spans="1:16" x14ac:dyDescent="0.2">
      <c r="A933" s="5">
        <v>932</v>
      </c>
      <c r="B933" s="2" t="s">
        <v>3</v>
      </c>
      <c r="C933" s="2" t="s">
        <v>2</v>
      </c>
      <c r="D933" s="2" t="s">
        <v>5</v>
      </c>
      <c r="E933" s="2" t="s">
        <v>15</v>
      </c>
      <c r="F933" s="2">
        <v>30</v>
      </c>
      <c r="G933" s="2">
        <v>26</v>
      </c>
      <c r="H933" t="s">
        <v>42</v>
      </c>
      <c r="I933" s="2" t="s">
        <v>2</v>
      </c>
      <c r="J933" s="2" t="s">
        <v>54</v>
      </c>
      <c r="K933" s="2">
        <v>38</v>
      </c>
      <c r="L933" s="2">
        <v>46</v>
      </c>
      <c r="M933" s="2">
        <v>38</v>
      </c>
      <c r="N933" s="2" t="s">
        <v>4</v>
      </c>
      <c r="O933" s="2">
        <v>5</v>
      </c>
      <c r="P933" t="s">
        <v>13</v>
      </c>
    </row>
    <row r="934" spans="1:16" x14ac:dyDescent="0.2">
      <c r="A934" s="5">
        <v>933</v>
      </c>
      <c r="B934" s="2" t="s">
        <v>0</v>
      </c>
      <c r="C934" s="2" t="s">
        <v>1</v>
      </c>
      <c r="D934" s="2" t="s">
        <v>15</v>
      </c>
      <c r="E934" s="2" t="s">
        <v>85</v>
      </c>
      <c r="F934" s="2">
        <v>51</v>
      </c>
      <c r="G934" s="2">
        <v>70</v>
      </c>
      <c r="H934" t="s">
        <v>22</v>
      </c>
      <c r="I934" s="2" t="s">
        <v>14</v>
      </c>
      <c r="J934" s="3" t="s">
        <v>7</v>
      </c>
      <c r="K934" s="2">
        <v>40</v>
      </c>
      <c r="L934" s="2">
        <v>90</v>
      </c>
      <c r="M934" s="2">
        <v>17</v>
      </c>
      <c r="N934" s="2" t="s">
        <v>8</v>
      </c>
      <c r="O934" s="2">
        <v>1</v>
      </c>
      <c r="P934" s="1" t="s">
        <v>9</v>
      </c>
    </row>
    <row r="935" spans="1:16" x14ac:dyDescent="0.2">
      <c r="A935" s="5">
        <v>934</v>
      </c>
      <c r="B935" s="2" t="s">
        <v>3</v>
      </c>
      <c r="C935" s="2" t="s">
        <v>1</v>
      </c>
      <c r="D935" s="2" t="s">
        <v>5</v>
      </c>
      <c r="E935" s="2" t="s">
        <v>15</v>
      </c>
      <c r="F935" s="2">
        <v>29</v>
      </c>
      <c r="G935" s="2">
        <v>76</v>
      </c>
      <c r="H935" t="s">
        <v>23</v>
      </c>
      <c r="I935" s="2" t="s">
        <v>2</v>
      </c>
      <c r="J935" s="2" t="s">
        <v>55</v>
      </c>
      <c r="K935" s="2">
        <v>22</v>
      </c>
      <c r="L935" s="2">
        <v>52</v>
      </c>
      <c r="M935" s="2">
        <v>8</v>
      </c>
      <c r="N935" s="2" t="s">
        <v>4</v>
      </c>
      <c r="O935" s="2">
        <v>1</v>
      </c>
      <c r="P935" t="s">
        <v>12</v>
      </c>
    </row>
    <row r="936" spans="1:16" x14ac:dyDescent="0.2">
      <c r="A936" s="5">
        <v>935</v>
      </c>
      <c r="B936" s="2" t="s">
        <v>0</v>
      </c>
      <c r="C936" s="2" t="s">
        <v>1</v>
      </c>
      <c r="D936" s="2" t="s">
        <v>5</v>
      </c>
      <c r="E936" s="2" t="s">
        <v>15</v>
      </c>
      <c r="F936" s="2">
        <v>30</v>
      </c>
      <c r="G936" s="2">
        <v>59</v>
      </c>
      <c r="H936" t="s">
        <v>38</v>
      </c>
      <c r="I936" s="2" t="s">
        <v>2</v>
      </c>
      <c r="J936" s="2" t="s">
        <v>55</v>
      </c>
      <c r="K936" s="2">
        <v>11</v>
      </c>
      <c r="L936" s="2">
        <v>41</v>
      </c>
      <c r="M936" s="2">
        <v>15</v>
      </c>
      <c r="N936" s="2" t="s">
        <v>4</v>
      </c>
      <c r="O936" s="2">
        <v>0</v>
      </c>
      <c r="P936" t="s">
        <v>11</v>
      </c>
    </row>
    <row r="937" spans="1:16" x14ac:dyDescent="0.2">
      <c r="A937" s="5">
        <v>936</v>
      </c>
      <c r="B937" s="2" t="s">
        <v>0</v>
      </c>
      <c r="C937" s="2" t="s">
        <v>1</v>
      </c>
      <c r="D937" s="2" t="s">
        <v>5</v>
      </c>
      <c r="E937" s="2" t="s">
        <v>83</v>
      </c>
      <c r="F937" s="2">
        <v>50</v>
      </c>
      <c r="G937" s="2">
        <v>56</v>
      </c>
      <c r="H937" t="s">
        <v>24</v>
      </c>
      <c r="I937" s="2" t="s">
        <v>14</v>
      </c>
      <c r="J937" s="3" t="s">
        <v>7</v>
      </c>
      <c r="K937" s="2">
        <v>45</v>
      </c>
      <c r="L937" s="2">
        <v>218</v>
      </c>
      <c r="M937" s="2">
        <v>45</v>
      </c>
      <c r="N937" s="2" t="s">
        <v>8</v>
      </c>
      <c r="O937" s="2">
        <v>4</v>
      </c>
      <c r="P937" t="s">
        <v>9</v>
      </c>
    </row>
    <row r="938" spans="1:16" x14ac:dyDescent="0.2">
      <c r="A938" s="5">
        <v>937</v>
      </c>
      <c r="B938" s="2" t="s">
        <v>3</v>
      </c>
      <c r="C938" s="2" t="s">
        <v>1</v>
      </c>
      <c r="D938" s="2" t="s">
        <v>15</v>
      </c>
      <c r="E938" s="2" t="s">
        <v>15</v>
      </c>
      <c r="F938" s="2">
        <v>35</v>
      </c>
      <c r="G938" s="2">
        <v>26</v>
      </c>
      <c r="H938" t="s">
        <v>29</v>
      </c>
      <c r="I938" s="2" t="s">
        <v>14</v>
      </c>
      <c r="J938" s="2" t="s">
        <v>55</v>
      </c>
      <c r="K938" s="2">
        <v>18</v>
      </c>
      <c r="L938" s="2">
        <v>86</v>
      </c>
      <c r="M938" s="2">
        <v>45</v>
      </c>
      <c r="N938" s="2" t="s">
        <v>4</v>
      </c>
      <c r="O938" s="2">
        <v>0</v>
      </c>
      <c r="P938" t="s">
        <v>12</v>
      </c>
    </row>
    <row r="939" spans="1:16" x14ac:dyDescent="0.2">
      <c r="A939" s="5">
        <v>938</v>
      </c>
      <c r="B939" s="2" t="s">
        <v>0</v>
      </c>
      <c r="C939" s="2" t="s">
        <v>1</v>
      </c>
      <c r="D939" s="2" t="s">
        <v>15</v>
      </c>
      <c r="E939" s="2" t="s">
        <v>15</v>
      </c>
      <c r="F939" s="2">
        <v>33</v>
      </c>
      <c r="G939" s="2">
        <v>25</v>
      </c>
      <c r="H939" t="s">
        <v>18</v>
      </c>
      <c r="I939" s="2" t="s">
        <v>2</v>
      </c>
      <c r="J939" s="2" t="s">
        <v>53</v>
      </c>
      <c r="K939" s="2">
        <v>21</v>
      </c>
      <c r="L939" s="2">
        <v>61</v>
      </c>
      <c r="M939" s="2">
        <v>47</v>
      </c>
      <c r="N939" s="2" t="s">
        <v>4</v>
      </c>
      <c r="O939" s="2">
        <v>0</v>
      </c>
      <c r="P939" t="s">
        <v>12</v>
      </c>
    </row>
    <row r="940" spans="1:16" x14ac:dyDescent="0.2">
      <c r="A940" s="5">
        <v>939</v>
      </c>
      <c r="B940" s="2" t="s">
        <v>3</v>
      </c>
      <c r="C940" s="2" t="s">
        <v>1</v>
      </c>
      <c r="D940" s="2" t="s">
        <v>5</v>
      </c>
      <c r="E940" s="2" t="s">
        <v>83</v>
      </c>
      <c r="F940" s="2">
        <v>30</v>
      </c>
      <c r="G940" s="2">
        <v>67</v>
      </c>
      <c r="H940" t="s">
        <v>28</v>
      </c>
      <c r="I940" s="2" t="s">
        <v>14</v>
      </c>
      <c r="J940" s="2" t="s">
        <v>55</v>
      </c>
      <c r="K940" s="2">
        <v>15</v>
      </c>
      <c r="L940" s="2">
        <v>31</v>
      </c>
      <c r="M940" s="2">
        <v>15</v>
      </c>
      <c r="N940" s="2" t="s">
        <v>4</v>
      </c>
      <c r="O940" s="2">
        <v>1</v>
      </c>
      <c r="P940" t="s">
        <v>11</v>
      </c>
    </row>
    <row r="941" spans="1:16" x14ac:dyDescent="0.2">
      <c r="A941" s="5">
        <v>940</v>
      </c>
      <c r="B941" s="2" t="s">
        <v>0</v>
      </c>
      <c r="C941" s="2" t="s">
        <v>1</v>
      </c>
      <c r="D941" s="2" t="s">
        <v>15</v>
      </c>
      <c r="E941" s="2" t="s">
        <v>15</v>
      </c>
      <c r="F941" s="2">
        <v>36</v>
      </c>
      <c r="G941" s="2">
        <v>55</v>
      </c>
      <c r="H941" t="s">
        <v>31</v>
      </c>
      <c r="I941" s="2" t="s">
        <v>14</v>
      </c>
      <c r="J941" s="2" t="s">
        <v>53</v>
      </c>
      <c r="K941" s="2">
        <v>18</v>
      </c>
      <c r="L941" s="2">
        <v>74</v>
      </c>
      <c r="M941" s="2">
        <v>21</v>
      </c>
      <c r="N941" s="2" t="s">
        <v>4</v>
      </c>
      <c r="O941" s="2">
        <v>0</v>
      </c>
      <c r="P941" t="s">
        <v>11</v>
      </c>
    </row>
    <row r="942" spans="1:16" x14ac:dyDescent="0.2">
      <c r="A942" s="5">
        <v>941</v>
      </c>
      <c r="B942" s="2" t="s">
        <v>3</v>
      </c>
      <c r="C942" s="2" t="s">
        <v>2</v>
      </c>
      <c r="D942" s="2" t="s">
        <v>15</v>
      </c>
      <c r="E942" s="2" t="s">
        <v>83</v>
      </c>
      <c r="F942" s="2">
        <v>33</v>
      </c>
      <c r="G942" s="2">
        <v>38</v>
      </c>
      <c r="H942" t="s">
        <v>49</v>
      </c>
      <c r="I942" s="2" t="s">
        <v>14</v>
      </c>
      <c r="J942" s="2" t="s">
        <v>53</v>
      </c>
      <c r="K942" s="2">
        <v>20</v>
      </c>
      <c r="L942" s="2">
        <v>82</v>
      </c>
      <c r="M942" s="2">
        <v>19</v>
      </c>
      <c r="N942" s="2" t="s">
        <v>4</v>
      </c>
      <c r="O942" s="2">
        <v>0</v>
      </c>
      <c r="P942" t="s">
        <v>12</v>
      </c>
    </row>
    <row r="943" spans="1:16" x14ac:dyDescent="0.2">
      <c r="A943" s="5">
        <v>942</v>
      </c>
      <c r="B943" s="2" t="s">
        <v>3</v>
      </c>
      <c r="C943" s="2" t="s">
        <v>1</v>
      </c>
      <c r="D943" s="2" t="s">
        <v>5</v>
      </c>
      <c r="E943" s="2" t="s">
        <v>84</v>
      </c>
      <c r="F943" s="2">
        <v>55</v>
      </c>
      <c r="G943" s="2">
        <v>37</v>
      </c>
      <c r="H943" t="s">
        <v>16</v>
      </c>
      <c r="I943" s="2" t="s">
        <v>14</v>
      </c>
      <c r="J943" s="2" t="s">
        <v>6</v>
      </c>
      <c r="K943" s="2">
        <v>77</v>
      </c>
      <c r="L943" s="2">
        <v>308</v>
      </c>
      <c r="M943" s="2">
        <v>14</v>
      </c>
      <c r="N943" s="2" t="s">
        <v>4</v>
      </c>
      <c r="O943" s="2">
        <v>1</v>
      </c>
      <c r="P943" t="s">
        <v>11</v>
      </c>
    </row>
    <row r="944" spans="1:16" x14ac:dyDescent="0.2">
      <c r="A944" s="5">
        <v>943</v>
      </c>
      <c r="B944" s="2" t="s">
        <v>0</v>
      </c>
      <c r="C944" s="2" t="s">
        <v>1</v>
      </c>
      <c r="D944" s="2" t="s">
        <v>15</v>
      </c>
      <c r="E944" s="2" t="s">
        <v>85</v>
      </c>
      <c r="F944" s="2">
        <v>48</v>
      </c>
      <c r="G944" s="2">
        <v>72</v>
      </c>
      <c r="H944" t="s">
        <v>25</v>
      </c>
      <c r="I944" s="2" t="s">
        <v>14</v>
      </c>
      <c r="J944" s="3" t="s">
        <v>7</v>
      </c>
      <c r="K944" s="2">
        <v>37</v>
      </c>
      <c r="L944" s="2">
        <v>149</v>
      </c>
      <c r="M944" s="2">
        <v>23</v>
      </c>
      <c r="N944" s="2" t="s">
        <v>8</v>
      </c>
      <c r="O944" s="2">
        <v>7</v>
      </c>
      <c r="P944" t="s">
        <v>9</v>
      </c>
    </row>
    <row r="945" spans="1:16" x14ac:dyDescent="0.2">
      <c r="A945" s="5">
        <v>944</v>
      </c>
      <c r="B945" s="2" t="s">
        <v>0</v>
      </c>
      <c r="C945" s="2" t="s">
        <v>1</v>
      </c>
      <c r="D945" s="2" t="s">
        <v>15</v>
      </c>
      <c r="E945" s="2" t="s">
        <v>15</v>
      </c>
      <c r="F945" s="2">
        <v>28</v>
      </c>
      <c r="G945" s="2">
        <v>52</v>
      </c>
      <c r="H945" t="s">
        <v>21</v>
      </c>
      <c r="I945" s="2" t="s">
        <v>14</v>
      </c>
      <c r="J945" s="2" t="s">
        <v>55</v>
      </c>
      <c r="K945" s="2">
        <v>20</v>
      </c>
      <c r="L945" s="2">
        <v>31</v>
      </c>
      <c r="M945" s="2">
        <v>23</v>
      </c>
      <c r="N945" s="2" t="s">
        <v>4</v>
      </c>
      <c r="O945" s="2">
        <v>2</v>
      </c>
      <c r="P945" t="s">
        <v>12</v>
      </c>
    </row>
    <row r="946" spans="1:16" x14ac:dyDescent="0.2">
      <c r="A946" s="5">
        <v>945</v>
      </c>
      <c r="B946" s="2" t="s">
        <v>3</v>
      </c>
      <c r="C946" s="2" t="s">
        <v>1</v>
      </c>
      <c r="D946" s="2" t="s">
        <v>5</v>
      </c>
      <c r="E946" s="2" t="s">
        <v>15</v>
      </c>
      <c r="F946" s="2">
        <v>32</v>
      </c>
      <c r="G946" s="2">
        <v>75</v>
      </c>
      <c r="H946" t="s">
        <v>39</v>
      </c>
      <c r="I946" s="2" t="s">
        <v>2</v>
      </c>
      <c r="J946" s="2" t="s">
        <v>55</v>
      </c>
      <c r="K946" s="2">
        <v>16</v>
      </c>
      <c r="L946" s="2">
        <v>61</v>
      </c>
      <c r="M946" s="2">
        <v>35</v>
      </c>
      <c r="N946" s="2" t="s">
        <v>4</v>
      </c>
      <c r="O946" s="2">
        <v>0</v>
      </c>
      <c r="P946" t="s">
        <v>11</v>
      </c>
    </row>
    <row r="947" spans="1:16" x14ac:dyDescent="0.2">
      <c r="A947" s="5">
        <v>946</v>
      </c>
      <c r="B947" s="2" t="s">
        <v>3</v>
      </c>
      <c r="C947" s="2" t="s">
        <v>2</v>
      </c>
      <c r="D947" s="2" t="s">
        <v>5</v>
      </c>
      <c r="E947" s="2" t="s">
        <v>84</v>
      </c>
      <c r="F947" s="2">
        <v>35</v>
      </c>
      <c r="G947" s="2">
        <v>29</v>
      </c>
      <c r="H947" t="s">
        <v>20</v>
      </c>
      <c r="I947" s="2" t="s">
        <v>2</v>
      </c>
      <c r="J947" s="2" t="s">
        <v>53</v>
      </c>
      <c r="K947" s="2">
        <v>29</v>
      </c>
      <c r="L947" s="2">
        <v>85</v>
      </c>
      <c r="M947" s="2">
        <v>19</v>
      </c>
      <c r="N947" s="2" t="s">
        <v>4</v>
      </c>
      <c r="O947" s="2">
        <v>4</v>
      </c>
      <c r="P947" t="s">
        <v>13</v>
      </c>
    </row>
    <row r="948" spans="1:16" x14ac:dyDescent="0.2">
      <c r="A948" s="5">
        <v>947</v>
      </c>
      <c r="B948" s="2" t="s">
        <v>0</v>
      </c>
      <c r="C948" s="2" t="s">
        <v>1</v>
      </c>
      <c r="D948" s="2" t="s">
        <v>15</v>
      </c>
      <c r="E948" s="2" t="s">
        <v>83</v>
      </c>
      <c r="F948" s="2">
        <v>32</v>
      </c>
      <c r="G948" s="2">
        <v>48</v>
      </c>
      <c r="H948" t="s">
        <v>22</v>
      </c>
      <c r="I948" s="2" t="s">
        <v>2</v>
      </c>
      <c r="J948" s="2" t="s">
        <v>53</v>
      </c>
      <c r="K948" s="2">
        <v>16</v>
      </c>
      <c r="L948" s="2">
        <v>31</v>
      </c>
      <c r="M948" s="2">
        <v>26</v>
      </c>
      <c r="N948" s="2" t="s">
        <v>4</v>
      </c>
      <c r="O948" s="2">
        <v>0</v>
      </c>
      <c r="P948" t="s">
        <v>12</v>
      </c>
    </row>
    <row r="949" spans="1:16" x14ac:dyDescent="0.2">
      <c r="A949" s="5">
        <v>948</v>
      </c>
      <c r="B949" s="2" t="s">
        <v>0</v>
      </c>
      <c r="C949" s="2" t="s">
        <v>1</v>
      </c>
      <c r="D949" s="2" t="s">
        <v>5</v>
      </c>
      <c r="E949" s="2" t="s">
        <v>15</v>
      </c>
      <c r="F949" s="2">
        <v>32</v>
      </c>
      <c r="G949" s="2">
        <v>59</v>
      </c>
      <c r="H949" t="s">
        <v>27</v>
      </c>
      <c r="I949" s="2" t="s">
        <v>14</v>
      </c>
      <c r="J949" s="2" t="s">
        <v>55</v>
      </c>
      <c r="K949" s="2">
        <v>20</v>
      </c>
      <c r="L949" s="2">
        <v>30</v>
      </c>
      <c r="M949" s="2">
        <v>34</v>
      </c>
      <c r="N949" s="2" t="s">
        <v>4</v>
      </c>
      <c r="O949" s="2">
        <v>0</v>
      </c>
      <c r="P949" t="s">
        <v>12</v>
      </c>
    </row>
    <row r="950" spans="1:16" x14ac:dyDescent="0.2">
      <c r="A950" s="5">
        <v>949</v>
      </c>
      <c r="B950" s="2" t="s">
        <v>0</v>
      </c>
      <c r="C950" s="2" t="s">
        <v>1</v>
      </c>
      <c r="D950" s="2" t="s">
        <v>15</v>
      </c>
      <c r="E950" s="2" t="s">
        <v>15</v>
      </c>
      <c r="F950" s="2">
        <v>24</v>
      </c>
      <c r="G950" s="2">
        <v>58</v>
      </c>
      <c r="H950" t="s">
        <v>63</v>
      </c>
      <c r="I950" s="2" t="s">
        <v>14</v>
      </c>
      <c r="J950" s="2" t="s">
        <v>53</v>
      </c>
      <c r="K950" s="2">
        <v>17</v>
      </c>
      <c r="L950" s="2">
        <v>74</v>
      </c>
      <c r="M950" s="2">
        <v>13</v>
      </c>
      <c r="N950" s="2" t="s">
        <v>4</v>
      </c>
      <c r="O950" s="2">
        <v>1</v>
      </c>
      <c r="P950" t="s">
        <v>10</v>
      </c>
    </row>
    <row r="951" spans="1:16" x14ac:dyDescent="0.2">
      <c r="A951" s="5">
        <v>950</v>
      </c>
      <c r="B951" s="2" t="s">
        <v>0</v>
      </c>
      <c r="C951" s="2" t="s">
        <v>2</v>
      </c>
      <c r="D951" s="2" t="s">
        <v>15</v>
      </c>
      <c r="E951" s="2" t="s">
        <v>15</v>
      </c>
      <c r="F951" s="2">
        <v>48</v>
      </c>
      <c r="G951" s="2">
        <v>40</v>
      </c>
      <c r="H951" t="s">
        <v>61</v>
      </c>
      <c r="I951" s="2" t="s">
        <v>2</v>
      </c>
      <c r="J951" s="3" t="s">
        <v>7</v>
      </c>
      <c r="K951" s="2">
        <v>45</v>
      </c>
      <c r="L951" s="2">
        <v>81</v>
      </c>
      <c r="M951" s="2">
        <v>33</v>
      </c>
      <c r="N951" s="2" t="s">
        <v>8</v>
      </c>
      <c r="O951" s="2">
        <v>7</v>
      </c>
      <c r="P951" s="1" t="s">
        <v>9</v>
      </c>
    </row>
    <row r="952" spans="1:16" x14ac:dyDescent="0.2">
      <c r="A952" s="5">
        <v>951</v>
      </c>
      <c r="B952" s="2" t="s">
        <v>0</v>
      </c>
      <c r="C952" s="2" t="s">
        <v>2</v>
      </c>
      <c r="D952" s="2" t="s">
        <v>5</v>
      </c>
      <c r="E952" s="2" t="s">
        <v>85</v>
      </c>
      <c r="F952" s="2">
        <v>34</v>
      </c>
      <c r="G952" s="2">
        <v>29</v>
      </c>
      <c r="H952" t="s">
        <v>50</v>
      </c>
      <c r="I952" s="2" t="s">
        <v>2</v>
      </c>
      <c r="J952" s="2" t="s">
        <v>55</v>
      </c>
      <c r="K952" s="2">
        <v>32</v>
      </c>
      <c r="L952" s="2">
        <v>56</v>
      </c>
      <c r="M952" s="2">
        <v>39</v>
      </c>
      <c r="N952" s="2" t="s">
        <v>4</v>
      </c>
      <c r="O952" s="2">
        <v>2</v>
      </c>
      <c r="P952" t="s">
        <v>13</v>
      </c>
    </row>
    <row r="953" spans="1:16" x14ac:dyDescent="0.2">
      <c r="A953" s="5">
        <v>952</v>
      </c>
      <c r="B953" s="2" t="s">
        <v>0</v>
      </c>
      <c r="C953" s="2" t="s">
        <v>1</v>
      </c>
      <c r="D953" s="2" t="s">
        <v>5</v>
      </c>
      <c r="E953" s="2" t="s">
        <v>15</v>
      </c>
      <c r="F953" s="2">
        <v>31</v>
      </c>
      <c r="G953" s="2">
        <v>71</v>
      </c>
      <c r="H953" t="s">
        <v>18</v>
      </c>
      <c r="I953" s="2" t="s">
        <v>14</v>
      </c>
      <c r="J953" s="2" t="s">
        <v>55</v>
      </c>
      <c r="K953" s="2">
        <v>15</v>
      </c>
      <c r="L953" s="2">
        <v>56</v>
      </c>
      <c r="M953" s="2">
        <v>23</v>
      </c>
      <c r="N953" s="2" t="s">
        <v>4</v>
      </c>
      <c r="O953" s="2">
        <v>2</v>
      </c>
      <c r="P953" t="s">
        <v>12</v>
      </c>
    </row>
    <row r="954" spans="1:16" x14ac:dyDescent="0.2">
      <c r="A954" s="5">
        <v>953</v>
      </c>
      <c r="B954" s="2" t="s">
        <v>3</v>
      </c>
      <c r="C954" s="2" t="s">
        <v>1</v>
      </c>
      <c r="D954" s="2" t="s">
        <v>5</v>
      </c>
      <c r="E954" s="2" t="s">
        <v>84</v>
      </c>
      <c r="F954" s="2">
        <v>29</v>
      </c>
      <c r="G954" s="2">
        <v>47</v>
      </c>
      <c r="H954" t="s">
        <v>26</v>
      </c>
      <c r="I954" s="2" t="s">
        <v>2</v>
      </c>
      <c r="J954" s="2" t="s">
        <v>55</v>
      </c>
      <c r="K954" s="2">
        <v>21</v>
      </c>
      <c r="L954" s="2">
        <v>97</v>
      </c>
      <c r="M954" s="2">
        <v>30</v>
      </c>
      <c r="N954" s="2" t="s">
        <v>4</v>
      </c>
      <c r="O954" s="2">
        <v>2</v>
      </c>
      <c r="P954" t="s">
        <v>12</v>
      </c>
    </row>
    <row r="955" spans="1:16" x14ac:dyDescent="0.2">
      <c r="A955" s="5">
        <v>954</v>
      </c>
      <c r="B955" s="2" t="s">
        <v>3</v>
      </c>
      <c r="C955" s="2" t="s">
        <v>1</v>
      </c>
      <c r="D955" s="2" t="s">
        <v>5</v>
      </c>
      <c r="E955" s="2" t="s">
        <v>15</v>
      </c>
      <c r="F955" s="2">
        <v>34</v>
      </c>
      <c r="G955" s="2">
        <v>79</v>
      </c>
      <c r="H955" t="s">
        <v>16</v>
      </c>
      <c r="I955" s="2" t="s">
        <v>2</v>
      </c>
      <c r="J955" s="2" t="s">
        <v>55</v>
      </c>
      <c r="K955" s="2">
        <v>20</v>
      </c>
      <c r="L955" s="2">
        <v>63</v>
      </c>
      <c r="M955" s="2">
        <v>31</v>
      </c>
      <c r="N955" s="2" t="s">
        <v>4</v>
      </c>
      <c r="O955" s="2">
        <v>2</v>
      </c>
      <c r="P955" t="s">
        <v>11</v>
      </c>
    </row>
    <row r="956" spans="1:16" x14ac:dyDescent="0.2">
      <c r="A956" s="5">
        <v>955</v>
      </c>
      <c r="B956" s="2" t="s">
        <v>3</v>
      </c>
      <c r="C956" s="2" t="s">
        <v>1</v>
      </c>
      <c r="D956" s="2" t="s">
        <v>5</v>
      </c>
      <c r="E956" s="2" t="s">
        <v>83</v>
      </c>
      <c r="F956" s="2">
        <v>48</v>
      </c>
      <c r="G956" s="2">
        <v>38</v>
      </c>
      <c r="H956" t="s">
        <v>38</v>
      </c>
      <c r="I956" s="2" t="s">
        <v>14</v>
      </c>
      <c r="J956" s="3" t="s">
        <v>7</v>
      </c>
      <c r="K956" s="2">
        <v>40</v>
      </c>
      <c r="L956" s="2">
        <v>154</v>
      </c>
      <c r="M956" s="2">
        <v>40</v>
      </c>
      <c r="N956" s="2" t="s">
        <v>8</v>
      </c>
      <c r="O956" s="2">
        <v>4</v>
      </c>
      <c r="P956" s="1" t="s">
        <v>9</v>
      </c>
    </row>
    <row r="957" spans="1:16" x14ac:dyDescent="0.2">
      <c r="A957" s="5">
        <v>956</v>
      </c>
      <c r="B957" s="2" t="s">
        <v>0</v>
      </c>
      <c r="C957" s="2" t="s">
        <v>2</v>
      </c>
      <c r="D957" s="2" t="s">
        <v>5</v>
      </c>
      <c r="E957" s="2" t="s">
        <v>83</v>
      </c>
      <c r="F957" s="2">
        <v>29</v>
      </c>
      <c r="G957" s="2">
        <v>27</v>
      </c>
      <c r="H957" t="s">
        <v>27</v>
      </c>
      <c r="I957" s="2" t="s">
        <v>2</v>
      </c>
      <c r="J957" s="2" t="s">
        <v>54</v>
      </c>
      <c r="K957" s="2">
        <v>36</v>
      </c>
      <c r="L957" s="2">
        <v>62</v>
      </c>
      <c r="M957" s="2">
        <v>39</v>
      </c>
      <c r="N957" s="2" t="s">
        <v>4</v>
      </c>
      <c r="O957" s="2">
        <v>1</v>
      </c>
      <c r="P957" t="s">
        <v>13</v>
      </c>
    </row>
    <row r="958" spans="1:16" x14ac:dyDescent="0.2">
      <c r="A958" s="5">
        <v>957</v>
      </c>
      <c r="B958" s="2" t="s">
        <v>0</v>
      </c>
      <c r="C958" s="2" t="s">
        <v>1</v>
      </c>
      <c r="D958" s="2" t="s">
        <v>15</v>
      </c>
      <c r="E958" s="2" t="s">
        <v>15</v>
      </c>
      <c r="F958" s="2">
        <v>36</v>
      </c>
      <c r="G958" s="2">
        <v>43</v>
      </c>
      <c r="H958" t="s">
        <v>38</v>
      </c>
      <c r="I958" s="2" t="s">
        <v>14</v>
      </c>
      <c r="J958" s="2" t="s">
        <v>55</v>
      </c>
      <c r="K958" s="2">
        <v>21</v>
      </c>
      <c r="L958" s="2">
        <v>102</v>
      </c>
      <c r="M958" s="2">
        <v>13</v>
      </c>
      <c r="N958" s="2" t="s">
        <v>4</v>
      </c>
      <c r="O958" s="2">
        <v>0</v>
      </c>
      <c r="P958" t="s">
        <v>11</v>
      </c>
    </row>
    <row r="959" spans="1:16" x14ac:dyDescent="0.2">
      <c r="A959" s="5">
        <v>958</v>
      </c>
      <c r="B959" s="2" t="s">
        <v>0</v>
      </c>
      <c r="C959" s="2" t="s">
        <v>1</v>
      </c>
      <c r="D959" s="2" t="s">
        <v>15</v>
      </c>
      <c r="E959" s="2" t="s">
        <v>15</v>
      </c>
      <c r="F959" s="2">
        <v>26</v>
      </c>
      <c r="G959" s="2">
        <v>70</v>
      </c>
      <c r="H959" t="s">
        <v>38</v>
      </c>
      <c r="I959" s="2" t="s">
        <v>2</v>
      </c>
      <c r="J959" s="2" t="s">
        <v>55</v>
      </c>
      <c r="K959" s="2">
        <v>19</v>
      </c>
      <c r="L959" s="2">
        <v>61</v>
      </c>
      <c r="M959" s="2">
        <v>10</v>
      </c>
      <c r="N959" s="2" t="s">
        <v>4</v>
      </c>
      <c r="O959" s="2">
        <v>2</v>
      </c>
      <c r="P959" t="s">
        <v>11</v>
      </c>
    </row>
    <row r="960" spans="1:16" x14ac:dyDescent="0.2">
      <c r="A960" s="5">
        <v>959</v>
      </c>
      <c r="B960" s="2" t="s">
        <v>0</v>
      </c>
      <c r="C960" s="2" t="s">
        <v>2</v>
      </c>
      <c r="D960" s="2" t="s">
        <v>5</v>
      </c>
      <c r="E960" s="2" t="s">
        <v>15</v>
      </c>
      <c r="F960" s="2">
        <v>54</v>
      </c>
      <c r="G960" s="2">
        <v>52</v>
      </c>
      <c r="H960" t="s">
        <v>25</v>
      </c>
      <c r="I960" s="2" t="s">
        <v>2</v>
      </c>
      <c r="J960" s="2" t="s">
        <v>6</v>
      </c>
      <c r="K960" s="2">
        <v>69</v>
      </c>
      <c r="L960" s="2">
        <v>259</v>
      </c>
      <c r="M960" s="2">
        <v>2</v>
      </c>
      <c r="N960" s="2" t="s">
        <v>4</v>
      </c>
      <c r="O960" s="2">
        <v>1</v>
      </c>
      <c r="P960" t="s">
        <v>12</v>
      </c>
    </row>
    <row r="961" spans="1:16" x14ac:dyDescent="0.2">
      <c r="A961" s="5">
        <v>960</v>
      </c>
      <c r="B961" s="2" t="s">
        <v>0</v>
      </c>
      <c r="C961" s="2" t="s">
        <v>1</v>
      </c>
      <c r="D961" s="2" t="s">
        <v>15</v>
      </c>
      <c r="E961" s="2" t="s">
        <v>15</v>
      </c>
      <c r="F961" s="2">
        <v>29</v>
      </c>
      <c r="G961" s="2">
        <v>52</v>
      </c>
      <c r="H961" t="s">
        <v>37</v>
      </c>
      <c r="I961" s="2" t="s">
        <v>2</v>
      </c>
      <c r="J961" s="2" t="s">
        <v>53</v>
      </c>
      <c r="K961" s="2">
        <v>14</v>
      </c>
      <c r="L961" s="2">
        <v>18</v>
      </c>
      <c r="M961" s="2">
        <v>20</v>
      </c>
      <c r="N961" s="2" t="s">
        <v>4</v>
      </c>
      <c r="O961" s="2">
        <v>1</v>
      </c>
      <c r="P961" t="s">
        <v>12</v>
      </c>
    </row>
    <row r="962" spans="1:16" x14ac:dyDescent="0.2">
      <c r="A962" s="5">
        <v>961</v>
      </c>
      <c r="B962" s="2" t="s">
        <v>0</v>
      </c>
      <c r="C962" s="2" t="s">
        <v>2</v>
      </c>
      <c r="D962" s="2" t="s">
        <v>5</v>
      </c>
      <c r="E962" s="2" t="s">
        <v>15</v>
      </c>
      <c r="F962" s="2">
        <v>27</v>
      </c>
      <c r="G962" s="2">
        <v>20</v>
      </c>
      <c r="H962" t="s">
        <v>25</v>
      </c>
      <c r="I962" s="2" t="s">
        <v>2</v>
      </c>
      <c r="J962" s="2" t="s">
        <v>53</v>
      </c>
      <c r="K962" s="2">
        <v>34</v>
      </c>
      <c r="L962" s="2">
        <v>145</v>
      </c>
      <c r="M962" s="2">
        <v>37</v>
      </c>
      <c r="N962" s="2" t="s">
        <v>4</v>
      </c>
      <c r="O962" s="2">
        <v>4</v>
      </c>
      <c r="P962" t="s">
        <v>13</v>
      </c>
    </row>
    <row r="963" spans="1:16" x14ac:dyDescent="0.2">
      <c r="A963" s="5">
        <v>962</v>
      </c>
      <c r="B963" s="2" t="s">
        <v>0</v>
      </c>
      <c r="C963" s="2" t="s">
        <v>1</v>
      </c>
      <c r="D963" s="2" t="s">
        <v>5</v>
      </c>
      <c r="E963" s="2" t="s">
        <v>15</v>
      </c>
      <c r="F963" s="2">
        <v>24</v>
      </c>
      <c r="G963" s="2">
        <v>22</v>
      </c>
      <c r="H963" t="s">
        <v>25</v>
      </c>
      <c r="I963" s="2" t="s">
        <v>14</v>
      </c>
      <c r="J963" s="2" t="s">
        <v>53</v>
      </c>
      <c r="K963" s="2">
        <v>17</v>
      </c>
      <c r="L963" s="2">
        <v>69</v>
      </c>
      <c r="M963" s="2">
        <v>8</v>
      </c>
      <c r="N963" s="2" t="s">
        <v>4</v>
      </c>
      <c r="O963" s="2">
        <v>0</v>
      </c>
      <c r="P963" t="s">
        <v>12</v>
      </c>
    </row>
    <row r="964" spans="1:16" x14ac:dyDescent="0.2">
      <c r="A964" s="5">
        <v>963</v>
      </c>
      <c r="B964" s="2" t="s">
        <v>0</v>
      </c>
      <c r="C964" s="2" t="s">
        <v>1</v>
      </c>
      <c r="D964" s="2" t="s">
        <v>5</v>
      </c>
      <c r="E964" s="2" t="s">
        <v>83</v>
      </c>
      <c r="F964" s="2">
        <v>54</v>
      </c>
      <c r="G964" s="2">
        <v>42</v>
      </c>
      <c r="H964" t="s">
        <v>16</v>
      </c>
      <c r="I964" s="2" t="s">
        <v>14</v>
      </c>
      <c r="J964" s="2" t="s">
        <v>6</v>
      </c>
      <c r="K964" s="2">
        <v>60</v>
      </c>
      <c r="L964" s="2">
        <v>95</v>
      </c>
      <c r="M964" s="4">
        <v>10</v>
      </c>
      <c r="N964" s="2" t="s">
        <v>4</v>
      </c>
      <c r="O964" s="2">
        <v>1</v>
      </c>
      <c r="P964" t="s">
        <v>10</v>
      </c>
    </row>
    <row r="965" spans="1:16" x14ac:dyDescent="0.2">
      <c r="A965" s="5">
        <v>964</v>
      </c>
      <c r="B965" s="2" t="s">
        <v>0</v>
      </c>
      <c r="C965" s="2" t="s">
        <v>1</v>
      </c>
      <c r="D965" s="2" t="s">
        <v>5</v>
      </c>
      <c r="E965" s="2" t="s">
        <v>83</v>
      </c>
      <c r="F965" s="2">
        <v>54</v>
      </c>
      <c r="G965" s="2">
        <v>42</v>
      </c>
      <c r="H965" t="s">
        <v>37</v>
      </c>
      <c r="I965" s="2" t="s">
        <v>14</v>
      </c>
      <c r="J965" s="2" t="s">
        <v>6</v>
      </c>
      <c r="K965" s="2">
        <v>36</v>
      </c>
      <c r="L965" s="2">
        <v>114</v>
      </c>
      <c r="M965" s="4">
        <v>10</v>
      </c>
      <c r="N965" s="2" t="s">
        <v>4</v>
      </c>
      <c r="O965" s="2">
        <v>2</v>
      </c>
      <c r="P965" t="s">
        <v>12</v>
      </c>
    </row>
    <row r="966" spans="1:16" x14ac:dyDescent="0.2">
      <c r="A966" s="5">
        <v>965</v>
      </c>
      <c r="B966" s="2" t="s">
        <v>0</v>
      </c>
      <c r="C966" s="2" t="s">
        <v>2</v>
      </c>
      <c r="D966" s="2" t="s">
        <v>5</v>
      </c>
      <c r="E966" s="2" t="s">
        <v>15</v>
      </c>
      <c r="F966" s="2">
        <v>30</v>
      </c>
      <c r="G966" s="2">
        <v>43</v>
      </c>
      <c r="H966" t="s">
        <v>21</v>
      </c>
      <c r="I966" s="2" t="s">
        <v>14</v>
      </c>
      <c r="J966" s="2" t="s">
        <v>55</v>
      </c>
      <c r="K966" s="2">
        <v>14</v>
      </c>
      <c r="L966" s="2">
        <v>34</v>
      </c>
      <c r="M966" s="2">
        <v>7</v>
      </c>
      <c r="N966" s="2" t="s">
        <v>4</v>
      </c>
      <c r="O966" s="2">
        <v>1</v>
      </c>
      <c r="P966" t="s">
        <v>11</v>
      </c>
    </row>
    <row r="967" spans="1:16" x14ac:dyDescent="0.2">
      <c r="A967" s="5">
        <v>966</v>
      </c>
      <c r="B967" s="2" t="s">
        <v>3</v>
      </c>
      <c r="C967" s="2" t="s">
        <v>1</v>
      </c>
      <c r="D967" s="2" t="s">
        <v>5</v>
      </c>
      <c r="E967" s="2" t="s">
        <v>15</v>
      </c>
      <c r="F967" s="2">
        <v>32</v>
      </c>
      <c r="G967" s="2">
        <v>73</v>
      </c>
      <c r="H967" t="s">
        <v>39</v>
      </c>
      <c r="I967" s="2" t="s">
        <v>2</v>
      </c>
      <c r="J967" s="2" t="s">
        <v>55</v>
      </c>
      <c r="K967" s="2">
        <v>13</v>
      </c>
      <c r="L967" s="2">
        <v>43</v>
      </c>
      <c r="M967" s="2">
        <v>35</v>
      </c>
      <c r="N967" s="2" t="s">
        <v>4</v>
      </c>
      <c r="O967" s="2">
        <v>1</v>
      </c>
      <c r="P967" t="s">
        <v>11</v>
      </c>
    </row>
    <row r="968" spans="1:16" x14ac:dyDescent="0.2">
      <c r="A968" s="5">
        <v>967</v>
      </c>
      <c r="B968" s="2" t="s">
        <v>3</v>
      </c>
      <c r="C968" s="2" t="s">
        <v>1</v>
      </c>
      <c r="D968" s="2" t="s">
        <v>5</v>
      </c>
      <c r="E968" s="2" t="s">
        <v>83</v>
      </c>
      <c r="F968" s="2">
        <v>30</v>
      </c>
      <c r="G968" s="2">
        <v>19</v>
      </c>
      <c r="H968" t="s">
        <v>50</v>
      </c>
      <c r="I968" s="2" t="s">
        <v>2</v>
      </c>
      <c r="J968" s="2" t="s">
        <v>55</v>
      </c>
      <c r="K968" s="2">
        <v>44</v>
      </c>
      <c r="L968" s="2">
        <v>117</v>
      </c>
      <c r="M968" s="2">
        <v>39</v>
      </c>
      <c r="N968" s="2" t="s">
        <v>4</v>
      </c>
      <c r="O968" s="2">
        <v>3</v>
      </c>
      <c r="P968" t="s">
        <v>13</v>
      </c>
    </row>
    <row r="969" spans="1:16" x14ac:dyDescent="0.2">
      <c r="A969" s="5">
        <v>968</v>
      </c>
      <c r="B969" s="2" t="s">
        <v>3</v>
      </c>
      <c r="C969" s="2" t="s">
        <v>1</v>
      </c>
      <c r="D969" s="2" t="s">
        <v>15</v>
      </c>
      <c r="E969" s="2" t="s">
        <v>85</v>
      </c>
      <c r="F969" s="2">
        <v>48</v>
      </c>
      <c r="G969" s="2">
        <v>34</v>
      </c>
      <c r="H969" t="s">
        <v>30</v>
      </c>
      <c r="I969" s="2" t="s">
        <v>14</v>
      </c>
      <c r="J969" s="3" t="s">
        <v>7</v>
      </c>
      <c r="K969" s="2">
        <v>35</v>
      </c>
      <c r="L969" s="2">
        <v>96</v>
      </c>
      <c r="M969" s="2">
        <v>29</v>
      </c>
      <c r="N969" s="2" t="s">
        <v>8</v>
      </c>
      <c r="O969" s="2">
        <v>5</v>
      </c>
      <c r="P969" s="1" t="s">
        <v>9</v>
      </c>
    </row>
    <row r="970" spans="1:16" x14ac:dyDescent="0.2">
      <c r="A970" s="5">
        <v>969</v>
      </c>
      <c r="B970" s="2" t="s">
        <v>3</v>
      </c>
      <c r="C970" s="2" t="s">
        <v>2</v>
      </c>
      <c r="D970" s="2" t="s">
        <v>5</v>
      </c>
      <c r="E970" s="2" t="s">
        <v>84</v>
      </c>
      <c r="F970" s="2">
        <v>28</v>
      </c>
      <c r="G970" s="2">
        <v>25</v>
      </c>
      <c r="H970" t="s">
        <v>38</v>
      </c>
      <c r="I970" s="2" t="s">
        <v>2</v>
      </c>
      <c r="J970" s="2" t="s">
        <v>55</v>
      </c>
      <c r="K970" s="2">
        <v>32</v>
      </c>
      <c r="L970" s="2">
        <v>58</v>
      </c>
      <c r="M970" s="2">
        <v>20</v>
      </c>
      <c r="N970" s="2" t="s">
        <v>4</v>
      </c>
      <c r="O970" s="2">
        <v>3</v>
      </c>
      <c r="P970" t="s">
        <v>13</v>
      </c>
    </row>
    <row r="971" spans="1:16" x14ac:dyDescent="0.2">
      <c r="A971" s="5">
        <v>970</v>
      </c>
      <c r="B971" s="2" t="s">
        <v>0</v>
      </c>
      <c r="C971" s="2" t="s">
        <v>1</v>
      </c>
      <c r="D971" s="2" t="s">
        <v>15</v>
      </c>
      <c r="E971" s="2" t="s">
        <v>15</v>
      </c>
      <c r="F971" s="2">
        <v>27</v>
      </c>
      <c r="G971" s="2">
        <v>60</v>
      </c>
      <c r="H971" t="s">
        <v>26</v>
      </c>
      <c r="I971" s="2" t="s">
        <v>14</v>
      </c>
      <c r="J971" s="2" t="s">
        <v>53</v>
      </c>
      <c r="K971" s="2">
        <v>16</v>
      </c>
      <c r="L971" s="2">
        <v>34</v>
      </c>
      <c r="M971" s="2">
        <v>39</v>
      </c>
      <c r="N971" s="2" t="s">
        <v>4</v>
      </c>
      <c r="O971" s="2">
        <v>0</v>
      </c>
      <c r="P971" t="s">
        <v>11</v>
      </c>
    </row>
    <row r="972" spans="1:16" x14ac:dyDescent="0.2">
      <c r="A972" s="5">
        <v>971</v>
      </c>
      <c r="B972" s="2" t="s">
        <v>3</v>
      </c>
      <c r="C972" s="2" t="s">
        <v>1</v>
      </c>
      <c r="D972" s="2" t="s">
        <v>15</v>
      </c>
      <c r="E972" s="2" t="s">
        <v>84</v>
      </c>
      <c r="F972" s="2">
        <v>53</v>
      </c>
      <c r="G972" s="2">
        <v>49</v>
      </c>
      <c r="H972" t="s">
        <v>37</v>
      </c>
      <c r="I972" s="2" t="s">
        <v>14</v>
      </c>
      <c r="J972" s="3" t="s">
        <v>7</v>
      </c>
      <c r="K972" s="2">
        <v>38</v>
      </c>
      <c r="L972" s="2">
        <v>45</v>
      </c>
      <c r="M972" s="2">
        <v>43</v>
      </c>
      <c r="N972" s="2" t="s">
        <v>8</v>
      </c>
      <c r="O972" s="2">
        <v>5</v>
      </c>
      <c r="P972" s="1" t="s">
        <v>9</v>
      </c>
    </row>
    <row r="973" spans="1:16" x14ac:dyDescent="0.2">
      <c r="A973" s="5">
        <v>972</v>
      </c>
      <c r="B973" s="2" t="s">
        <v>0</v>
      </c>
      <c r="C973" s="2" t="s">
        <v>1</v>
      </c>
      <c r="D973" s="2" t="s">
        <v>5</v>
      </c>
      <c r="E973" s="2" t="s">
        <v>85</v>
      </c>
      <c r="F973" s="2">
        <v>53</v>
      </c>
      <c r="G973" s="2">
        <v>37</v>
      </c>
      <c r="H973" t="s">
        <v>25</v>
      </c>
      <c r="I973" s="2" t="s">
        <v>14</v>
      </c>
      <c r="J973" s="2" t="s">
        <v>6</v>
      </c>
      <c r="K973" s="2">
        <v>52</v>
      </c>
      <c r="L973" s="2">
        <v>245</v>
      </c>
      <c r="M973" s="4">
        <v>8</v>
      </c>
      <c r="N973" s="2" t="s">
        <v>4</v>
      </c>
      <c r="O973" s="2">
        <v>2</v>
      </c>
      <c r="P973" t="s">
        <v>10</v>
      </c>
    </row>
    <row r="974" spans="1:16" x14ac:dyDescent="0.2">
      <c r="A974" s="5">
        <v>973</v>
      </c>
      <c r="B974" s="2" t="s">
        <v>0</v>
      </c>
      <c r="C974" s="2" t="s">
        <v>1</v>
      </c>
      <c r="D974" s="2" t="s">
        <v>15</v>
      </c>
      <c r="E974" s="2" t="s">
        <v>83</v>
      </c>
      <c r="F974" s="2">
        <v>29</v>
      </c>
      <c r="G974" s="2">
        <v>63</v>
      </c>
      <c r="H974" t="s">
        <v>35</v>
      </c>
      <c r="I974" s="2" t="s">
        <v>14</v>
      </c>
      <c r="J974" s="2" t="s">
        <v>55</v>
      </c>
      <c r="K974" s="2">
        <v>15</v>
      </c>
      <c r="L974" s="2">
        <v>55</v>
      </c>
      <c r="M974" s="2">
        <v>12</v>
      </c>
      <c r="N974" s="2" t="s">
        <v>4</v>
      </c>
      <c r="O974" s="2">
        <v>1</v>
      </c>
      <c r="P974" t="s">
        <v>10</v>
      </c>
    </row>
    <row r="975" spans="1:16" x14ac:dyDescent="0.2">
      <c r="A975" s="5">
        <v>974</v>
      </c>
      <c r="B975" s="2" t="s">
        <v>0</v>
      </c>
      <c r="C975" s="2" t="s">
        <v>1</v>
      </c>
      <c r="D975" s="2" t="s">
        <v>15</v>
      </c>
      <c r="E975" s="2" t="s">
        <v>15</v>
      </c>
      <c r="F975" s="2">
        <v>30</v>
      </c>
      <c r="G975" s="2">
        <v>61</v>
      </c>
      <c r="H975" t="s">
        <v>31</v>
      </c>
      <c r="I975" s="2" t="s">
        <v>2</v>
      </c>
      <c r="J975" s="2" t="s">
        <v>55</v>
      </c>
      <c r="K975" s="2">
        <v>12</v>
      </c>
      <c r="L975" s="2">
        <v>57</v>
      </c>
      <c r="M975" s="2">
        <v>26</v>
      </c>
      <c r="N975" s="2" t="s">
        <v>4</v>
      </c>
      <c r="O975" s="2">
        <v>0</v>
      </c>
      <c r="P975" t="s">
        <v>10</v>
      </c>
    </row>
    <row r="976" spans="1:16" x14ac:dyDescent="0.2">
      <c r="A976" s="5">
        <v>975</v>
      </c>
      <c r="B976" s="2" t="s">
        <v>3</v>
      </c>
      <c r="C976" s="2" t="s">
        <v>1</v>
      </c>
      <c r="D976" s="2" t="s">
        <v>15</v>
      </c>
      <c r="E976" s="2" t="s">
        <v>15</v>
      </c>
      <c r="F976" s="2">
        <v>27</v>
      </c>
      <c r="G976" s="2">
        <v>26</v>
      </c>
      <c r="H976" t="s">
        <v>21</v>
      </c>
      <c r="I976" s="2" t="s">
        <v>2</v>
      </c>
      <c r="J976" s="2" t="s">
        <v>55</v>
      </c>
      <c r="K976" s="2">
        <v>15</v>
      </c>
      <c r="L976" s="2">
        <v>27</v>
      </c>
      <c r="M976" s="2">
        <v>35</v>
      </c>
      <c r="N976" s="2" t="s">
        <v>4</v>
      </c>
      <c r="O976" s="2">
        <v>1</v>
      </c>
      <c r="P976" t="s">
        <v>12</v>
      </c>
    </row>
    <row r="977" spans="1:16" x14ac:dyDescent="0.2">
      <c r="A977" s="5">
        <v>976</v>
      </c>
      <c r="B977" s="2" t="s">
        <v>3</v>
      </c>
      <c r="C977" s="2" t="s">
        <v>1</v>
      </c>
      <c r="D977" s="2" t="s">
        <v>15</v>
      </c>
      <c r="E977" s="2" t="s">
        <v>84</v>
      </c>
      <c r="F977" s="2">
        <v>46</v>
      </c>
      <c r="G977" s="2">
        <v>60</v>
      </c>
      <c r="H977" t="s">
        <v>34</v>
      </c>
      <c r="I977" s="2" t="s">
        <v>14</v>
      </c>
      <c r="J977" s="3" t="s">
        <v>7</v>
      </c>
      <c r="K977" s="2">
        <v>50</v>
      </c>
      <c r="L977" s="2">
        <v>235</v>
      </c>
      <c r="M977" s="2">
        <v>24</v>
      </c>
      <c r="N977" s="2" t="s">
        <v>8</v>
      </c>
      <c r="O977" s="2">
        <v>10</v>
      </c>
      <c r="P977" t="s">
        <v>9</v>
      </c>
    </row>
    <row r="978" spans="1:16" x14ac:dyDescent="0.2">
      <c r="A978" s="5">
        <v>977</v>
      </c>
      <c r="B978" s="2" t="s">
        <v>3</v>
      </c>
      <c r="C978" s="2" t="s">
        <v>1</v>
      </c>
      <c r="D978" s="2" t="s">
        <v>15</v>
      </c>
      <c r="E978" s="2" t="s">
        <v>85</v>
      </c>
      <c r="F978" s="2">
        <v>47</v>
      </c>
      <c r="G978" s="2">
        <v>32</v>
      </c>
      <c r="H978" t="s">
        <v>39</v>
      </c>
      <c r="I978" s="2" t="s">
        <v>14</v>
      </c>
      <c r="J978" s="3" t="s">
        <v>7</v>
      </c>
      <c r="K978" s="2">
        <v>42</v>
      </c>
      <c r="L978" s="2">
        <v>177</v>
      </c>
      <c r="M978" s="2">
        <v>30</v>
      </c>
      <c r="N978" s="2" t="s">
        <v>8</v>
      </c>
      <c r="O978" s="2">
        <v>8</v>
      </c>
      <c r="P978" t="s">
        <v>9</v>
      </c>
    </row>
    <row r="979" spans="1:16" x14ac:dyDescent="0.2">
      <c r="A979" s="5">
        <v>978</v>
      </c>
      <c r="B979" s="2" t="s">
        <v>0</v>
      </c>
      <c r="C979" s="2" t="s">
        <v>1</v>
      </c>
      <c r="D979" s="2" t="s">
        <v>5</v>
      </c>
      <c r="E979" s="2" t="s">
        <v>15</v>
      </c>
      <c r="F979" s="2">
        <v>32</v>
      </c>
      <c r="G979" s="2">
        <v>26</v>
      </c>
      <c r="H979" t="s">
        <v>31</v>
      </c>
      <c r="I979" s="2" t="s">
        <v>2</v>
      </c>
      <c r="J979" s="2" t="s">
        <v>55</v>
      </c>
      <c r="K979" s="2">
        <v>13</v>
      </c>
      <c r="L979" s="2">
        <v>44</v>
      </c>
      <c r="M979" s="2">
        <v>4</v>
      </c>
      <c r="N979" s="2" t="s">
        <v>4</v>
      </c>
      <c r="O979" s="2">
        <v>2</v>
      </c>
      <c r="P979" t="s">
        <v>11</v>
      </c>
    </row>
    <row r="980" spans="1:16" x14ac:dyDescent="0.2">
      <c r="A980" s="5">
        <v>979</v>
      </c>
      <c r="B980" s="2" t="s">
        <v>3</v>
      </c>
      <c r="C980" s="2" t="s">
        <v>2</v>
      </c>
      <c r="D980" s="2" t="s">
        <v>5</v>
      </c>
      <c r="E980" s="2" t="s">
        <v>84</v>
      </c>
      <c r="F980" s="2">
        <v>32</v>
      </c>
      <c r="G980" s="2">
        <v>24</v>
      </c>
      <c r="H980" t="s">
        <v>64</v>
      </c>
      <c r="I980" s="2" t="s">
        <v>2</v>
      </c>
      <c r="J980" s="2" t="s">
        <v>54</v>
      </c>
      <c r="K980" s="2">
        <v>36</v>
      </c>
      <c r="L980" s="2">
        <v>102</v>
      </c>
      <c r="M980" s="2">
        <v>48</v>
      </c>
      <c r="N980" s="2" t="s">
        <v>4</v>
      </c>
      <c r="O980" s="2">
        <v>5</v>
      </c>
      <c r="P980" t="s">
        <v>13</v>
      </c>
    </row>
    <row r="981" spans="1:16" x14ac:dyDescent="0.2">
      <c r="A981" s="5">
        <v>980</v>
      </c>
      <c r="B981" s="2" t="s">
        <v>0</v>
      </c>
      <c r="C981" s="2" t="s">
        <v>2</v>
      </c>
      <c r="D981" s="2" t="s">
        <v>15</v>
      </c>
      <c r="E981" s="2" t="s">
        <v>15</v>
      </c>
      <c r="F981" s="2">
        <v>31</v>
      </c>
      <c r="G981" s="2">
        <v>45</v>
      </c>
      <c r="H981" t="s">
        <v>52</v>
      </c>
      <c r="I981" s="2" t="s">
        <v>2</v>
      </c>
      <c r="J981" s="2" t="s">
        <v>55</v>
      </c>
      <c r="K981" s="2">
        <v>18</v>
      </c>
      <c r="L981" s="2">
        <v>38</v>
      </c>
      <c r="M981" s="2">
        <v>15</v>
      </c>
      <c r="N981" s="2" t="s">
        <v>4</v>
      </c>
      <c r="O981" s="2">
        <v>1</v>
      </c>
      <c r="P981" t="s">
        <v>11</v>
      </c>
    </row>
    <row r="982" spans="1:16" x14ac:dyDescent="0.2">
      <c r="A982" s="5">
        <v>981</v>
      </c>
      <c r="B982" s="2" t="s">
        <v>3</v>
      </c>
      <c r="C982" s="2" t="s">
        <v>1</v>
      </c>
      <c r="D982" s="2" t="s">
        <v>15</v>
      </c>
      <c r="E982" s="2" t="s">
        <v>83</v>
      </c>
      <c r="F982" s="2">
        <v>30</v>
      </c>
      <c r="G982" s="2">
        <v>74</v>
      </c>
      <c r="H982" t="s">
        <v>34</v>
      </c>
      <c r="I982" s="2" t="s">
        <v>14</v>
      </c>
      <c r="J982" s="2" t="s">
        <v>53</v>
      </c>
      <c r="K982" s="2">
        <v>13</v>
      </c>
      <c r="L982" s="2">
        <v>53</v>
      </c>
      <c r="M982" s="2">
        <v>4</v>
      </c>
      <c r="N982" s="2" t="s">
        <v>4</v>
      </c>
      <c r="O982" s="2">
        <v>2</v>
      </c>
      <c r="P982" t="s">
        <v>11</v>
      </c>
    </row>
    <row r="983" spans="1:16" x14ac:dyDescent="0.2">
      <c r="A983" s="5">
        <v>982</v>
      </c>
      <c r="B983" s="2" t="s">
        <v>3</v>
      </c>
      <c r="C983" s="2" t="s">
        <v>1</v>
      </c>
      <c r="D983" s="2" t="s">
        <v>5</v>
      </c>
      <c r="E983" s="2" t="s">
        <v>15</v>
      </c>
      <c r="F983" s="2">
        <v>29</v>
      </c>
      <c r="G983" s="2">
        <v>56</v>
      </c>
      <c r="H983" t="s">
        <v>35</v>
      </c>
      <c r="I983" s="2" t="s">
        <v>14</v>
      </c>
      <c r="J983" s="2" t="s">
        <v>53</v>
      </c>
      <c r="K983" s="2">
        <v>12</v>
      </c>
      <c r="L983" s="2">
        <v>24</v>
      </c>
      <c r="M983" s="2">
        <v>43</v>
      </c>
      <c r="N983" s="2" t="s">
        <v>4</v>
      </c>
      <c r="O983" s="2">
        <v>2</v>
      </c>
      <c r="P983" t="s">
        <v>11</v>
      </c>
    </row>
    <row r="984" spans="1:16" x14ac:dyDescent="0.2">
      <c r="A984" s="5">
        <v>983</v>
      </c>
      <c r="B984" s="2" t="s">
        <v>3</v>
      </c>
      <c r="C984" s="2" t="s">
        <v>1</v>
      </c>
      <c r="D984" s="2" t="s">
        <v>5</v>
      </c>
      <c r="E984" s="2" t="s">
        <v>15</v>
      </c>
      <c r="F984" s="2">
        <v>31</v>
      </c>
      <c r="G984" s="2">
        <v>23</v>
      </c>
      <c r="H984" t="s">
        <v>39</v>
      </c>
      <c r="I984" s="2" t="s">
        <v>2</v>
      </c>
      <c r="J984" s="2" t="s">
        <v>53</v>
      </c>
      <c r="K984" s="2">
        <v>20</v>
      </c>
      <c r="L984" s="2">
        <v>28</v>
      </c>
      <c r="M984" s="2">
        <v>47</v>
      </c>
      <c r="N984" s="2" t="s">
        <v>4</v>
      </c>
      <c r="O984" s="2">
        <v>0</v>
      </c>
      <c r="P984" t="s">
        <v>12</v>
      </c>
    </row>
    <row r="985" spans="1:16" x14ac:dyDescent="0.2">
      <c r="A985" s="5">
        <v>984</v>
      </c>
      <c r="B985" s="2" t="s">
        <v>0</v>
      </c>
      <c r="C985" s="2" t="s">
        <v>1</v>
      </c>
      <c r="D985" s="2" t="s">
        <v>15</v>
      </c>
      <c r="E985" s="2" t="s">
        <v>15</v>
      </c>
      <c r="F985" s="2">
        <v>25</v>
      </c>
      <c r="G985" s="2">
        <v>44</v>
      </c>
      <c r="H985" t="s">
        <v>36</v>
      </c>
      <c r="I985" s="2" t="s">
        <v>2</v>
      </c>
      <c r="J985" s="2" t="s">
        <v>55</v>
      </c>
      <c r="K985" s="2">
        <v>12</v>
      </c>
      <c r="L985" s="2">
        <v>50</v>
      </c>
      <c r="M985" s="2">
        <v>27</v>
      </c>
      <c r="N985" s="2" t="s">
        <v>4</v>
      </c>
      <c r="O985" s="2">
        <v>0</v>
      </c>
      <c r="P985" t="s">
        <v>12</v>
      </c>
    </row>
    <row r="986" spans="1:16" x14ac:dyDescent="0.2">
      <c r="A986" s="5">
        <v>985</v>
      </c>
      <c r="B986" s="2" t="s">
        <v>0</v>
      </c>
      <c r="C986" s="2" t="s">
        <v>1</v>
      </c>
      <c r="D986" s="2" t="s">
        <v>15</v>
      </c>
      <c r="E986" s="2" t="s">
        <v>15</v>
      </c>
      <c r="F986" s="2">
        <v>26</v>
      </c>
      <c r="G986" s="2">
        <v>33</v>
      </c>
      <c r="H986" t="s">
        <v>18</v>
      </c>
      <c r="I986" s="2" t="s">
        <v>14</v>
      </c>
      <c r="J986" s="2" t="s">
        <v>55</v>
      </c>
      <c r="K986" s="2">
        <v>12</v>
      </c>
      <c r="L986" s="2">
        <v>45</v>
      </c>
      <c r="M986" s="2">
        <v>38</v>
      </c>
      <c r="N986" s="2" t="s">
        <v>4</v>
      </c>
      <c r="O986" s="2">
        <v>1</v>
      </c>
      <c r="P986" t="s">
        <v>12</v>
      </c>
    </row>
    <row r="987" spans="1:16" x14ac:dyDescent="0.2">
      <c r="A987" s="5">
        <v>986</v>
      </c>
      <c r="B987" s="2" t="s">
        <v>3</v>
      </c>
      <c r="C987" s="2" t="s">
        <v>2</v>
      </c>
      <c r="D987" s="2" t="s">
        <v>5</v>
      </c>
      <c r="E987" s="2" t="s">
        <v>15</v>
      </c>
      <c r="F987" s="2">
        <v>31</v>
      </c>
      <c r="G987" s="2">
        <v>49</v>
      </c>
      <c r="H987" t="s">
        <v>25</v>
      </c>
      <c r="I987" s="2" t="s">
        <v>14</v>
      </c>
      <c r="J987" s="2" t="s">
        <v>55</v>
      </c>
      <c r="K987" s="2">
        <v>15</v>
      </c>
      <c r="L987" s="2">
        <v>59</v>
      </c>
      <c r="M987" s="2">
        <v>24</v>
      </c>
      <c r="N987" s="2" t="s">
        <v>4</v>
      </c>
      <c r="O987" s="2">
        <v>1</v>
      </c>
      <c r="P987" t="s">
        <v>11</v>
      </c>
    </row>
    <row r="988" spans="1:16" x14ac:dyDescent="0.2">
      <c r="A988" s="5">
        <v>987</v>
      </c>
      <c r="B988" s="2" t="s">
        <v>0</v>
      </c>
      <c r="C988" s="2" t="s">
        <v>1</v>
      </c>
      <c r="D988" s="2" t="s">
        <v>15</v>
      </c>
      <c r="E988" s="2" t="s">
        <v>83</v>
      </c>
      <c r="F988" s="2">
        <v>51</v>
      </c>
      <c r="G988" s="2">
        <v>79</v>
      </c>
      <c r="H988" t="s">
        <v>20</v>
      </c>
      <c r="I988" s="2" t="s">
        <v>14</v>
      </c>
      <c r="J988" s="3" t="s">
        <v>7</v>
      </c>
      <c r="K988" s="2">
        <v>37</v>
      </c>
      <c r="L988" s="2">
        <v>134</v>
      </c>
      <c r="M988" s="2">
        <v>44</v>
      </c>
      <c r="N988" s="2" t="s">
        <v>8</v>
      </c>
      <c r="O988" s="2">
        <v>4</v>
      </c>
      <c r="P988" s="1" t="s">
        <v>9</v>
      </c>
    </row>
    <row r="989" spans="1:16" x14ac:dyDescent="0.2">
      <c r="A989" s="5">
        <v>988</v>
      </c>
      <c r="B989" s="2" t="s">
        <v>0</v>
      </c>
      <c r="C989" s="2" t="s">
        <v>2</v>
      </c>
      <c r="D989" s="2" t="s">
        <v>5</v>
      </c>
      <c r="E989" s="2" t="s">
        <v>84</v>
      </c>
      <c r="F989" s="2">
        <v>25</v>
      </c>
      <c r="G989" s="2">
        <v>22</v>
      </c>
      <c r="H989" t="s">
        <v>24</v>
      </c>
      <c r="I989" s="2" t="s">
        <v>2</v>
      </c>
      <c r="J989" s="2" t="s">
        <v>55</v>
      </c>
      <c r="K989" s="2">
        <v>28</v>
      </c>
      <c r="L989" s="2">
        <v>77</v>
      </c>
      <c r="M989" s="2">
        <v>3</v>
      </c>
      <c r="N989" s="2" t="s">
        <v>4</v>
      </c>
      <c r="O989" s="2">
        <v>4</v>
      </c>
      <c r="P989" t="s">
        <v>13</v>
      </c>
    </row>
    <row r="990" spans="1:16" x14ac:dyDescent="0.2">
      <c r="A990" s="5">
        <v>989</v>
      </c>
      <c r="B990" s="2" t="s">
        <v>0</v>
      </c>
      <c r="C990" s="2" t="s">
        <v>1</v>
      </c>
      <c r="D990" s="2" t="s">
        <v>15</v>
      </c>
      <c r="E990" s="2" t="s">
        <v>84</v>
      </c>
      <c r="F990" s="2">
        <v>44</v>
      </c>
      <c r="G990" s="2">
        <v>54</v>
      </c>
      <c r="H990" t="s">
        <v>35</v>
      </c>
      <c r="I990" s="2" t="s">
        <v>14</v>
      </c>
      <c r="J990" s="3" t="s">
        <v>7</v>
      </c>
      <c r="K990" s="2">
        <v>43</v>
      </c>
      <c r="L990" s="2">
        <v>113</v>
      </c>
      <c r="M990" s="2">
        <v>25</v>
      </c>
      <c r="N990" s="2" t="s">
        <v>8</v>
      </c>
      <c r="O990" s="2">
        <v>14</v>
      </c>
      <c r="P990" s="1" t="s">
        <v>9</v>
      </c>
    </row>
    <row r="991" spans="1:16" x14ac:dyDescent="0.2">
      <c r="A991" s="5">
        <v>990</v>
      </c>
      <c r="B991" s="2" t="s">
        <v>0</v>
      </c>
      <c r="C991" s="2" t="s">
        <v>2</v>
      </c>
      <c r="D991" s="2" t="s">
        <v>5</v>
      </c>
      <c r="E991" s="2" t="s">
        <v>15</v>
      </c>
      <c r="F991" s="2">
        <v>26</v>
      </c>
      <c r="G991" s="2">
        <v>32</v>
      </c>
      <c r="H991" t="s">
        <v>27</v>
      </c>
      <c r="I991" s="2" t="s">
        <v>14</v>
      </c>
      <c r="J991" s="2" t="s">
        <v>55</v>
      </c>
      <c r="K991" s="2">
        <v>16</v>
      </c>
      <c r="L991" s="2">
        <v>69</v>
      </c>
      <c r="M991" s="2">
        <v>3</v>
      </c>
      <c r="N991" s="2" t="s">
        <v>4</v>
      </c>
      <c r="O991" s="2">
        <v>2</v>
      </c>
      <c r="P991" t="s">
        <v>10</v>
      </c>
    </row>
    <row r="992" spans="1:16" x14ac:dyDescent="0.2">
      <c r="A992" s="5">
        <v>991</v>
      </c>
      <c r="B992" s="2" t="s">
        <v>0</v>
      </c>
      <c r="C992" s="2" t="s">
        <v>1</v>
      </c>
      <c r="D992" s="2" t="s">
        <v>5</v>
      </c>
      <c r="E992" s="2" t="s">
        <v>15</v>
      </c>
      <c r="F992" s="2">
        <v>34</v>
      </c>
      <c r="G992" s="2">
        <v>42</v>
      </c>
      <c r="H992" t="s">
        <v>22</v>
      </c>
      <c r="I992" s="2" t="s">
        <v>14</v>
      </c>
      <c r="J992" s="2" t="s">
        <v>53</v>
      </c>
      <c r="K992" s="2">
        <v>20</v>
      </c>
      <c r="L992" s="2">
        <v>47</v>
      </c>
      <c r="M992" s="2">
        <v>26</v>
      </c>
      <c r="N992" s="2" t="s">
        <v>4</v>
      </c>
      <c r="O992" s="2">
        <v>2</v>
      </c>
      <c r="P992" t="s">
        <v>11</v>
      </c>
    </row>
    <row r="993" spans="1:16" x14ac:dyDescent="0.2">
      <c r="A993" s="5">
        <v>992</v>
      </c>
      <c r="B993" s="2" t="s">
        <v>3</v>
      </c>
      <c r="C993" s="2" t="s">
        <v>1</v>
      </c>
      <c r="D993" s="2" t="s">
        <v>15</v>
      </c>
      <c r="E993" s="2" t="s">
        <v>83</v>
      </c>
      <c r="F993" s="2">
        <v>29</v>
      </c>
      <c r="G993" s="2">
        <v>50</v>
      </c>
      <c r="H993" t="s">
        <v>21</v>
      </c>
      <c r="I993" s="2" t="s">
        <v>14</v>
      </c>
      <c r="J993" s="2" t="s">
        <v>55</v>
      </c>
      <c r="K993" s="2">
        <v>19</v>
      </c>
      <c r="L993" s="2">
        <v>82</v>
      </c>
      <c r="M993" s="2">
        <v>20</v>
      </c>
      <c r="N993" s="2" t="s">
        <v>4</v>
      </c>
      <c r="O993" s="2">
        <v>2</v>
      </c>
      <c r="P993" t="s">
        <v>11</v>
      </c>
    </row>
    <row r="994" spans="1:16" x14ac:dyDescent="0.2">
      <c r="A994" s="5">
        <v>993</v>
      </c>
      <c r="B994" s="2" t="s">
        <v>3</v>
      </c>
      <c r="C994" s="2" t="s">
        <v>2</v>
      </c>
      <c r="D994" s="2" t="s">
        <v>5</v>
      </c>
      <c r="E994" s="2" t="s">
        <v>15</v>
      </c>
      <c r="F994" s="2">
        <v>30</v>
      </c>
      <c r="G994" s="2">
        <v>20</v>
      </c>
      <c r="H994" t="s">
        <v>20</v>
      </c>
      <c r="I994" s="2" t="s">
        <v>2</v>
      </c>
      <c r="J994" s="2" t="s">
        <v>55</v>
      </c>
      <c r="K994" s="2">
        <v>36</v>
      </c>
      <c r="L994" s="2">
        <v>151</v>
      </c>
      <c r="M994" s="2">
        <v>47</v>
      </c>
      <c r="N994" s="2" t="s">
        <v>4</v>
      </c>
      <c r="O994" s="2">
        <v>2</v>
      </c>
      <c r="P994" t="s">
        <v>13</v>
      </c>
    </row>
    <row r="995" spans="1:16" x14ac:dyDescent="0.2">
      <c r="A995" s="5">
        <v>994</v>
      </c>
      <c r="B995" s="2" t="s">
        <v>0</v>
      </c>
      <c r="C995" s="2" t="s">
        <v>1</v>
      </c>
      <c r="D995" s="2" t="s">
        <v>5</v>
      </c>
      <c r="E995" s="2" t="s">
        <v>15</v>
      </c>
      <c r="F995" s="2">
        <v>31</v>
      </c>
      <c r="G995" s="2">
        <v>79</v>
      </c>
      <c r="H995" t="s">
        <v>27</v>
      </c>
      <c r="I995" s="2" t="s">
        <v>2</v>
      </c>
      <c r="J995" s="2" t="s">
        <v>55</v>
      </c>
      <c r="K995" s="2">
        <v>12</v>
      </c>
      <c r="L995" s="2">
        <v>54</v>
      </c>
      <c r="M995" s="2">
        <v>38</v>
      </c>
      <c r="N995" s="2" t="s">
        <v>4</v>
      </c>
      <c r="O995" s="2">
        <v>1</v>
      </c>
      <c r="P995" t="s">
        <v>12</v>
      </c>
    </row>
    <row r="996" spans="1:16" x14ac:dyDescent="0.2">
      <c r="A996" s="5">
        <v>995</v>
      </c>
      <c r="B996" s="2" t="s">
        <v>0</v>
      </c>
      <c r="C996" s="2" t="s">
        <v>1</v>
      </c>
      <c r="D996" s="2" t="s">
        <v>5</v>
      </c>
      <c r="E996" s="2" t="s">
        <v>83</v>
      </c>
      <c r="F996" s="2">
        <v>53</v>
      </c>
      <c r="G996" s="2">
        <v>38</v>
      </c>
      <c r="H996" t="s">
        <v>34</v>
      </c>
      <c r="I996" s="2" t="s">
        <v>14</v>
      </c>
      <c r="J996" s="2" t="s">
        <v>6</v>
      </c>
      <c r="K996" s="2">
        <v>40</v>
      </c>
      <c r="L996" s="2">
        <v>123</v>
      </c>
      <c r="M996" s="51">
        <v>11</v>
      </c>
      <c r="N996" s="2" t="s">
        <v>4</v>
      </c>
      <c r="O996" s="2">
        <v>1</v>
      </c>
      <c r="P996" t="s">
        <v>10</v>
      </c>
    </row>
    <row r="997" spans="1:16" x14ac:dyDescent="0.2">
      <c r="A997" s="5">
        <v>996</v>
      </c>
      <c r="B997" s="2" t="s">
        <v>3</v>
      </c>
      <c r="C997" s="2" t="s">
        <v>2</v>
      </c>
      <c r="D997" s="2" t="s">
        <v>5</v>
      </c>
      <c r="E997" s="2" t="s">
        <v>15</v>
      </c>
      <c r="F997" s="2">
        <v>29</v>
      </c>
      <c r="G997" s="2">
        <v>51</v>
      </c>
      <c r="H997" t="s">
        <v>20</v>
      </c>
      <c r="I997" s="2" t="s">
        <v>14</v>
      </c>
      <c r="J997" s="2" t="s">
        <v>53</v>
      </c>
      <c r="K997" s="2">
        <v>15</v>
      </c>
      <c r="L997" s="2">
        <v>54</v>
      </c>
      <c r="M997" s="2">
        <v>21</v>
      </c>
      <c r="N997" s="2" t="s">
        <v>4</v>
      </c>
      <c r="O997" s="2">
        <v>2</v>
      </c>
      <c r="P997" t="s">
        <v>11</v>
      </c>
    </row>
    <row r="998" spans="1:16" x14ac:dyDescent="0.2">
      <c r="A998" s="5">
        <v>997</v>
      </c>
      <c r="B998" s="2" t="s">
        <v>0</v>
      </c>
      <c r="C998" s="2" t="s">
        <v>1</v>
      </c>
      <c r="D998" s="2" t="s">
        <v>5</v>
      </c>
      <c r="E998" s="2" t="s">
        <v>84</v>
      </c>
      <c r="F998" s="2">
        <v>32</v>
      </c>
      <c r="G998" s="2">
        <v>73</v>
      </c>
      <c r="H998" t="s">
        <v>33</v>
      </c>
      <c r="I998" s="2" t="s">
        <v>2</v>
      </c>
      <c r="J998" s="2" t="s">
        <v>53</v>
      </c>
      <c r="K998" s="2">
        <v>15</v>
      </c>
      <c r="L998" s="2">
        <v>73</v>
      </c>
      <c r="M998" s="2">
        <v>21</v>
      </c>
      <c r="N998" s="2" t="s">
        <v>4</v>
      </c>
      <c r="O998" s="2">
        <v>0</v>
      </c>
      <c r="P998" t="s">
        <v>11</v>
      </c>
    </row>
    <row r="999" spans="1:16" x14ac:dyDescent="0.2">
      <c r="A999" s="5">
        <v>998</v>
      </c>
      <c r="B999" s="2" t="s">
        <v>0</v>
      </c>
      <c r="C999" s="2" t="s">
        <v>1</v>
      </c>
      <c r="D999" s="2" t="s">
        <v>5</v>
      </c>
      <c r="E999" s="2" t="s">
        <v>15</v>
      </c>
      <c r="F999" s="2">
        <v>28</v>
      </c>
      <c r="G999" s="2">
        <v>65</v>
      </c>
      <c r="H999" t="s">
        <v>32</v>
      </c>
      <c r="I999" s="2" t="s">
        <v>2</v>
      </c>
      <c r="J999" s="2" t="s">
        <v>55</v>
      </c>
      <c r="K999" s="2">
        <v>10</v>
      </c>
      <c r="L999" s="2">
        <v>29</v>
      </c>
      <c r="M999" s="2">
        <v>11</v>
      </c>
      <c r="N999" s="2" t="s">
        <v>4</v>
      </c>
      <c r="O999" s="2">
        <v>1</v>
      </c>
      <c r="P999" t="s">
        <v>11</v>
      </c>
    </row>
    <row r="1000" spans="1:16" x14ac:dyDescent="0.2">
      <c r="A1000" s="5">
        <v>999</v>
      </c>
      <c r="B1000" s="2" t="s">
        <v>0</v>
      </c>
      <c r="C1000" s="2" t="s">
        <v>1</v>
      </c>
      <c r="D1000" s="2" t="s">
        <v>15</v>
      </c>
      <c r="E1000" s="2" t="s">
        <v>83</v>
      </c>
      <c r="F1000" s="2">
        <v>49</v>
      </c>
      <c r="G1000" s="2">
        <v>67</v>
      </c>
      <c r="H1000" t="s">
        <v>33</v>
      </c>
      <c r="I1000" s="2" t="s">
        <v>14</v>
      </c>
      <c r="J1000" s="3" t="s">
        <v>7</v>
      </c>
      <c r="K1000" s="2">
        <v>41</v>
      </c>
      <c r="L1000" s="2">
        <v>55</v>
      </c>
      <c r="M1000" s="2">
        <v>23</v>
      </c>
      <c r="N1000" s="2" t="s">
        <v>8</v>
      </c>
      <c r="O1000" s="2">
        <v>10</v>
      </c>
      <c r="P1000" s="1" t="s">
        <v>9</v>
      </c>
    </row>
    <row r="1001" spans="1:16" x14ac:dyDescent="0.2">
      <c r="A1001" s="5">
        <v>1000</v>
      </c>
      <c r="B1001" s="2" t="s">
        <v>3</v>
      </c>
      <c r="C1001" s="2" t="s">
        <v>1</v>
      </c>
      <c r="D1001" s="2" t="s">
        <v>5</v>
      </c>
      <c r="E1001" s="2" t="s">
        <v>15</v>
      </c>
      <c r="F1001" s="2">
        <v>33</v>
      </c>
      <c r="G1001" s="2">
        <v>58</v>
      </c>
      <c r="H1001" t="s">
        <v>23</v>
      </c>
      <c r="I1001" s="2" t="s">
        <v>2</v>
      </c>
      <c r="J1001" s="2" t="s">
        <v>53</v>
      </c>
      <c r="K1001" s="2">
        <v>23</v>
      </c>
      <c r="L1001" s="2">
        <v>104</v>
      </c>
      <c r="M1001" s="2">
        <v>1</v>
      </c>
      <c r="N1001" s="2" t="s">
        <v>4</v>
      </c>
      <c r="O1001" s="2">
        <v>1</v>
      </c>
      <c r="P1001" t="s">
        <v>10</v>
      </c>
    </row>
    <row r="1003" spans="1:16" x14ac:dyDescent="0.2">
      <c r="F1003" t="e">
        <f>CORREL(K2:K1001,#REF!)</f>
        <v>#REF!</v>
      </c>
      <c r="G1003" s="48" t="e">
        <f>F1003^2</f>
        <v>#REF!</v>
      </c>
    </row>
  </sheetData>
  <autoFilter ref="C1:C1003" xr:uid="{00000000-0009-0000-0000-000001000000}"/>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4"/>
  <sheetViews>
    <sheetView topLeftCell="N1" workbookViewId="0">
      <selection activeCell="U3" sqref="U3:U1002"/>
    </sheetView>
  </sheetViews>
  <sheetFormatPr baseColWidth="10" defaultColWidth="8.83203125" defaultRowHeight="16" x14ac:dyDescent="0.2"/>
  <cols>
    <col min="1" max="1" width="7.1640625" style="6" customWidth="1"/>
    <col min="2" max="2" width="12.1640625" bestFit="1" customWidth="1"/>
    <col min="3" max="3" width="13.33203125" customWidth="1"/>
    <col min="4" max="4" width="13" customWidth="1"/>
    <col min="5" max="5" width="12.83203125" customWidth="1"/>
    <col min="6" max="7" width="22.6640625" customWidth="1"/>
    <col min="8" max="8" width="18.83203125" customWidth="1"/>
    <col min="9" max="9" width="26.5" customWidth="1"/>
    <col min="10" max="10" width="28" customWidth="1"/>
    <col min="11" max="11" width="28" bestFit="1" customWidth="1"/>
    <col min="12" max="12" width="28" customWidth="1"/>
    <col min="13" max="13" width="34.5" customWidth="1"/>
    <col min="14" max="14" width="22.33203125" customWidth="1"/>
    <col min="15" max="15" width="22.1640625" customWidth="1"/>
    <col min="16" max="16" width="39.83203125" customWidth="1"/>
    <col min="17" max="17" width="28.6640625" customWidth="1"/>
    <col min="18" max="18" width="23.33203125" customWidth="1"/>
    <col min="19" max="19" width="29.83203125" customWidth="1"/>
    <col min="20" max="20" width="23.1640625" customWidth="1"/>
    <col min="21" max="21" width="25.6640625" customWidth="1"/>
    <col min="22" max="22" width="43" customWidth="1"/>
    <col min="23" max="23" width="23" customWidth="1"/>
    <col min="24" max="24" width="31.6640625" customWidth="1"/>
    <col min="25" max="238" width="11" customWidth="1"/>
  </cols>
  <sheetData>
    <row r="1" spans="1:35" x14ac:dyDescent="0.2">
      <c r="A1" s="6" t="s">
        <v>192</v>
      </c>
      <c r="B1" t="s">
        <v>190</v>
      </c>
      <c r="C1" t="s">
        <v>190</v>
      </c>
      <c r="D1" t="s">
        <v>190</v>
      </c>
      <c r="E1" t="s">
        <v>190</v>
      </c>
      <c r="F1" t="s">
        <v>190</v>
      </c>
      <c r="G1" t="s">
        <v>190</v>
      </c>
      <c r="H1" t="s">
        <v>190</v>
      </c>
      <c r="I1" t="s">
        <v>191</v>
      </c>
      <c r="J1" t="s">
        <v>191</v>
      </c>
      <c r="K1" t="s">
        <v>191</v>
      </c>
      <c r="L1" t="s">
        <v>191</v>
      </c>
      <c r="M1" t="s">
        <v>191</v>
      </c>
      <c r="N1" t="s">
        <v>203</v>
      </c>
      <c r="O1" t="s">
        <v>204</v>
      </c>
      <c r="P1" t="s">
        <v>203</v>
      </c>
    </row>
    <row r="2" spans="1:35" s="7" customFormat="1" x14ac:dyDescent="0.2">
      <c r="A2" s="7" t="s">
        <v>69</v>
      </c>
      <c r="B2" s="7" t="s">
        <v>75</v>
      </c>
      <c r="C2" s="7" t="s">
        <v>162</v>
      </c>
      <c r="D2" s="7" t="s">
        <v>163</v>
      </c>
      <c r="E2" s="7" t="s">
        <v>77</v>
      </c>
      <c r="F2" s="7" t="s">
        <v>164</v>
      </c>
      <c r="G2" s="7" t="s">
        <v>80</v>
      </c>
      <c r="H2" s="7" t="s">
        <v>81</v>
      </c>
      <c r="I2" s="7" t="s">
        <v>165</v>
      </c>
      <c r="J2" s="7" t="s">
        <v>166</v>
      </c>
      <c r="K2" s="7" t="s">
        <v>167</v>
      </c>
      <c r="L2" s="7" t="s">
        <v>188</v>
      </c>
      <c r="M2" s="7" t="s">
        <v>168</v>
      </c>
      <c r="N2" s="7" t="s">
        <v>169</v>
      </c>
      <c r="O2" s="7" t="s">
        <v>170</v>
      </c>
      <c r="P2" s="7" t="s">
        <v>82</v>
      </c>
      <c r="Q2" s="7" t="s">
        <v>193</v>
      </c>
      <c r="R2" s="7" t="s">
        <v>194</v>
      </c>
      <c r="S2" s="7" t="s">
        <v>195</v>
      </c>
      <c r="T2" s="7" t="s">
        <v>196</v>
      </c>
      <c r="U2" s="7" t="s">
        <v>197</v>
      </c>
      <c r="V2" s="7" t="s">
        <v>208</v>
      </c>
      <c r="W2" s="7" t="s">
        <v>246</v>
      </c>
    </row>
    <row r="3" spans="1:35" x14ac:dyDescent="0.2">
      <c r="A3" s="5">
        <v>1</v>
      </c>
      <c r="B3" s="2" t="s">
        <v>0</v>
      </c>
      <c r="C3" s="2" t="s">
        <v>1</v>
      </c>
      <c r="D3" s="2" t="s">
        <v>5</v>
      </c>
      <c r="E3" s="2" t="s">
        <v>15</v>
      </c>
      <c r="F3" s="2">
        <v>49</v>
      </c>
      <c r="G3" s="2">
        <v>30</v>
      </c>
      <c r="H3" t="s">
        <v>20</v>
      </c>
      <c r="I3" s="2" t="s">
        <v>14</v>
      </c>
      <c r="J3" s="3" t="s">
        <v>7</v>
      </c>
      <c r="K3" s="2">
        <v>35</v>
      </c>
      <c r="L3" s="2">
        <v>150</v>
      </c>
      <c r="M3" s="2">
        <v>13</v>
      </c>
      <c r="N3" s="2" t="s">
        <v>8</v>
      </c>
      <c r="O3" s="2">
        <v>2</v>
      </c>
      <c r="P3" t="s">
        <v>9</v>
      </c>
      <c r="Q3">
        <f>K3*12</f>
        <v>420</v>
      </c>
      <c r="R3" s="55">
        <f>(Q3/(F3*1000))</f>
        <v>8.5714285714285719E-3</v>
      </c>
      <c r="S3">
        <f>IF(B3="male", 1, 0)</f>
        <v>1</v>
      </c>
      <c r="T3">
        <f>_xlfn.IFS(E3:E1002 = "none", 0, E3:E1002 = "BA", 1, E3:E1002= "MA", 2, E3:E1002="PhD", 3)</f>
        <v>0</v>
      </c>
      <c r="U3" s="2">
        <f>_xlfn.IFS(P3:P1002 = "saving favorite shows to watch as a family", 0, P3:P1002 = "time shifting", 1, P3:P1002= "cool gadget", 2, P3:P1002="schedule control", 3, P3:P1002="programming/interactive features", 4)</f>
        <v>0</v>
      </c>
      <c r="V3" s="2">
        <f>_xlfn.IFS(J3:J1002 = "specialty stores", 0, J3:J1002 = "retail", 1, J3:J1002= "web (ebay)", 2, J3:J1002="discount", 3, J3:J1002="mass-consumer electronics", 4)</f>
        <v>4</v>
      </c>
      <c r="W3">
        <f>IF(C3="married", 1, 0)</f>
        <v>1</v>
      </c>
      <c r="X3" s="2">
        <f>IF(I3="family", 1, 0)</f>
        <v>1</v>
      </c>
      <c r="Y3">
        <f>IF(N3="early", 1, 0)</f>
        <v>0</v>
      </c>
      <c r="AB3">
        <f>IF(D3="professional", 1, 0)</f>
        <v>1</v>
      </c>
      <c r="AC3" t="s">
        <v>20</v>
      </c>
      <c r="AE3" s="2">
        <v>7</v>
      </c>
      <c r="AG3" s="2">
        <v>10</v>
      </c>
      <c r="AI3" t="s">
        <v>9</v>
      </c>
    </row>
    <row r="4" spans="1:35" x14ac:dyDescent="0.2">
      <c r="A4" s="5">
        <v>2</v>
      </c>
      <c r="B4" s="2" t="s">
        <v>0</v>
      </c>
      <c r="C4" s="2" t="s">
        <v>2</v>
      </c>
      <c r="D4" s="2" t="s">
        <v>15</v>
      </c>
      <c r="E4" s="2" t="s">
        <v>15</v>
      </c>
      <c r="F4" s="2">
        <v>46</v>
      </c>
      <c r="G4" s="2">
        <v>36</v>
      </c>
      <c r="H4" t="s">
        <v>56</v>
      </c>
      <c r="I4" s="2" t="s">
        <v>2</v>
      </c>
      <c r="J4" s="3" t="s">
        <v>7</v>
      </c>
      <c r="K4" s="2">
        <v>35</v>
      </c>
      <c r="L4" s="2">
        <v>163</v>
      </c>
      <c r="M4" s="2">
        <v>26</v>
      </c>
      <c r="N4" s="2" t="s">
        <v>8</v>
      </c>
      <c r="O4" s="2">
        <v>10</v>
      </c>
      <c r="P4" s="1" t="s">
        <v>9</v>
      </c>
      <c r="Q4">
        <f t="shared" ref="Q4:Q67" si="0">K4*12</f>
        <v>420</v>
      </c>
      <c r="R4" s="55">
        <f t="shared" ref="R4:R67" si="1">(Q4/(F4*1000))</f>
        <v>9.1304347826086964E-3</v>
      </c>
      <c r="S4">
        <f t="shared" ref="S4:S67" si="2">IF(B4="male", 1, 0)</f>
        <v>1</v>
      </c>
      <c r="T4">
        <f t="shared" ref="T4:T67" si="3">_xlfn.IFS(E4:E1003 = "none", 0, E4:E1003 = "BA", 1, E4:E1003= "MA", 2, E4:E1003="PhD", 3)</f>
        <v>0</v>
      </c>
      <c r="U4" s="2">
        <f t="shared" ref="U4:U67" si="4">_xlfn.IFS(P4:P1003 = "saving favorite shows to watch as a family", 0, P4:P1003 = "time shifting", 1, P4:P1003= "cool gadget", 2, P4:P1003="schedule control", 3, P4:P1003="programming/interactive features", 4)</f>
        <v>0</v>
      </c>
      <c r="V4" s="2">
        <f t="shared" ref="V4:V67" si="5">_xlfn.IFS(J4:J1003 = "specialty stores", 0, J4:J1003 = "retail", 1, J4:J1003= "web (ebay)", 2, J4:J1003="discount", 3, J4:J1003="mass-consumer electronics", 4)</f>
        <v>4</v>
      </c>
      <c r="W4">
        <f t="shared" ref="W4:W67" si="6">IF(C4="married", 1, 0)</f>
        <v>0</v>
      </c>
      <c r="X4" s="2">
        <f t="shared" ref="X4:X67" si="7">IF(I4="family", 1, 0)</f>
        <v>0</v>
      </c>
      <c r="Y4">
        <f t="shared" ref="Y4:Y67" si="8">IF(N4="early", 1, 0)</f>
        <v>0</v>
      </c>
      <c r="Z4" t="s">
        <v>11</v>
      </c>
      <c r="AB4">
        <f t="shared" ref="AB4:AB67" si="9">IF(D4="professional", 1, 0)</f>
        <v>0</v>
      </c>
      <c r="AC4" t="s">
        <v>56</v>
      </c>
      <c r="AE4" s="2">
        <v>9</v>
      </c>
      <c r="AG4" s="2">
        <v>13</v>
      </c>
      <c r="AI4" s="1" t="s">
        <v>9</v>
      </c>
    </row>
    <row r="5" spans="1:35" x14ac:dyDescent="0.2">
      <c r="A5" s="5">
        <v>3</v>
      </c>
      <c r="B5" s="2" t="s">
        <v>0</v>
      </c>
      <c r="C5" s="2" t="s">
        <v>1</v>
      </c>
      <c r="D5" s="2" t="s">
        <v>5</v>
      </c>
      <c r="E5" s="2" t="s">
        <v>83</v>
      </c>
      <c r="F5" s="2">
        <v>58</v>
      </c>
      <c r="G5" s="2">
        <v>66</v>
      </c>
      <c r="H5" t="s">
        <v>29</v>
      </c>
      <c r="I5" s="2" t="s">
        <v>14</v>
      </c>
      <c r="J5" s="2" t="s">
        <v>6</v>
      </c>
      <c r="K5" s="2">
        <v>64</v>
      </c>
      <c r="L5" s="2">
        <v>103</v>
      </c>
      <c r="M5" s="2">
        <v>13</v>
      </c>
      <c r="N5" s="2" t="s">
        <v>4</v>
      </c>
      <c r="O5" s="2">
        <v>0</v>
      </c>
      <c r="P5" t="s">
        <v>12</v>
      </c>
      <c r="Q5">
        <f t="shared" si="0"/>
        <v>768</v>
      </c>
      <c r="R5" s="55">
        <f t="shared" si="1"/>
        <v>1.3241379310344827E-2</v>
      </c>
      <c r="S5">
        <f t="shared" si="2"/>
        <v>1</v>
      </c>
      <c r="T5">
        <f t="shared" si="3"/>
        <v>1</v>
      </c>
      <c r="U5" s="2">
        <f t="shared" si="4"/>
        <v>1</v>
      </c>
      <c r="V5" s="2">
        <f t="shared" si="5"/>
        <v>0</v>
      </c>
      <c r="W5">
        <f t="shared" si="6"/>
        <v>1</v>
      </c>
      <c r="X5" s="2">
        <f t="shared" si="7"/>
        <v>1</v>
      </c>
      <c r="Y5">
        <f t="shared" si="8"/>
        <v>1</v>
      </c>
      <c r="AB5">
        <f t="shared" si="9"/>
        <v>1</v>
      </c>
      <c r="AC5" t="s">
        <v>29</v>
      </c>
      <c r="AE5" s="2">
        <v>10</v>
      </c>
      <c r="AG5" s="2">
        <v>14</v>
      </c>
      <c r="AI5" t="s">
        <v>12</v>
      </c>
    </row>
    <row r="6" spans="1:35" x14ac:dyDescent="0.2">
      <c r="A6" s="5">
        <v>4</v>
      </c>
      <c r="B6" s="2" t="s">
        <v>0</v>
      </c>
      <c r="C6" s="2" t="s">
        <v>1</v>
      </c>
      <c r="D6" s="2" t="s">
        <v>15</v>
      </c>
      <c r="E6" s="2" t="s">
        <v>85</v>
      </c>
      <c r="F6" s="2">
        <v>51</v>
      </c>
      <c r="G6" s="2">
        <v>78</v>
      </c>
      <c r="H6" t="s">
        <v>36</v>
      </c>
      <c r="I6" s="2" t="s">
        <v>14</v>
      </c>
      <c r="J6" s="3" t="s">
        <v>7</v>
      </c>
      <c r="K6" s="2">
        <v>33</v>
      </c>
      <c r="L6" s="2">
        <v>154</v>
      </c>
      <c r="M6" s="2">
        <v>22</v>
      </c>
      <c r="N6" s="2" t="s">
        <v>8</v>
      </c>
      <c r="O6" s="2">
        <v>5</v>
      </c>
      <c r="P6" s="1" t="s">
        <v>9</v>
      </c>
      <c r="Q6">
        <f t="shared" si="0"/>
        <v>396</v>
      </c>
      <c r="R6" s="55">
        <f t="shared" si="1"/>
        <v>7.7647058823529409E-3</v>
      </c>
      <c r="S6">
        <f t="shared" si="2"/>
        <v>1</v>
      </c>
      <c r="T6">
        <f t="shared" si="3"/>
        <v>3</v>
      </c>
      <c r="U6" s="2">
        <f t="shared" si="4"/>
        <v>0</v>
      </c>
      <c r="V6" s="2">
        <f t="shared" si="5"/>
        <v>4</v>
      </c>
      <c r="W6">
        <f t="shared" si="6"/>
        <v>1</v>
      </c>
      <c r="X6" s="2">
        <f t="shared" si="7"/>
        <v>1</v>
      </c>
      <c r="Y6">
        <f t="shared" si="8"/>
        <v>0</v>
      </c>
      <c r="AB6">
        <f t="shared" si="9"/>
        <v>0</v>
      </c>
      <c r="AC6" t="s">
        <v>36</v>
      </c>
      <c r="AE6" s="2">
        <v>11</v>
      </c>
      <c r="AG6" s="2">
        <v>15</v>
      </c>
      <c r="AI6" t="s">
        <v>10</v>
      </c>
    </row>
    <row r="7" spans="1:35" x14ac:dyDescent="0.2">
      <c r="A7" s="5">
        <v>5</v>
      </c>
      <c r="B7" s="2" t="s">
        <v>3</v>
      </c>
      <c r="C7" s="2" t="s">
        <v>2</v>
      </c>
      <c r="D7" s="2" t="s">
        <v>15</v>
      </c>
      <c r="E7" s="2" t="s">
        <v>15</v>
      </c>
      <c r="F7" s="2">
        <v>46</v>
      </c>
      <c r="G7" s="2">
        <v>52</v>
      </c>
      <c r="H7" t="s">
        <v>17</v>
      </c>
      <c r="I7" s="2" t="s">
        <v>2</v>
      </c>
      <c r="J7" s="3" t="s">
        <v>7</v>
      </c>
      <c r="K7" s="2">
        <v>45</v>
      </c>
      <c r="L7" s="2">
        <v>161</v>
      </c>
      <c r="M7" s="2">
        <v>47</v>
      </c>
      <c r="N7" s="2" t="s">
        <v>8</v>
      </c>
      <c r="O7" s="2">
        <v>2</v>
      </c>
      <c r="P7" s="1" t="s">
        <v>9</v>
      </c>
      <c r="Q7">
        <f t="shared" si="0"/>
        <v>540</v>
      </c>
      <c r="R7" s="55">
        <f t="shared" si="1"/>
        <v>1.1739130434782608E-2</v>
      </c>
      <c r="S7">
        <f t="shared" si="2"/>
        <v>0</v>
      </c>
      <c r="T7">
        <f t="shared" si="3"/>
        <v>0</v>
      </c>
      <c r="U7" s="2">
        <f t="shared" si="4"/>
        <v>0</v>
      </c>
      <c r="V7" s="2">
        <f t="shared" si="5"/>
        <v>4</v>
      </c>
      <c r="W7">
        <f t="shared" si="6"/>
        <v>0</v>
      </c>
      <c r="X7" s="2">
        <f t="shared" si="7"/>
        <v>0</v>
      </c>
      <c r="Y7">
        <f t="shared" si="8"/>
        <v>0</v>
      </c>
      <c r="AB7">
        <f t="shared" si="9"/>
        <v>0</v>
      </c>
      <c r="AC7" t="s">
        <v>17</v>
      </c>
      <c r="AE7" s="2">
        <v>12</v>
      </c>
      <c r="AG7" s="2">
        <v>16</v>
      </c>
      <c r="AI7" t="s">
        <v>11</v>
      </c>
    </row>
    <row r="8" spans="1:35" x14ac:dyDescent="0.2">
      <c r="A8" s="5">
        <v>6</v>
      </c>
      <c r="B8" s="2" t="s">
        <v>3</v>
      </c>
      <c r="C8" s="2" t="s">
        <v>1</v>
      </c>
      <c r="D8" s="2" t="s">
        <v>15</v>
      </c>
      <c r="E8" s="2" t="s">
        <v>83</v>
      </c>
      <c r="F8" s="2">
        <v>31</v>
      </c>
      <c r="G8" s="2">
        <v>72</v>
      </c>
      <c r="H8" t="s">
        <v>37</v>
      </c>
      <c r="I8" s="2" t="s">
        <v>2</v>
      </c>
      <c r="J8" s="2" t="s">
        <v>53</v>
      </c>
      <c r="K8" s="2">
        <v>14</v>
      </c>
      <c r="L8" s="2">
        <v>21</v>
      </c>
      <c r="M8" s="2">
        <v>32</v>
      </c>
      <c r="N8" s="2" t="s">
        <v>4</v>
      </c>
      <c r="O8" s="2">
        <v>1</v>
      </c>
      <c r="P8" t="s">
        <v>12</v>
      </c>
      <c r="Q8">
        <f t="shared" si="0"/>
        <v>168</v>
      </c>
      <c r="R8" s="55">
        <f t="shared" si="1"/>
        <v>5.4193548387096776E-3</v>
      </c>
      <c r="S8">
        <f t="shared" si="2"/>
        <v>0</v>
      </c>
      <c r="T8">
        <f t="shared" si="3"/>
        <v>1</v>
      </c>
      <c r="U8" s="2">
        <f t="shared" si="4"/>
        <v>1</v>
      </c>
      <c r="V8" s="2">
        <f t="shared" si="5"/>
        <v>1</v>
      </c>
      <c r="W8">
        <f t="shared" si="6"/>
        <v>1</v>
      </c>
      <c r="X8" s="2">
        <f t="shared" si="7"/>
        <v>0</v>
      </c>
      <c r="Y8">
        <f t="shared" si="8"/>
        <v>1</v>
      </c>
      <c r="AB8">
        <f t="shared" si="9"/>
        <v>0</v>
      </c>
      <c r="AC8" t="s">
        <v>37</v>
      </c>
      <c r="AE8" s="2">
        <v>13</v>
      </c>
      <c r="AG8" s="2">
        <v>17</v>
      </c>
      <c r="AI8" t="s">
        <v>13</v>
      </c>
    </row>
    <row r="9" spans="1:35" x14ac:dyDescent="0.2">
      <c r="A9" s="5">
        <v>7</v>
      </c>
      <c r="B9" s="2" t="s">
        <v>0</v>
      </c>
      <c r="C9" s="2" t="s">
        <v>1</v>
      </c>
      <c r="D9" s="2" t="s">
        <v>5</v>
      </c>
      <c r="E9" s="2" t="s">
        <v>15</v>
      </c>
      <c r="F9" s="2">
        <v>33</v>
      </c>
      <c r="G9" s="2">
        <v>62</v>
      </c>
      <c r="H9" t="s">
        <v>30</v>
      </c>
      <c r="I9" s="2" t="s">
        <v>2</v>
      </c>
      <c r="J9" s="2" t="s">
        <v>55</v>
      </c>
      <c r="K9" s="2">
        <v>18</v>
      </c>
      <c r="L9" s="2">
        <v>40</v>
      </c>
      <c r="M9" s="2">
        <v>41</v>
      </c>
      <c r="N9" s="2" t="s">
        <v>4</v>
      </c>
      <c r="O9" s="2">
        <v>0</v>
      </c>
      <c r="P9" t="s">
        <v>10</v>
      </c>
      <c r="Q9">
        <f t="shared" si="0"/>
        <v>216</v>
      </c>
      <c r="R9" s="55">
        <f t="shared" si="1"/>
        <v>6.5454545454545453E-3</v>
      </c>
      <c r="S9">
        <f t="shared" si="2"/>
        <v>1</v>
      </c>
      <c r="T9">
        <f t="shared" si="3"/>
        <v>0</v>
      </c>
      <c r="U9" s="2">
        <f t="shared" si="4"/>
        <v>2</v>
      </c>
      <c r="V9" s="2">
        <f t="shared" si="5"/>
        <v>3</v>
      </c>
      <c r="W9">
        <f t="shared" si="6"/>
        <v>1</v>
      </c>
      <c r="X9" s="2">
        <f t="shared" si="7"/>
        <v>0</v>
      </c>
      <c r="Y9">
        <f t="shared" si="8"/>
        <v>1</v>
      </c>
      <c r="AB9">
        <f t="shared" si="9"/>
        <v>1</v>
      </c>
      <c r="AC9" t="s">
        <v>30</v>
      </c>
      <c r="AE9" s="2">
        <v>14</v>
      </c>
      <c r="AG9" s="2">
        <v>18</v>
      </c>
    </row>
    <row r="10" spans="1:35" x14ac:dyDescent="0.2">
      <c r="A10" s="5">
        <v>8</v>
      </c>
      <c r="B10" s="2" t="s">
        <v>0</v>
      </c>
      <c r="C10" s="2" t="s">
        <v>1</v>
      </c>
      <c r="D10" s="2" t="s">
        <v>15</v>
      </c>
      <c r="E10" s="2" t="s">
        <v>15</v>
      </c>
      <c r="F10" s="2">
        <v>29</v>
      </c>
      <c r="G10" s="2">
        <v>30</v>
      </c>
      <c r="H10" t="s">
        <v>27</v>
      </c>
      <c r="I10" s="2" t="s">
        <v>2</v>
      </c>
      <c r="J10" s="2" t="s">
        <v>53</v>
      </c>
      <c r="K10" s="2">
        <v>23</v>
      </c>
      <c r="L10" s="2">
        <v>75</v>
      </c>
      <c r="M10" s="2">
        <v>9</v>
      </c>
      <c r="N10" s="2" t="s">
        <v>4</v>
      </c>
      <c r="O10" s="2">
        <v>1</v>
      </c>
      <c r="P10" t="s">
        <v>11</v>
      </c>
      <c r="Q10">
        <f t="shared" si="0"/>
        <v>276</v>
      </c>
      <c r="R10" s="55">
        <f t="shared" si="1"/>
        <v>9.5172413793103445E-3</v>
      </c>
      <c r="S10">
        <f t="shared" si="2"/>
        <v>1</v>
      </c>
      <c r="T10">
        <f t="shared" si="3"/>
        <v>0</v>
      </c>
      <c r="U10" s="2">
        <f t="shared" si="4"/>
        <v>3</v>
      </c>
      <c r="V10" s="2">
        <f t="shared" si="5"/>
        <v>1</v>
      </c>
      <c r="W10">
        <f t="shared" si="6"/>
        <v>1</v>
      </c>
      <c r="X10" s="2">
        <f t="shared" si="7"/>
        <v>0</v>
      </c>
      <c r="Y10">
        <f t="shared" si="8"/>
        <v>1</v>
      </c>
      <c r="AB10">
        <f t="shared" si="9"/>
        <v>0</v>
      </c>
      <c r="AC10" t="s">
        <v>27</v>
      </c>
      <c r="AE10" s="2">
        <v>15</v>
      </c>
      <c r="AG10" s="2">
        <v>19</v>
      </c>
    </row>
    <row r="11" spans="1:35" x14ac:dyDescent="0.2">
      <c r="A11" s="5">
        <v>9</v>
      </c>
      <c r="B11" s="2" t="s">
        <v>0</v>
      </c>
      <c r="C11" s="2" t="s">
        <v>1</v>
      </c>
      <c r="D11" s="2" t="s">
        <v>5</v>
      </c>
      <c r="E11" s="2" t="s">
        <v>15</v>
      </c>
      <c r="F11" s="2">
        <v>57</v>
      </c>
      <c r="G11" s="2">
        <v>60</v>
      </c>
      <c r="H11" t="s">
        <v>29</v>
      </c>
      <c r="I11" s="2" t="s">
        <v>14</v>
      </c>
      <c r="J11" s="2" t="s">
        <v>6</v>
      </c>
      <c r="K11" s="2">
        <v>74</v>
      </c>
      <c r="L11" s="2">
        <v>358</v>
      </c>
      <c r="M11" s="2">
        <v>1</v>
      </c>
      <c r="N11" s="2" t="s">
        <v>4</v>
      </c>
      <c r="O11" s="2">
        <v>0</v>
      </c>
      <c r="P11" t="s">
        <v>11</v>
      </c>
      <c r="Q11">
        <f t="shared" si="0"/>
        <v>888</v>
      </c>
      <c r="R11" s="55">
        <f t="shared" si="1"/>
        <v>1.5578947368421053E-2</v>
      </c>
      <c r="S11">
        <f t="shared" si="2"/>
        <v>1</v>
      </c>
      <c r="T11">
        <f t="shared" si="3"/>
        <v>0</v>
      </c>
      <c r="U11" s="2">
        <f t="shared" si="4"/>
        <v>3</v>
      </c>
      <c r="V11" s="2">
        <f t="shared" si="5"/>
        <v>0</v>
      </c>
      <c r="W11">
        <f t="shared" si="6"/>
        <v>1</v>
      </c>
      <c r="X11" s="2">
        <f t="shared" si="7"/>
        <v>1</v>
      </c>
      <c r="Y11">
        <f t="shared" si="8"/>
        <v>1</v>
      </c>
      <c r="AB11">
        <f t="shared" si="9"/>
        <v>1</v>
      </c>
      <c r="AC11" t="s">
        <v>38</v>
      </c>
      <c r="AE11" s="2">
        <v>16</v>
      </c>
      <c r="AG11" s="2">
        <v>20</v>
      </c>
    </row>
    <row r="12" spans="1:35" x14ac:dyDescent="0.2">
      <c r="A12" s="5">
        <v>10</v>
      </c>
      <c r="B12" s="2" t="s">
        <v>3</v>
      </c>
      <c r="C12" s="2" t="s">
        <v>1</v>
      </c>
      <c r="D12" s="2" t="s">
        <v>5</v>
      </c>
      <c r="E12" s="2" t="s">
        <v>15</v>
      </c>
      <c r="F12" s="2">
        <v>30</v>
      </c>
      <c r="G12" s="2">
        <v>59</v>
      </c>
      <c r="H12" t="s">
        <v>38</v>
      </c>
      <c r="I12" s="2" t="s">
        <v>14</v>
      </c>
      <c r="J12" s="2" t="s">
        <v>55</v>
      </c>
      <c r="K12" s="2">
        <v>16</v>
      </c>
      <c r="L12" s="2">
        <v>78</v>
      </c>
      <c r="M12" s="2">
        <v>25</v>
      </c>
      <c r="N12" s="2" t="s">
        <v>4</v>
      </c>
      <c r="O12" s="2">
        <v>0</v>
      </c>
      <c r="P12" t="s">
        <v>11</v>
      </c>
      <c r="Q12">
        <f t="shared" si="0"/>
        <v>192</v>
      </c>
      <c r="R12" s="55">
        <f t="shared" si="1"/>
        <v>6.4000000000000003E-3</v>
      </c>
      <c r="S12">
        <f t="shared" si="2"/>
        <v>0</v>
      </c>
      <c r="T12">
        <f t="shared" si="3"/>
        <v>0</v>
      </c>
      <c r="U12" s="2">
        <f t="shared" si="4"/>
        <v>3</v>
      </c>
      <c r="V12" s="2">
        <f t="shared" si="5"/>
        <v>3</v>
      </c>
      <c r="W12">
        <f t="shared" si="6"/>
        <v>1</v>
      </c>
      <c r="X12" s="2">
        <f t="shared" si="7"/>
        <v>1</v>
      </c>
      <c r="Y12">
        <f t="shared" si="8"/>
        <v>1</v>
      </c>
      <c r="AB12">
        <f t="shared" si="9"/>
        <v>1</v>
      </c>
      <c r="AC12" t="s">
        <v>20</v>
      </c>
      <c r="AE12" s="2">
        <v>17</v>
      </c>
      <c r="AG12" s="2">
        <v>21</v>
      </c>
    </row>
    <row r="13" spans="1:35" x14ac:dyDescent="0.2">
      <c r="A13" s="5">
        <v>11</v>
      </c>
      <c r="B13" s="2" t="s">
        <v>3</v>
      </c>
      <c r="C13" s="2" t="s">
        <v>2</v>
      </c>
      <c r="D13" s="2" t="s">
        <v>5</v>
      </c>
      <c r="E13" s="2" t="s">
        <v>85</v>
      </c>
      <c r="F13" s="2">
        <v>29</v>
      </c>
      <c r="G13" s="2">
        <v>25</v>
      </c>
      <c r="H13" t="s">
        <v>20</v>
      </c>
      <c r="I13" s="2" t="s">
        <v>2</v>
      </c>
      <c r="J13" s="2" t="s">
        <v>55</v>
      </c>
      <c r="K13" s="2">
        <v>38</v>
      </c>
      <c r="L13" s="2">
        <v>66</v>
      </c>
      <c r="M13" s="2">
        <v>2</v>
      </c>
      <c r="N13" s="2" t="s">
        <v>4</v>
      </c>
      <c r="O13" s="2">
        <v>6</v>
      </c>
      <c r="P13" t="s">
        <v>13</v>
      </c>
      <c r="Q13">
        <f t="shared" si="0"/>
        <v>456</v>
      </c>
      <c r="R13" s="55">
        <f t="shared" si="1"/>
        <v>1.5724137931034481E-2</v>
      </c>
      <c r="S13">
        <f t="shared" si="2"/>
        <v>0</v>
      </c>
      <c r="T13">
        <f t="shared" si="3"/>
        <v>3</v>
      </c>
      <c r="U13" s="2">
        <f t="shared" si="4"/>
        <v>4</v>
      </c>
      <c r="V13" s="2">
        <f t="shared" si="5"/>
        <v>3</v>
      </c>
      <c r="W13">
        <f t="shared" si="6"/>
        <v>0</v>
      </c>
      <c r="X13" s="2">
        <f t="shared" si="7"/>
        <v>0</v>
      </c>
      <c r="Y13">
        <f t="shared" si="8"/>
        <v>1</v>
      </c>
      <c r="AB13">
        <f t="shared" si="9"/>
        <v>1</v>
      </c>
      <c r="AC13" t="s">
        <v>21</v>
      </c>
      <c r="AE13" s="2">
        <v>18</v>
      </c>
      <c r="AG13" s="2">
        <v>22</v>
      </c>
    </row>
    <row r="14" spans="1:35" x14ac:dyDescent="0.2">
      <c r="A14" s="5">
        <v>12</v>
      </c>
      <c r="B14" s="2" t="s">
        <v>3</v>
      </c>
      <c r="C14" s="2" t="s">
        <v>1</v>
      </c>
      <c r="D14" s="2" t="s">
        <v>15</v>
      </c>
      <c r="E14" s="2" t="s">
        <v>15</v>
      </c>
      <c r="F14" s="2">
        <v>49</v>
      </c>
      <c r="G14" s="2">
        <v>57</v>
      </c>
      <c r="H14" t="s">
        <v>20</v>
      </c>
      <c r="I14" s="2" t="s">
        <v>14</v>
      </c>
      <c r="J14" s="3" t="s">
        <v>7</v>
      </c>
      <c r="K14" s="2">
        <v>46</v>
      </c>
      <c r="L14" s="2">
        <v>225</v>
      </c>
      <c r="M14" s="2">
        <v>20</v>
      </c>
      <c r="N14" s="2" t="s">
        <v>8</v>
      </c>
      <c r="O14" s="2">
        <v>5</v>
      </c>
      <c r="P14" s="1" t="s">
        <v>9</v>
      </c>
      <c r="Q14">
        <f t="shared" si="0"/>
        <v>552</v>
      </c>
      <c r="R14" s="55">
        <f t="shared" si="1"/>
        <v>1.1265306122448979E-2</v>
      </c>
      <c r="S14">
        <f t="shared" si="2"/>
        <v>0</v>
      </c>
      <c r="T14">
        <f t="shared" si="3"/>
        <v>0</v>
      </c>
      <c r="U14" s="2">
        <f t="shared" si="4"/>
        <v>0</v>
      </c>
      <c r="V14" s="2">
        <f t="shared" si="5"/>
        <v>4</v>
      </c>
      <c r="W14">
        <f t="shared" si="6"/>
        <v>1</v>
      </c>
      <c r="X14" s="2">
        <f t="shared" si="7"/>
        <v>1</v>
      </c>
      <c r="Y14">
        <f t="shared" si="8"/>
        <v>0</v>
      </c>
      <c r="AB14">
        <f t="shared" si="9"/>
        <v>0</v>
      </c>
      <c r="AC14" t="s">
        <v>16</v>
      </c>
      <c r="AE14" s="2">
        <v>19</v>
      </c>
      <c r="AG14" s="2">
        <v>23</v>
      </c>
    </row>
    <row r="15" spans="1:35" x14ac:dyDescent="0.2">
      <c r="A15" s="5">
        <v>13</v>
      </c>
      <c r="B15" s="2" t="s">
        <v>0</v>
      </c>
      <c r="C15" s="2" t="s">
        <v>1</v>
      </c>
      <c r="D15" s="2" t="s">
        <v>5</v>
      </c>
      <c r="E15" s="2" t="s">
        <v>83</v>
      </c>
      <c r="F15" s="2">
        <v>64</v>
      </c>
      <c r="G15" s="2">
        <v>80</v>
      </c>
      <c r="H15" t="s">
        <v>37</v>
      </c>
      <c r="I15" s="2" t="s">
        <v>14</v>
      </c>
      <c r="J15" s="2" t="s">
        <v>6</v>
      </c>
      <c r="K15" s="2">
        <v>53</v>
      </c>
      <c r="L15" s="2">
        <v>257</v>
      </c>
      <c r="M15" s="2">
        <v>10</v>
      </c>
      <c r="N15" s="2" t="s">
        <v>4</v>
      </c>
      <c r="O15" s="2">
        <v>1</v>
      </c>
      <c r="P15" t="s">
        <v>10</v>
      </c>
      <c r="Q15">
        <f t="shared" si="0"/>
        <v>636</v>
      </c>
      <c r="R15" s="55">
        <f t="shared" si="1"/>
        <v>9.9375000000000002E-3</v>
      </c>
      <c r="S15">
        <f t="shared" si="2"/>
        <v>1</v>
      </c>
      <c r="T15">
        <f t="shared" si="3"/>
        <v>1</v>
      </c>
      <c r="U15" s="2">
        <f t="shared" si="4"/>
        <v>2</v>
      </c>
      <c r="V15" s="2">
        <f t="shared" si="5"/>
        <v>0</v>
      </c>
      <c r="W15">
        <f t="shared" si="6"/>
        <v>1</v>
      </c>
      <c r="X15" s="2">
        <f t="shared" si="7"/>
        <v>1</v>
      </c>
      <c r="Y15">
        <f t="shared" si="8"/>
        <v>1</v>
      </c>
      <c r="AB15">
        <f t="shared" si="9"/>
        <v>1</v>
      </c>
      <c r="AC15" t="s">
        <v>33</v>
      </c>
      <c r="AE15" s="2">
        <v>20</v>
      </c>
      <c r="AG15" s="2">
        <v>24</v>
      </c>
    </row>
    <row r="16" spans="1:35" x14ac:dyDescent="0.2">
      <c r="A16" s="5">
        <v>14</v>
      </c>
      <c r="B16" s="2" t="s">
        <v>3</v>
      </c>
      <c r="C16" s="2" t="s">
        <v>1</v>
      </c>
      <c r="D16" s="2" t="s">
        <v>15</v>
      </c>
      <c r="E16" s="2" t="s">
        <v>15</v>
      </c>
      <c r="F16" s="2">
        <v>27</v>
      </c>
      <c r="G16" s="2">
        <v>36</v>
      </c>
      <c r="H16" t="s">
        <v>21</v>
      </c>
      <c r="I16" s="2" t="s">
        <v>2</v>
      </c>
      <c r="J16" s="2" t="s">
        <v>55</v>
      </c>
      <c r="K16" s="2">
        <v>16</v>
      </c>
      <c r="L16" s="2">
        <v>48</v>
      </c>
      <c r="M16" s="2">
        <v>8</v>
      </c>
      <c r="N16" s="2" t="s">
        <v>4</v>
      </c>
      <c r="O16" s="2">
        <v>2</v>
      </c>
      <c r="P16" t="s">
        <v>11</v>
      </c>
      <c r="Q16">
        <f t="shared" si="0"/>
        <v>192</v>
      </c>
      <c r="R16" s="55">
        <f t="shared" si="1"/>
        <v>7.1111111111111115E-3</v>
      </c>
      <c r="S16">
        <f t="shared" si="2"/>
        <v>0</v>
      </c>
      <c r="T16">
        <f t="shared" si="3"/>
        <v>0</v>
      </c>
      <c r="U16" s="2">
        <f t="shared" si="4"/>
        <v>3</v>
      </c>
      <c r="V16" s="2">
        <f t="shared" si="5"/>
        <v>3</v>
      </c>
      <c r="W16">
        <f t="shared" si="6"/>
        <v>1</v>
      </c>
      <c r="X16" s="2">
        <f t="shared" si="7"/>
        <v>0</v>
      </c>
      <c r="Y16">
        <f t="shared" si="8"/>
        <v>1</v>
      </c>
      <c r="AB16">
        <f t="shared" si="9"/>
        <v>0</v>
      </c>
      <c r="AC16" t="s">
        <v>41</v>
      </c>
      <c r="AE16" s="2">
        <v>21</v>
      </c>
      <c r="AG16" s="2">
        <v>25</v>
      </c>
    </row>
    <row r="17" spans="1:33" x14ac:dyDescent="0.2">
      <c r="A17" s="5">
        <v>15</v>
      </c>
      <c r="B17" s="2" t="s">
        <v>0</v>
      </c>
      <c r="C17" s="2" t="s">
        <v>2</v>
      </c>
      <c r="D17" s="2" t="s">
        <v>5</v>
      </c>
      <c r="E17" s="2" t="s">
        <v>15</v>
      </c>
      <c r="F17" s="2">
        <v>27</v>
      </c>
      <c r="G17" s="2">
        <v>61</v>
      </c>
      <c r="H17" t="s">
        <v>30</v>
      </c>
      <c r="I17" s="2" t="s">
        <v>14</v>
      </c>
      <c r="J17" s="2" t="s">
        <v>53</v>
      </c>
      <c r="K17" s="2">
        <v>14</v>
      </c>
      <c r="L17" s="2">
        <v>60</v>
      </c>
      <c r="M17" s="2">
        <v>39</v>
      </c>
      <c r="N17" s="2" t="s">
        <v>4</v>
      </c>
      <c r="O17" s="2">
        <v>1</v>
      </c>
      <c r="P17" t="s">
        <v>10</v>
      </c>
      <c r="Q17">
        <f t="shared" si="0"/>
        <v>168</v>
      </c>
      <c r="R17" s="55">
        <f t="shared" si="1"/>
        <v>6.2222222222222219E-3</v>
      </c>
      <c r="S17">
        <f t="shared" si="2"/>
        <v>1</v>
      </c>
      <c r="T17">
        <f t="shared" si="3"/>
        <v>0</v>
      </c>
      <c r="U17" s="2">
        <f t="shared" si="4"/>
        <v>2</v>
      </c>
      <c r="V17" s="2">
        <f t="shared" si="5"/>
        <v>1</v>
      </c>
      <c r="W17">
        <f t="shared" si="6"/>
        <v>0</v>
      </c>
      <c r="X17" s="2">
        <f t="shared" si="7"/>
        <v>1</v>
      </c>
      <c r="Y17">
        <f t="shared" si="8"/>
        <v>1</v>
      </c>
      <c r="AB17">
        <f t="shared" si="9"/>
        <v>1</v>
      </c>
      <c r="AC17" t="s">
        <v>61</v>
      </c>
      <c r="AE17" s="2">
        <v>22</v>
      </c>
      <c r="AG17" s="2">
        <v>26</v>
      </c>
    </row>
    <row r="18" spans="1:33" x14ac:dyDescent="0.2">
      <c r="A18" s="5">
        <v>16</v>
      </c>
      <c r="B18" s="2" t="s">
        <v>3</v>
      </c>
      <c r="C18" s="2" t="s">
        <v>1</v>
      </c>
      <c r="D18" s="2" t="s">
        <v>5</v>
      </c>
      <c r="E18" s="2" t="s">
        <v>15</v>
      </c>
      <c r="F18" s="2">
        <v>33</v>
      </c>
      <c r="G18" s="2">
        <v>54</v>
      </c>
      <c r="H18" t="s">
        <v>16</v>
      </c>
      <c r="I18" s="2" t="s">
        <v>14</v>
      </c>
      <c r="J18" s="2" t="s">
        <v>53</v>
      </c>
      <c r="K18" s="2">
        <v>14</v>
      </c>
      <c r="L18" s="2">
        <v>24</v>
      </c>
      <c r="M18" s="2">
        <v>16</v>
      </c>
      <c r="N18" s="2" t="s">
        <v>4</v>
      </c>
      <c r="O18" s="2">
        <v>0</v>
      </c>
      <c r="P18" t="s">
        <v>10</v>
      </c>
      <c r="Q18">
        <f t="shared" si="0"/>
        <v>168</v>
      </c>
      <c r="R18" s="55">
        <f t="shared" si="1"/>
        <v>5.0909090909090913E-3</v>
      </c>
      <c r="S18">
        <f t="shared" si="2"/>
        <v>0</v>
      </c>
      <c r="T18">
        <f t="shared" si="3"/>
        <v>0</v>
      </c>
      <c r="U18" s="2">
        <f t="shared" si="4"/>
        <v>2</v>
      </c>
      <c r="V18" s="2">
        <f t="shared" si="5"/>
        <v>1</v>
      </c>
      <c r="W18">
        <f t="shared" si="6"/>
        <v>1</v>
      </c>
      <c r="X18" s="2">
        <f t="shared" si="7"/>
        <v>1</v>
      </c>
      <c r="Y18">
        <f t="shared" si="8"/>
        <v>1</v>
      </c>
      <c r="AB18">
        <f t="shared" si="9"/>
        <v>1</v>
      </c>
      <c r="AC18" t="s">
        <v>31</v>
      </c>
      <c r="AE18" s="2">
        <v>23</v>
      </c>
      <c r="AG18" s="2">
        <v>27</v>
      </c>
    </row>
    <row r="19" spans="1:33" x14ac:dyDescent="0.2">
      <c r="A19" s="5">
        <v>17</v>
      </c>
      <c r="B19" s="2" t="s">
        <v>0</v>
      </c>
      <c r="C19" s="2" t="s">
        <v>1</v>
      </c>
      <c r="D19" s="2" t="s">
        <v>5</v>
      </c>
      <c r="E19" s="2" t="s">
        <v>83</v>
      </c>
      <c r="F19" s="2">
        <v>31</v>
      </c>
      <c r="G19" s="2">
        <v>58</v>
      </c>
      <c r="H19" t="s">
        <v>38</v>
      </c>
      <c r="I19" s="2" t="s">
        <v>2</v>
      </c>
      <c r="J19" s="2" t="s">
        <v>55</v>
      </c>
      <c r="K19" s="2">
        <v>16</v>
      </c>
      <c r="L19" s="2">
        <v>44</v>
      </c>
      <c r="M19" s="2">
        <v>14</v>
      </c>
      <c r="N19" s="2" t="s">
        <v>4</v>
      </c>
      <c r="O19" s="2">
        <v>1</v>
      </c>
      <c r="P19" t="s">
        <v>10</v>
      </c>
      <c r="Q19">
        <f t="shared" si="0"/>
        <v>192</v>
      </c>
      <c r="R19" s="55">
        <f t="shared" si="1"/>
        <v>6.193548387096774E-3</v>
      </c>
      <c r="S19">
        <f t="shared" si="2"/>
        <v>1</v>
      </c>
      <c r="T19">
        <f t="shared" si="3"/>
        <v>1</v>
      </c>
      <c r="U19" s="2">
        <f t="shared" si="4"/>
        <v>2</v>
      </c>
      <c r="V19" s="2">
        <f t="shared" si="5"/>
        <v>3</v>
      </c>
      <c r="W19">
        <f t="shared" si="6"/>
        <v>1</v>
      </c>
      <c r="X19" s="2">
        <f t="shared" si="7"/>
        <v>0</v>
      </c>
      <c r="Y19">
        <f t="shared" si="8"/>
        <v>1</v>
      </c>
      <c r="AB19">
        <f t="shared" si="9"/>
        <v>1</v>
      </c>
      <c r="AC19" t="s">
        <v>22</v>
      </c>
      <c r="AE19" s="2">
        <v>24</v>
      </c>
      <c r="AG19" s="2">
        <v>28</v>
      </c>
    </row>
    <row r="20" spans="1:33" x14ac:dyDescent="0.2">
      <c r="A20" s="5">
        <v>18</v>
      </c>
      <c r="B20" s="2" t="s">
        <v>3</v>
      </c>
      <c r="C20" s="2" t="s">
        <v>1</v>
      </c>
      <c r="D20" s="2" t="s">
        <v>5</v>
      </c>
      <c r="E20" s="2" t="s">
        <v>15</v>
      </c>
      <c r="F20" s="2">
        <v>28</v>
      </c>
      <c r="G20" s="2">
        <v>30</v>
      </c>
      <c r="H20" t="s">
        <v>33</v>
      </c>
      <c r="I20" s="2" t="s">
        <v>14</v>
      </c>
      <c r="J20" s="2" t="s">
        <v>55</v>
      </c>
      <c r="K20" s="2">
        <v>14</v>
      </c>
      <c r="L20" s="2">
        <v>66</v>
      </c>
      <c r="M20" s="2">
        <v>8</v>
      </c>
      <c r="N20" s="2" t="s">
        <v>4</v>
      </c>
      <c r="O20" s="2">
        <v>2</v>
      </c>
      <c r="P20" t="s">
        <v>10</v>
      </c>
      <c r="Q20">
        <f t="shared" si="0"/>
        <v>168</v>
      </c>
      <c r="R20" s="55">
        <f t="shared" si="1"/>
        <v>6.0000000000000001E-3</v>
      </c>
      <c r="S20">
        <f t="shared" si="2"/>
        <v>0</v>
      </c>
      <c r="T20">
        <f t="shared" si="3"/>
        <v>0</v>
      </c>
      <c r="U20" s="2">
        <f t="shared" si="4"/>
        <v>2</v>
      </c>
      <c r="V20" s="2">
        <f t="shared" si="5"/>
        <v>3</v>
      </c>
      <c r="W20">
        <f t="shared" si="6"/>
        <v>1</v>
      </c>
      <c r="X20" s="2">
        <f t="shared" si="7"/>
        <v>1</v>
      </c>
      <c r="Y20">
        <f t="shared" si="8"/>
        <v>1</v>
      </c>
      <c r="AB20">
        <f t="shared" si="9"/>
        <v>1</v>
      </c>
      <c r="AC20" t="s">
        <v>24</v>
      </c>
      <c r="AE20" s="2">
        <v>25</v>
      </c>
      <c r="AG20" s="2">
        <v>29</v>
      </c>
    </row>
    <row r="21" spans="1:33" x14ac:dyDescent="0.2">
      <c r="A21" s="5">
        <v>19</v>
      </c>
      <c r="B21" s="2" t="s">
        <v>3</v>
      </c>
      <c r="C21" s="2" t="s">
        <v>2</v>
      </c>
      <c r="D21" s="2" t="s">
        <v>5</v>
      </c>
      <c r="E21" s="2" t="s">
        <v>85</v>
      </c>
      <c r="F21" s="2">
        <v>29</v>
      </c>
      <c r="G21" s="2">
        <v>25</v>
      </c>
      <c r="H21" t="s">
        <v>41</v>
      </c>
      <c r="I21" s="2" t="s">
        <v>2</v>
      </c>
      <c r="J21" s="2" t="s">
        <v>53</v>
      </c>
      <c r="K21" s="2">
        <v>24</v>
      </c>
      <c r="L21" s="2">
        <v>101</v>
      </c>
      <c r="M21" s="2">
        <v>11</v>
      </c>
      <c r="N21" s="2" t="s">
        <v>4</v>
      </c>
      <c r="O21" s="2">
        <v>5</v>
      </c>
      <c r="P21" t="s">
        <v>13</v>
      </c>
      <c r="Q21">
        <f t="shared" si="0"/>
        <v>288</v>
      </c>
      <c r="R21" s="55">
        <f t="shared" si="1"/>
        <v>9.9310344827586213E-3</v>
      </c>
      <c r="S21">
        <f t="shared" si="2"/>
        <v>0</v>
      </c>
      <c r="T21">
        <f t="shared" si="3"/>
        <v>3</v>
      </c>
      <c r="U21" s="2">
        <f t="shared" si="4"/>
        <v>4</v>
      </c>
      <c r="V21" s="2">
        <f t="shared" si="5"/>
        <v>1</v>
      </c>
      <c r="W21">
        <f t="shared" si="6"/>
        <v>0</v>
      </c>
      <c r="X21" s="2">
        <f t="shared" si="7"/>
        <v>0</v>
      </c>
      <c r="Y21">
        <f t="shared" si="8"/>
        <v>1</v>
      </c>
      <c r="AB21">
        <f t="shared" si="9"/>
        <v>1</v>
      </c>
      <c r="AC21" t="s">
        <v>25</v>
      </c>
      <c r="AE21" s="2">
        <v>26</v>
      </c>
      <c r="AG21" s="2">
        <v>30</v>
      </c>
    </row>
    <row r="22" spans="1:33" x14ac:dyDescent="0.2">
      <c r="A22" s="5">
        <v>20</v>
      </c>
      <c r="B22" s="2" t="s">
        <v>3</v>
      </c>
      <c r="C22" s="2" t="s">
        <v>1</v>
      </c>
      <c r="D22" s="2" t="s">
        <v>5</v>
      </c>
      <c r="E22" s="2" t="s">
        <v>15</v>
      </c>
      <c r="F22" s="2">
        <v>28</v>
      </c>
      <c r="G22" s="2">
        <v>58</v>
      </c>
      <c r="H22" t="s">
        <v>61</v>
      </c>
      <c r="I22" s="2" t="s">
        <v>14</v>
      </c>
      <c r="J22" s="2" t="s">
        <v>53</v>
      </c>
      <c r="K22" s="2">
        <v>17</v>
      </c>
      <c r="L22" s="2">
        <v>83</v>
      </c>
      <c r="M22" s="2">
        <v>16</v>
      </c>
      <c r="N22" s="2" t="s">
        <v>4</v>
      </c>
      <c r="O22" s="2">
        <v>0</v>
      </c>
      <c r="P22" t="s">
        <v>12</v>
      </c>
      <c r="Q22">
        <f t="shared" si="0"/>
        <v>204</v>
      </c>
      <c r="R22" s="55">
        <f t="shared" si="1"/>
        <v>7.285714285714286E-3</v>
      </c>
      <c r="S22">
        <f t="shared" si="2"/>
        <v>0</v>
      </c>
      <c r="T22">
        <f t="shared" si="3"/>
        <v>0</v>
      </c>
      <c r="U22" s="2">
        <f t="shared" si="4"/>
        <v>1</v>
      </c>
      <c r="V22" s="2">
        <f t="shared" si="5"/>
        <v>1</v>
      </c>
      <c r="W22">
        <f t="shared" si="6"/>
        <v>1</v>
      </c>
      <c r="X22" s="2">
        <f t="shared" si="7"/>
        <v>1</v>
      </c>
      <c r="Y22">
        <f t="shared" si="8"/>
        <v>1</v>
      </c>
      <c r="AB22">
        <f t="shared" si="9"/>
        <v>1</v>
      </c>
      <c r="AC22" t="s">
        <v>19</v>
      </c>
      <c r="AE22" s="2">
        <v>27</v>
      </c>
      <c r="AG22" s="2">
        <v>31</v>
      </c>
    </row>
    <row r="23" spans="1:33" x14ac:dyDescent="0.2">
      <c r="A23" s="5">
        <v>21</v>
      </c>
      <c r="B23" s="2" t="s">
        <v>3</v>
      </c>
      <c r="C23" s="2" t="s">
        <v>1</v>
      </c>
      <c r="D23" s="2" t="s">
        <v>15</v>
      </c>
      <c r="E23" s="2" t="s">
        <v>84</v>
      </c>
      <c r="F23" s="2">
        <v>50</v>
      </c>
      <c r="G23" s="2">
        <v>75</v>
      </c>
      <c r="H23" t="s">
        <v>31</v>
      </c>
      <c r="I23" s="2" t="s">
        <v>14</v>
      </c>
      <c r="J23" s="3" t="s">
        <v>7</v>
      </c>
      <c r="K23" s="2">
        <v>47</v>
      </c>
      <c r="L23" s="2">
        <v>172</v>
      </c>
      <c r="M23" s="2">
        <v>17</v>
      </c>
      <c r="N23" s="2" t="s">
        <v>8</v>
      </c>
      <c r="O23" s="2">
        <v>8</v>
      </c>
      <c r="P23" s="1" t="s">
        <v>9</v>
      </c>
      <c r="Q23">
        <f t="shared" si="0"/>
        <v>564</v>
      </c>
      <c r="R23" s="55">
        <f t="shared" si="1"/>
        <v>1.128E-2</v>
      </c>
      <c r="S23">
        <f t="shared" si="2"/>
        <v>0</v>
      </c>
      <c r="T23">
        <f t="shared" si="3"/>
        <v>2</v>
      </c>
      <c r="U23" s="2">
        <f t="shared" si="4"/>
        <v>0</v>
      </c>
      <c r="V23" s="2">
        <f t="shared" si="5"/>
        <v>4</v>
      </c>
      <c r="W23">
        <f t="shared" si="6"/>
        <v>1</v>
      </c>
      <c r="X23" s="2">
        <f t="shared" si="7"/>
        <v>1</v>
      </c>
      <c r="Y23">
        <f t="shared" si="8"/>
        <v>0</v>
      </c>
      <c r="AB23">
        <f t="shared" si="9"/>
        <v>0</v>
      </c>
      <c r="AC23" t="s">
        <v>26</v>
      </c>
      <c r="AE23" s="2">
        <v>28</v>
      </c>
      <c r="AG23" s="2">
        <v>32</v>
      </c>
    </row>
    <row r="24" spans="1:33" x14ac:dyDescent="0.2">
      <c r="A24" s="5">
        <v>22</v>
      </c>
      <c r="B24" s="2" t="s">
        <v>0</v>
      </c>
      <c r="C24" s="2" t="s">
        <v>2</v>
      </c>
      <c r="D24" s="2" t="s">
        <v>5</v>
      </c>
      <c r="E24" s="2" t="s">
        <v>15</v>
      </c>
      <c r="F24" s="2">
        <v>31</v>
      </c>
      <c r="G24" s="2">
        <v>47</v>
      </c>
      <c r="H24" t="s">
        <v>27</v>
      </c>
      <c r="I24" s="2" t="s">
        <v>2</v>
      </c>
      <c r="J24" s="2" t="s">
        <v>55</v>
      </c>
      <c r="K24" s="2">
        <v>16</v>
      </c>
      <c r="L24" s="2">
        <v>20</v>
      </c>
      <c r="M24" s="2">
        <v>15</v>
      </c>
      <c r="N24" s="2" t="s">
        <v>4</v>
      </c>
      <c r="O24" s="2">
        <v>1</v>
      </c>
      <c r="P24" t="s">
        <v>10</v>
      </c>
      <c r="Q24">
        <f t="shared" si="0"/>
        <v>192</v>
      </c>
      <c r="R24" s="55">
        <f t="shared" si="1"/>
        <v>6.193548387096774E-3</v>
      </c>
      <c r="S24">
        <f t="shared" si="2"/>
        <v>1</v>
      </c>
      <c r="T24">
        <f t="shared" si="3"/>
        <v>0</v>
      </c>
      <c r="U24" s="2">
        <f t="shared" si="4"/>
        <v>2</v>
      </c>
      <c r="V24" s="2">
        <f t="shared" si="5"/>
        <v>3</v>
      </c>
      <c r="W24">
        <f t="shared" si="6"/>
        <v>0</v>
      </c>
      <c r="X24" s="2">
        <f t="shared" si="7"/>
        <v>0</v>
      </c>
      <c r="Y24">
        <f t="shared" si="8"/>
        <v>1</v>
      </c>
      <c r="AB24">
        <f t="shared" si="9"/>
        <v>1</v>
      </c>
      <c r="AC24" t="s">
        <v>18</v>
      </c>
      <c r="AE24" s="2">
        <v>29</v>
      </c>
      <c r="AG24" s="2">
        <v>33</v>
      </c>
    </row>
    <row r="25" spans="1:33" x14ac:dyDescent="0.2">
      <c r="A25" s="5">
        <v>23</v>
      </c>
      <c r="B25" s="2" t="s">
        <v>3</v>
      </c>
      <c r="C25" s="2" t="s">
        <v>1</v>
      </c>
      <c r="D25" s="2" t="s">
        <v>15</v>
      </c>
      <c r="E25" s="2" t="s">
        <v>15</v>
      </c>
      <c r="F25" s="2">
        <v>49</v>
      </c>
      <c r="G25" s="2">
        <v>52</v>
      </c>
      <c r="H25" t="s">
        <v>22</v>
      </c>
      <c r="I25" s="2" t="s">
        <v>14</v>
      </c>
      <c r="J25" s="3" t="s">
        <v>7</v>
      </c>
      <c r="K25" s="2">
        <v>38</v>
      </c>
      <c r="L25" s="2">
        <v>168</v>
      </c>
      <c r="M25" s="2">
        <v>37</v>
      </c>
      <c r="N25" s="2" t="s">
        <v>8</v>
      </c>
      <c r="O25" s="2">
        <v>5</v>
      </c>
      <c r="P25" t="s">
        <v>9</v>
      </c>
      <c r="Q25">
        <f t="shared" si="0"/>
        <v>456</v>
      </c>
      <c r="R25" s="55">
        <f t="shared" si="1"/>
        <v>9.3061224489795914E-3</v>
      </c>
      <c r="S25">
        <f t="shared" si="2"/>
        <v>0</v>
      </c>
      <c r="T25">
        <f t="shared" si="3"/>
        <v>0</v>
      </c>
      <c r="U25" s="2">
        <f t="shared" si="4"/>
        <v>0</v>
      </c>
      <c r="V25" s="2">
        <f t="shared" si="5"/>
        <v>4</v>
      </c>
      <c r="W25">
        <f t="shared" si="6"/>
        <v>1</v>
      </c>
      <c r="X25" s="2">
        <f t="shared" si="7"/>
        <v>1</v>
      </c>
      <c r="Y25">
        <f t="shared" si="8"/>
        <v>0</v>
      </c>
      <c r="AB25">
        <f t="shared" si="9"/>
        <v>0</v>
      </c>
      <c r="AC25" t="s">
        <v>23</v>
      </c>
      <c r="AE25" s="2">
        <v>30</v>
      </c>
      <c r="AG25" s="2">
        <v>34</v>
      </c>
    </row>
    <row r="26" spans="1:33" x14ac:dyDescent="0.2">
      <c r="A26" s="5">
        <v>24</v>
      </c>
      <c r="B26" s="2" t="s">
        <v>0</v>
      </c>
      <c r="C26" s="2" t="s">
        <v>1</v>
      </c>
      <c r="D26" s="2" t="s">
        <v>15</v>
      </c>
      <c r="E26" s="2" t="s">
        <v>15</v>
      </c>
      <c r="F26" s="2">
        <v>48</v>
      </c>
      <c r="G26" s="2">
        <v>35</v>
      </c>
      <c r="H26" t="s">
        <v>24</v>
      </c>
      <c r="I26" s="2" t="s">
        <v>14</v>
      </c>
      <c r="J26" s="3" t="s">
        <v>7</v>
      </c>
      <c r="K26" s="2">
        <v>51</v>
      </c>
      <c r="L26" s="2">
        <v>242</v>
      </c>
      <c r="M26" s="2">
        <v>43</v>
      </c>
      <c r="N26" s="2" t="s">
        <v>8</v>
      </c>
      <c r="O26" s="2">
        <v>8</v>
      </c>
      <c r="P26" s="1" t="s">
        <v>9</v>
      </c>
      <c r="Q26">
        <f t="shared" si="0"/>
        <v>612</v>
      </c>
      <c r="R26" s="55">
        <f t="shared" si="1"/>
        <v>1.2749999999999999E-2</v>
      </c>
      <c r="S26">
        <f t="shared" si="2"/>
        <v>1</v>
      </c>
      <c r="T26">
        <f t="shared" si="3"/>
        <v>0</v>
      </c>
      <c r="U26" s="2">
        <f t="shared" si="4"/>
        <v>0</v>
      </c>
      <c r="V26" s="2">
        <f t="shared" si="5"/>
        <v>4</v>
      </c>
      <c r="W26">
        <f t="shared" si="6"/>
        <v>1</v>
      </c>
      <c r="X26" s="2">
        <f t="shared" si="7"/>
        <v>1</v>
      </c>
      <c r="Y26">
        <f t="shared" si="8"/>
        <v>0</v>
      </c>
      <c r="AB26">
        <f t="shared" si="9"/>
        <v>0</v>
      </c>
      <c r="AC26" t="s">
        <v>60</v>
      </c>
      <c r="AE26" s="2">
        <v>31</v>
      </c>
      <c r="AG26" s="2">
        <v>35</v>
      </c>
    </row>
    <row r="27" spans="1:33" x14ac:dyDescent="0.2">
      <c r="A27" s="5">
        <v>25</v>
      </c>
      <c r="B27" s="2" t="s">
        <v>0</v>
      </c>
      <c r="C27" s="2" t="s">
        <v>2</v>
      </c>
      <c r="D27" s="2" t="s">
        <v>5</v>
      </c>
      <c r="E27" s="2" t="s">
        <v>83</v>
      </c>
      <c r="F27" s="2">
        <v>26</v>
      </c>
      <c r="G27" s="2">
        <v>25</v>
      </c>
      <c r="H27" t="s">
        <v>38</v>
      </c>
      <c r="I27" s="2" t="s">
        <v>2</v>
      </c>
      <c r="J27" s="2" t="s">
        <v>53</v>
      </c>
      <c r="K27" s="2">
        <v>31</v>
      </c>
      <c r="L27" s="2">
        <v>117</v>
      </c>
      <c r="M27" s="2">
        <v>16</v>
      </c>
      <c r="N27" s="2" t="s">
        <v>4</v>
      </c>
      <c r="O27" s="2">
        <v>6</v>
      </c>
      <c r="P27" t="s">
        <v>13</v>
      </c>
      <c r="Q27">
        <f t="shared" si="0"/>
        <v>372</v>
      </c>
      <c r="R27" s="55">
        <f t="shared" si="1"/>
        <v>1.4307692307692308E-2</v>
      </c>
      <c r="S27">
        <f t="shared" si="2"/>
        <v>1</v>
      </c>
      <c r="T27">
        <f t="shared" si="3"/>
        <v>1</v>
      </c>
      <c r="U27" s="2">
        <f t="shared" si="4"/>
        <v>4</v>
      </c>
      <c r="V27" s="2">
        <f t="shared" si="5"/>
        <v>1</v>
      </c>
      <c r="W27">
        <f t="shared" si="6"/>
        <v>0</v>
      </c>
      <c r="X27" s="2">
        <f t="shared" si="7"/>
        <v>0</v>
      </c>
      <c r="Y27">
        <f t="shared" si="8"/>
        <v>1</v>
      </c>
      <c r="AB27">
        <f t="shared" si="9"/>
        <v>1</v>
      </c>
      <c r="AC27" t="s">
        <v>35</v>
      </c>
      <c r="AE27" s="2">
        <v>32</v>
      </c>
      <c r="AG27" s="2">
        <v>36</v>
      </c>
    </row>
    <row r="28" spans="1:33" x14ac:dyDescent="0.2">
      <c r="A28" s="5">
        <v>26</v>
      </c>
      <c r="B28" s="2" t="s">
        <v>0</v>
      </c>
      <c r="C28" s="2" t="s">
        <v>2</v>
      </c>
      <c r="D28" s="2" t="s">
        <v>15</v>
      </c>
      <c r="E28" s="2" t="s">
        <v>15</v>
      </c>
      <c r="F28" s="2">
        <v>28</v>
      </c>
      <c r="G28" s="2">
        <v>74</v>
      </c>
      <c r="H28" t="s">
        <v>41</v>
      </c>
      <c r="I28" s="2" t="s">
        <v>14</v>
      </c>
      <c r="J28" s="2" t="s">
        <v>55</v>
      </c>
      <c r="K28" s="2">
        <v>18</v>
      </c>
      <c r="L28" s="2">
        <v>73</v>
      </c>
      <c r="M28" s="2">
        <v>29</v>
      </c>
      <c r="N28" s="2" t="s">
        <v>4</v>
      </c>
      <c r="O28" s="2">
        <v>2</v>
      </c>
      <c r="P28" t="s">
        <v>11</v>
      </c>
      <c r="Q28">
        <f t="shared" si="0"/>
        <v>216</v>
      </c>
      <c r="R28" s="55">
        <f t="shared" si="1"/>
        <v>7.7142857142857143E-3</v>
      </c>
      <c r="S28">
        <f t="shared" si="2"/>
        <v>1</v>
      </c>
      <c r="T28">
        <f t="shared" si="3"/>
        <v>0</v>
      </c>
      <c r="U28" s="2">
        <f t="shared" si="4"/>
        <v>3</v>
      </c>
      <c r="V28" s="2">
        <f t="shared" si="5"/>
        <v>3</v>
      </c>
      <c r="W28">
        <f t="shared" si="6"/>
        <v>0</v>
      </c>
      <c r="X28" s="2">
        <f t="shared" si="7"/>
        <v>1</v>
      </c>
      <c r="Y28">
        <f t="shared" si="8"/>
        <v>1</v>
      </c>
      <c r="AB28">
        <f t="shared" si="9"/>
        <v>0</v>
      </c>
      <c r="AC28" t="s">
        <v>59</v>
      </c>
      <c r="AE28" s="2">
        <v>33</v>
      </c>
      <c r="AG28" s="2">
        <v>37</v>
      </c>
    </row>
    <row r="29" spans="1:33" x14ac:dyDescent="0.2">
      <c r="A29" s="5">
        <v>27</v>
      </c>
      <c r="B29" s="2" t="s">
        <v>0</v>
      </c>
      <c r="C29" s="2" t="s">
        <v>2</v>
      </c>
      <c r="D29" s="2" t="s">
        <v>15</v>
      </c>
      <c r="E29" s="2" t="s">
        <v>15</v>
      </c>
      <c r="F29" s="2">
        <v>35</v>
      </c>
      <c r="G29" s="2">
        <v>75</v>
      </c>
      <c r="H29" t="s">
        <v>17</v>
      </c>
      <c r="I29" s="2" t="s">
        <v>14</v>
      </c>
      <c r="J29" s="2" t="s">
        <v>53</v>
      </c>
      <c r="K29" s="2">
        <v>14</v>
      </c>
      <c r="L29" s="2">
        <v>56</v>
      </c>
      <c r="M29" s="2">
        <v>32</v>
      </c>
      <c r="N29" s="2" t="s">
        <v>4</v>
      </c>
      <c r="O29" s="2">
        <v>2</v>
      </c>
      <c r="P29" t="s">
        <v>10</v>
      </c>
      <c r="Q29">
        <f t="shared" si="0"/>
        <v>168</v>
      </c>
      <c r="R29" s="55">
        <f t="shared" si="1"/>
        <v>4.7999999999999996E-3</v>
      </c>
      <c r="S29">
        <f t="shared" si="2"/>
        <v>1</v>
      </c>
      <c r="T29">
        <f t="shared" si="3"/>
        <v>0</v>
      </c>
      <c r="U29" s="2">
        <f t="shared" si="4"/>
        <v>2</v>
      </c>
      <c r="V29" s="2">
        <f t="shared" si="5"/>
        <v>1</v>
      </c>
      <c r="W29">
        <f t="shared" si="6"/>
        <v>0</v>
      </c>
      <c r="X29" s="2">
        <f t="shared" si="7"/>
        <v>1</v>
      </c>
      <c r="Y29">
        <f t="shared" si="8"/>
        <v>1</v>
      </c>
      <c r="AB29">
        <f t="shared" si="9"/>
        <v>0</v>
      </c>
      <c r="AC29" t="s">
        <v>28</v>
      </c>
      <c r="AE29" s="2">
        <v>34</v>
      </c>
      <c r="AG29" s="2">
        <v>38</v>
      </c>
    </row>
    <row r="30" spans="1:33" x14ac:dyDescent="0.2">
      <c r="A30" s="5">
        <v>28</v>
      </c>
      <c r="B30" s="2" t="s">
        <v>0</v>
      </c>
      <c r="C30" s="2" t="s">
        <v>1</v>
      </c>
      <c r="D30" s="2" t="s">
        <v>5</v>
      </c>
      <c r="E30" s="2" t="s">
        <v>15</v>
      </c>
      <c r="F30" s="2">
        <v>28</v>
      </c>
      <c r="G30" s="2">
        <v>33</v>
      </c>
      <c r="H30" t="s">
        <v>38</v>
      </c>
      <c r="I30" s="2" t="s">
        <v>14</v>
      </c>
      <c r="J30" s="2" t="s">
        <v>55</v>
      </c>
      <c r="K30" s="2">
        <v>17</v>
      </c>
      <c r="L30" s="2">
        <v>45</v>
      </c>
      <c r="M30" s="2">
        <v>44</v>
      </c>
      <c r="N30" s="2" t="s">
        <v>4</v>
      </c>
      <c r="O30" s="2">
        <v>1</v>
      </c>
      <c r="P30" t="s">
        <v>11</v>
      </c>
      <c r="Q30">
        <f t="shared" si="0"/>
        <v>204</v>
      </c>
      <c r="R30" s="55">
        <f t="shared" si="1"/>
        <v>7.285714285714286E-3</v>
      </c>
      <c r="S30">
        <f t="shared" si="2"/>
        <v>1</v>
      </c>
      <c r="T30">
        <f t="shared" si="3"/>
        <v>0</v>
      </c>
      <c r="U30" s="2">
        <f t="shared" si="4"/>
        <v>3</v>
      </c>
      <c r="V30" s="2">
        <f t="shared" si="5"/>
        <v>3</v>
      </c>
      <c r="W30">
        <f t="shared" si="6"/>
        <v>1</v>
      </c>
      <c r="X30" s="2">
        <f t="shared" si="7"/>
        <v>1</v>
      </c>
      <c r="Y30">
        <f t="shared" si="8"/>
        <v>1</v>
      </c>
      <c r="AB30">
        <f t="shared" si="9"/>
        <v>1</v>
      </c>
      <c r="AC30" t="s">
        <v>57</v>
      </c>
      <c r="AE30" s="2">
        <v>35</v>
      </c>
      <c r="AG30" s="2">
        <v>39</v>
      </c>
    </row>
    <row r="31" spans="1:33" x14ac:dyDescent="0.2">
      <c r="A31" s="5">
        <v>29</v>
      </c>
      <c r="B31" s="2" t="s">
        <v>3</v>
      </c>
      <c r="C31" s="2" t="s">
        <v>1</v>
      </c>
      <c r="D31" s="2" t="s">
        <v>5</v>
      </c>
      <c r="E31" s="2" t="s">
        <v>15</v>
      </c>
      <c r="F31" s="2">
        <v>46</v>
      </c>
      <c r="G31" s="2">
        <v>31</v>
      </c>
      <c r="H31" t="s">
        <v>30</v>
      </c>
      <c r="I31" s="2" t="s">
        <v>14</v>
      </c>
      <c r="J31" s="3" t="s">
        <v>7</v>
      </c>
      <c r="K31" s="2">
        <v>42</v>
      </c>
      <c r="L31" s="2">
        <v>154</v>
      </c>
      <c r="M31" s="2">
        <v>43</v>
      </c>
      <c r="N31" s="2" t="s">
        <v>8</v>
      </c>
      <c r="O31" s="2">
        <v>2</v>
      </c>
      <c r="P31" s="1" t="s">
        <v>9</v>
      </c>
      <c r="Q31">
        <f t="shared" si="0"/>
        <v>504</v>
      </c>
      <c r="R31" s="55">
        <f t="shared" si="1"/>
        <v>1.0956521739130434E-2</v>
      </c>
      <c r="S31">
        <f t="shared" si="2"/>
        <v>0</v>
      </c>
      <c r="T31">
        <f t="shared" si="3"/>
        <v>0</v>
      </c>
      <c r="U31" s="2">
        <f t="shared" si="4"/>
        <v>0</v>
      </c>
      <c r="V31" s="2">
        <f t="shared" si="5"/>
        <v>4</v>
      </c>
      <c r="W31">
        <f t="shared" si="6"/>
        <v>1</v>
      </c>
      <c r="X31" s="2">
        <f t="shared" si="7"/>
        <v>1</v>
      </c>
      <c r="Y31">
        <f t="shared" si="8"/>
        <v>0</v>
      </c>
      <c r="AB31">
        <f t="shared" si="9"/>
        <v>1</v>
      </c>
      <c r="AC31" t="s">
        <v>34</v>
      </c>
      <c r="AE31" s="2">
        <v>35</v>
      </c>
      <c r="AG31" s="2">
        <v>40</v>
      </c>
    </row>
    <row r="32" spans="1:33" x14ac:dyDescent="0.2">
      <c r="A32" s="5">
        <v>30</v>
      </c>
      <c r="B32" s="2" t="s">
        <v>3</v>
      </c>
      <c r="C32" s="2" t="s">
        <v>1</v>
      </c>
      <c r="D32" s="2" t="s">
        <v>15</v>
      </c>
      <c r="E32" s="2" t="s">
        <v>15</v>
      </c>
      <c r="F32" s="2">
        <v>25</v>
      </c>
      <c r="G32" s="2">
        <v>35</v>
      </c>
      <c r="H32" t="s">
        <v>25</v>
      </c>
      <c r="I32" s="2" t="s">
        <v>14</v>
      </c>
      <c r="J32" s="2" t="s">
        <v>53</v>
      </c>
      <c r="K32" s="2">
        <v>15</v>
      </c>
      <c r="L32" s="2">
        <v>27</v>
      </c>
      <c r="M32" s="2">
        <v>8</v>
      </c>
      <c r="N32" s="2" t="s">
        <v>4</v>
      </c>
      <c r="O32" s="2">
        <v>1</v>
      </c>
      <c r="P32" t="s">
        <v>12</v>
      </c>
      <c r="Q32">
        <f t="shared" si="0"/>
        <v>180</v>
      </c>
      <c r="R32" s="55">
        <f t="shared" si="1"/>
        <v>7.1999999999999998E-3</v>
      </c>
      <c r="S32">
        <f t="shared" si="2"/>
        <v>0</v>
      </c>
      <c r="T32">
        <f t="shared" si="3"/>
        <v>0</v>
      </c>
      <c r="U32" s="2">
        <f t="shared" si="4"/>
        <v>1</v>
      </c>
      <c r="V32" s="2">
        <f t="shared" si="5"/>
        <v>1</v>
      </c>
      <c r="W32">
        <f t="shared" si="6"/>
        <v>1</v>
      </c>
      <c r="X32" s="2">
        <f t="shared" si="7"/>
        <v>1</v>
      </c>
      <c r="Y32">
        <f t="shared" si="8"/>
        <v>1</v>
      </c>
      <c r="AB32">
        <f t="shared" si="9"/>
        <v>0</v>
      </c>
      <c r="AC32" t="s">
        <v>68</v>
      </c>
      <c r="AE32" s="2">
        <v>36</v>
      </c>
      <c r="AG32" s="2">
        <v>41</v>
      </c>
    </row>
    <row r="33" spans="1:33" x14ac:dyDescent="0.2">
      <c r="A33" s="5">
        <v>31</v>
      </c>
      <c r="B33" s="2" t="s">
        <v>3</v>
      </c>
      <c r="C33" s="2" t="s">
        <v>2</v>
      </c>
      <c r="D33" s="2" t="s">
        <v>5</v>
      </c>
      <c r="E33" s="2" t="s">
        <v>83</v>
      </c>
      <c r="F33" s="2">
        <v>56</v>
      </c>
      <c r="G33" s="2">
        <v>46</v>
      </c>
      <c r="H33" t="s">
        <v>19</v>
      </c>
      <c r="I33" s="2" t="s">
        <v>2</v>
      </c>
      <c r="J33" s="2" t="s">
        <v>6</v>
      </c>
      <c r="K33" s="2">
        <v>67</v>
      </c>
      <c r="L33" s="2">
        <v>259</v>
      </c>
      <c r="M33" s="2">
        <v>1</v>
      </c>
      <c r="N33" s="2" t="s">
        <v>4</v>
      </c>
      <c r="O33" s="2">
        <v>1</v>
      </c>
      <c r="P33" t="s">
        <v>10</v>
      </c>
      <c r="Q33">
        <f t="shared" si="0"/>
        <v>804</v>
      </c>
      <c r="R33" s="55">
        <f t="shared" si="1"/>
        <v>1.4357142857142857E-2</v>
      </c>
      <c r="S33">
        <f t="shared" si="2"/>
        <v>0</v>
      </c>
      <c r="T33">
        <f t="shared" si="3"/>
        <v>1</v>
      </c>
      <c r="U33" s="2">
        <f t="shared" si="4"/>
        <v>2</v>
      </c>
      <c r="V33" s="2">
        <f t="shared" si="5"/>
        <v>0</v>
      </c>
      <c r="W33">
        <f t="shared" si="6"/>
        <v>0</v>
      </c>
      <c r="X33" s="2">
        <f t="shared" si="7"/>
        <v>0</v>
      </c>
      <c r="Y33">
        <f t="shared" si="8"/>
        <v>1</v>
      </c>
      <c r="AB33">
        <f t="shared" si="9"/>
        <v>1</v>
      </c>
      <c r="AC33" t="s">
        <v>32</v>
      </c>
      <c r="AE33" s="2">
        <v>37</v>
      </c>
      <c r="AG33" s="2">
        <v>42</v>
      </c>
    </row>
    <row r="34" spans="1:33" x14ac:dyDescent="0.2">
      <c r="A34" s="5">
        <v>32</v>
      </c>
      <c r="B34" s="2" t="s">
        <v>3</v>
      </c>
      <c r="C34" s="2" t="s">
        <v>1</v>
      </c>
      <c r="D34" s="2" t="s">
        <v>15</v>
      </c>
      <c r="E34" s="2" t="s">
        <v>15</v>
      </c>
      <c r="F34" s="2">
        <v>32</v>
      </c>
      <c r="G34" s="2">
        <v>67</v>
      </c>
      <c r="H34" t="s">
        <v>26</v>
      </c>
      <c r="I34" s="2" t="s">
        <v>2</v>
      </c>
      <c r="J34" s="2" t="s">
        <v>53</v>
      </c>
      <c r="K34" s="2">
        <v>19</v>
      </c>
      <c r="L34" s="2">
        <v>24</v>
      </c>
      <c r="M34" s="2">
        <v>17</v>
      </c>
      <c r="N34" s="2" t="s">
        <v>4</v>
      </c>
      <c r="O34" s="2">
        <v>0</v>
      </c>
      <c r="P34" t="s">
        <v>10</v>
      </c>
      <c r="Q34">
        <f t="shared" si="0"/>
        <v>228</v>
      </c>
      <c r="R34" s="55">
        <f t="shared" si="1"/>
        <v>7.1250000000000003E-3</v>
      </c>
      <c r="S34">
        <f t="shared" si="2"/>
        <v>0</v>
      </c>
      <c r="T34">
        <f t="shared" si="3"/>
        <v>0</v>
      </c>
      <c r="U34" s="2">
        <f t="shared" si="4"/>
        <v>2</v>
      </c>
      <c r="V34" s="2">
        <f t="shared" si="5"/>
        <v>1</v>
      </c>
      <c r="W34">
        <f t="shared" si="6"/>
        <v>1</v>
      </c>
      <c r="X34" s="2">
        <f t="shared" si="7"/>
        <v>0</v>
      </c>
      <c r="Y34">
        <f t="shared" si="8"/>
        <v>1</v>
      </c>
      <c r="AB34">
        <f t="shared" si="9"/>
        <v>0</v>
      </c>
      <c r="AC34" t="s">
        <v>52</v>
      </c>
      <c r="AE34" s="2">
        <v>38</v>
      </c>
      <c r="AG34" s="2">
        <v>43</v>
      </c>
    </row>
    <row r="35" spans="1:33" x14ac:dyDescent="0.2">
      <c r="A35" s="5">
        <v>33</v>
      </c>
      <c r="B35" s="2" t="s">
        <v>0</v>
      </c>
      <c r="C35" s="2" t="s">
        <v>2</v>
      </c>
      <c r="D35" s="2" t="s">
        <v>5</v>
      </c>
      <c r="E35" s="2" t="s">
        <v>83</v>
      </c>
      <c r="F35" s="2">
        <v>33</v>
      </c>
      <c r="G35" s="2">
        <v>69</v>
      </c>
      <c r="H35" t="s">
        <v>18</v>
      </c>
      <c r="I35" s="2" t="s">
        <v>14</v>
      </c>
      <c r="J35" s="2" t="s">
        <v>53</v>
      </c>
      <c r="K35" s="2">
        <v>18</v>
      </c>
      <c r="L35" s="2">
        <v>40</v>
      </c>
      <c r="M35" s="2">
        <v>5</v>
      </c>
      <c r="N35" s="2" t="s">
        <v>4</v>
      </c>
      <c r="O35" s="2">
        <v>1</v>
      </c>
      <c r="P35" t="s">
        <v>10</v>
      </c>
      <c r="Q35">
        <f t="shared" si="0"/>
        <v>216</v>
      </c>
      <c r="R35" s="55">
        <f t="shared" si="1"/>
        <v>6.5454545454545453E-3</v>
      </c>
      <c r="S35">
        <f t="shared" si="2"/>
        <v>1</v>
      </c>
      <c r="T35">
        <f t="shared" si="3"/>
        <v>1</v>
      </c>
      <c r="U35" s="2">
        <f t="shared" si="4"/>
        <v>2</v>
      </c>
      <c r="V35" s="2">
        <f t="shared" si="5"/>
        <v>1</v>
      </c>
      <c r="W35">
        <f t="shared" si="6"/>
        <v>0</v>
      </c>
      <c r="X35" s="2">
        <f t="shared" si="7"/>
        <v>1</v>
      </c>
      <c r="Y35">
        <f t="shared" si="8"/>
        <v>1</v>
      </c>
      <c r="AB35">
        <f t="shared" si="9"/>
        <v>1</v>
      </c>
      <c r="AC35" t="s">
        <v>39</v>
      </c>
      <c r="AE35" s="2">
        <v>39</v>
      </c>
      <c r="AG35" s="2">
        <v>44</v>
      </c>
    </row>
    <row r="36" spans="1:33" x14ac:dyDescent="0.2">
      <c r="A36" s="5">
        <v>34</v>
      </c>
      <c r="B36" s="2" t="s">
        <v>3</v>
      </c>
      <c r="C36" s="2" t="s">
        <v>1</v>
      </c>
      <c r="D36" s="2" t="s">
        <v>5</v>
      </c>
      <c r="E36" s="2" t="s">
        <v>15</v>
      </c>
      <c r="F36" s="2">
        <v>30</v>
      </c>
      <c r="G36" s="2">
        <v>44</v>
      </c>
      <c r="H36" t="s">
        <v>23</v>
      </c>
      <c r="I36" s="2" t="s">
        <v>14</v>
      </c>
      <c r="J36" s="2" t="s">
        <v>53</v>
      </c>
      <c r="K36" s="2">
        <v>12</v>
      </c>
      <c r="L36" s="2">
        <v>16</v>
      </c>
      <c r="M36" s="2">
        <v>47</v>
      </c>
      <c r="N36" s="2" t="s">
        <v>4</v>
      </c>
      <c r="O36" s="2">
        <v>1</v>
      </c>
      <c r="P36" t="s">
        <v>10</v>
      </c>
      <c r="Q36">
        <f t="shared" si="0"/>
        <v>144</v>
      </c>
      <c r="R36" s="55">
        <f t="shared" si="1"/>
        <v>4.7999999999999996E-3</v>
      </c>
      <c r="S36">
        <f t="shared" si="2"/>
        <v>0</v>
      </c>
      <c r="T36">
        <f t="shared" si="3"/>
        <v>0</v>
      </c>
      <c r="U36" s="2">
        <f t="shared" si="4"/>
        <v>2</v>
      </c>
      <c r="V36" s="2">
        <f t="shared" si="5"/>
        <v>1</v>
      </c>
      <c r="W36">
        <f t="shared" si="6"/>
        <v>1</v>
      </c>
      <c r="X36" s="2">
        <f t="shared" si="7"/>
        <v>1</v>
      </c>
      <c r="Y36">
        <f t="shared" si="8"/>
        <v>1</v>
      </c>
      <c r="AB36">
        <f t="shared" si="9"/>
        <v>1</v>
      </c>
      <c r="AC36" t="s">
        <v>49</v>
      </c>
      <c r="AE36" s="2">
        <v>40</v>
      </c>
      <c r="AG36" s="2">
        <v>45</v>
      </c>
    </row>
    <row r="37" spans="1:33" x14ac:dyDescent="0.2">
      <c r="A37" s="5">
        <v>35</v>
      </c>
      <c r="B37" s="2" t="s">
        <v>0</v>
      </c>
      <c r="C37" s="2" t="s">
        <v>1</v>
      </c>
      <c r="D37" s="2" t="s">
        <v>5</v>
      </c>
      <c r="E37" s="2" t="s">
        <v>15</v>
      </c>
      <c r="F37" s="2">
        <v>42</v>
      </c>
      <c r="G37" s="2">
        <v>60</v>
      </c>
      <c r="H37" t="s">
        <v>22</v>
      </c>
      <c r="I37" s="2" t="s">
        <v>14</v>
      </c>
      <c r="J37" s="3" t="s">
        <v>7</v>
      </c>
      <c r="K37" s="2">
        <v>43</v>
      </c>
      <c r="L37" s="2">
        <v>64</v>
      </c>
      <c r="M37" s="2">
        <v>22</v>
      </c>
      <c r="N37" s="2" t="s">
        <v>8</v>
      </c>
      <c r="O37" s="2">
        <v>4</v>
      </c>
      <c r="P37" s="1" t="s">
        <v>9</v>
      </c>
      <c r="Q37">
        <f t="shared" si="0"/>
        <v>516</v>
      </c>
      <c r="R37" s="55">
        <f t="shared" si="1"/>
        <v>1.2285714285714285E-2</v>
      </c>
      <c r="S37">
        <f t="shared" si="2"/>
        <v>1</v>
      </c>
      <c r="T37">
        <f t="shared" si="3"/>
        <v>0</v>
      </c>
      <c r="U37" s="2">
        <f t="shared" si="4"/>
        <v>0</v>
      </c>
      <c r="V37" s="2">
        <f t="shared" si="5"/>
        <v>4</v>
      </c>
      <c r="W37">
        <f t="shared" si="6"/>
        <v>1</v>
      </c>
      <c r="X37" s="2">
        <f t="shared" si="7"/>
        <v>1</v>
      </c>
      <c r="Y37">
        <f t="shared" si="8"/>
        <v>0</v>
      </c>
      <c r="AB37">
        <f t="shared" si="9"/>
        <v>1</v>
      </c>
      <c r="AC37" t="s">
        <v>50</v>
      </c>
      <c r="AE37" s="2">
        <v>41</v>
      </c>
      <c r="AG37" s="2">
        <v>46</v>
      </c>
    </row>
    <row r="38" spans="1:33" x14ac:dyDescent="0.2">
      <c r="A38" s="5">
        <v>36</v>
      </c>
      <c r="B38" s="2" t="s">
        <v>3</v>
      </c>
      <c r="C38" s="2" t="s">
        <v>2</v>
      </c>
      <c r="D38" s="2" t="s">
        <v>5</v>
      </c>
      <c r="E38" s="2" t="s">
        <v>85</v>
      </c>
      <c r="F38" s="2">
        <v>46</v>
      </c>
      <c r="G38" s="2">
        <v>64</v>
      </c>
      <c r="H38" t="s">
        <v>60</v>
      </c>
      <c r="I38" s="2" t="s">
        <v>2</v>
      </c>
      <c r="J38" s="3" t="s">
        <v>7</v>
      </c>
      <c r="K38" s="2">
        <v>41</v>
      </c>
      <c r="L38" s="2">
        <v>177</v>
      </c>
      <c r="M38" s="2">
        <v>34</v>
      </c>
      <c r="N38" s="2" t="s">
        <v>8</v>
      </c>
      <c r="O38" s="2">
        <v>11</v>
      </c>
      <c r="P38" s="1" t="s">
        <v>9</v>
      </c>
      <c r="Q38">
        <f t="shared" si="0"/>
        <v>492</v>
      </c>
      <c r="R38" s="55">
        <f t="shared" si="1"/>
        <v>1.0695652173913044E-2</v>
      </c>
      <c r="S38">
        <f t="shared" si="2"/>
        <v>0</v>
      </c>
      <c r="T38">
        <f t="shared" si="3"/>
        <v>3</v>
      </c>
      <c r="U38" s="2">
        <f t="shared" si="4"/>
        <v>0</v>
      </c>
      <c r="V38" s="2">
        <f t="shared" si="5"/>
        <v>4</v>
      </c>
      <c r="W38">
        <f t="shared" si="6"/>
        <v>0</v>
      </c>
      <c r="X38" s="2">
        <f t="shared" si="7"/>
        <v>0</v>
      </c>
      <c r="Y38">
        <f t="shared" si="8"/>
        <v>0</v>
      </c>
      <c r="AB38">
        <f t="shared" si="9"/>
        <v>1</v>
      </c>
      <c r="AC38" t="s">
        <v>43</v>
      </c>
      <c r="AE38" s="2">
        <v>42</v>
      </c>
      <c r="AG38" s="2">
        <v>47</v>
      </c>
    </row>
    <row r="39" spans="1:33" x14ac:dyDescent="0.2">
      <c r="A39" s="5">
        <v>37</v>
      </c>
      <c r="B39" s="2" t="s">
        <v>0</v>
      </c>
      <c r="C39" s="2" t="s">
        <v>1</v>
      </c>
      <c r="D39" s="2" t="s">
        <v>15</v>
      </c>
      <c r="E39" s="2" t="s">
        <v>15</v>
      </c>
      <c r="F39" s="2">
        <v>24</v>
      </c>
      <c r="G39" s="2">
        <v>61</v>
      </c>
      <c r="H39" t="s">
        <v>25</v>
      </c>
      <c r="I39" s="2" t="s">
        <v>2</v>
      </c>
      <c r="J39" s="2" t="s">
        <v>53</v>
      </c>
      <c r="K39" s="2">
        <v>13</v>
      </c>
      <c r="L39" s="2">
        <v>50</v>
      </c>
      <c r="M39" s="2">
        <v>38</v>
      </c>
      <c r="N39" s="2" t="s">
        <v>4</v>
      </c>
      <c r="O39" s="2">
        <v>1</v>
      </c>
      <c r="P39" t="s">
        <v>10</v>
      </c>
      <c r="Q39">
        <f t="shared" si="0"/>
        <v>156</v>
      </c>
      <c r="R39" s="55">
        <f t="shared" si="1"/>
        <v>6.4999999999999997E-3</v>
      </c>
      <c r="S39">
        <f t="shared" si="2"/>
        <v>1</v>
      </c>
      <c r="T39">
        <f t="shared" si="3"/>
        <v>0</v>
      </c>
      <c r="U39" s="2">
        <f t="shared" si="4"/>
        <v>2</v>
      </c>
      <c r="V39" s="2">
        <f t="shared" si="5"/>
        <v>1</v>
      </c>
      <c r="W39">
        <f t="shared" si="6"/>
        <v>1</v>
      </c>
      <c r="X39" s="2">
        <f t="shared" si="7"/>
        <v>0</v>
      </c>
      <c r="Y39">
        <f t="shared" si="8"/>
        <v>1</v>
      </c>
      <c r="AB39">
        <f t="shared" si="9"/>
        <v>0</v>
      </c>
      <c r="AC39" t="s">
        <v>62</v>
      </c>
      <c r="AE39" s="2">
        <v>43</v>
      </c>
      <c r="AG39" s="2">
        <v>48</v>
      </c>
    </row>
    <row r="40" spans="1:33" x14ac:dyDescent="0.2">
      <c r="A40" s="5">
        <v>38</v>
      </c>
      <c r="B40" s="2" t="s">
        <v>3</v>
      </c>
      <c r="C40" s="2" t="s">
        <v>1</v>
      </c>
      <c r="D40" s="2" t="s">
        <v>5</v>
      </c>
      <c r="E40" s="2" t="s">
        <v>15</v>
      </c>
      <c r="F40" s="2">
        <v>28</v>
      </c>
      <c r="G40" s="2">
        <v>24</v>
      </c>
      <c r="H40" t="s">
        <v>20</v>
      </c>
      <c r="I40" s="2" t="s">
        <v>2</v>
      </c>
      <c r="J40" s="2" t="s">
        <v>53</v>
      </c>
      <c r="K40" s="2">
        <v>17</v>
      </c>
      <c r="L40" s="2">
        <v>40</v>
      </c>
      <c r="M40" s="2">
        <v>31</v>
      </c>
      <c r="N40" s="2" t="s">
        <v>4</v>
      </c>
      <c r="O40" s="2">
        <v>0</v>
      </c>
      <c r="P40" t="s">
        <v>12</v>
      </c>
      <c r="Q40">
        <f t="shared" si="0"/>
        <v>204</v>
      </c>
      <c r="R40" s="55">
        <f t="shared" si="1"/>
        <v>7.285714285714286E-3</v>
      </c>
      <c r="S40">
        <f t="shared" si="2"/>
        <v>0</v>
      </c>
      <c r="T40">
        <f t="shared" si="3"/>
        <v>0</v>
      </c>
      <c r="U40" s="2">
        <f t="shared" si="4"/>
        <v>1</v>
      </c>
      <c r="V40" s="2">
        <f t="shared" si="5"/>
        <v>1</v>
      </c>
      <c r="W40">
        <f t="shared" si="6"/>
        <v>1</v>
      </c>
      <c r="X40" s="2">
        <f t="shared" si="7"/>
        <v>0</v>
      </c>
      <c r="Y40">
        <f t="shared" si="8"/>
        <v>1</v>
      </c>
      <c r="AB40">
        <f t="shared" si="9"/>
        <v>1</v>
      </c>
      <c r="AC40" t="s">
        <v>45</v>
      </c>
      <c r="AE40" s="2">
        <v>44</v>
      </c>
      <c r="AG40" s="2">
        <v>49</v>
      </c>
    </row>
    <row r="41" spans="1:33" x14ac:dyDescent="0.2">
      <c r="A41" s="5">
        <v>39</v>
      </c>
      <c r="B41" s="2" t="s">
        <v>0</v>
      </c>
      <c r="C41" s="2" t="s">
        <v>2</v>
      </c>
      <c r="D41" s="2" t="s">
        <v>5</v>
      </c>
      <c r="E41" s="2" t="s">
        <v>85</v>
      </c>
      <c r="F41" s="2">
        <v>29</v>
      </c>
      <c r="G41" s="2">
        <v>20</v>
      </c>
      <c r="H41" t="s">
        <v>22</v>
      </c>
      <c r="I41" s="2" t="s">
        <v>2</v>
      </c>
      <c r="J41" s="2" t="s">
        <v>54</v>
      </c>
      <c r="K41" s="2">
        <v>30</v>
      </c>
      <c r="L41" s="2">
        <v>145</v>
      </c>
      <c r="M41" s="2">
        <v>45</v>
      </c>
      <c r="N41" s="2" t="s">
        <v>4</v>
      </c>
      <c r="O41" s="2">
        <v>5</v>
      </c>
      <c r="P41" t="s">
        <v>13</v>
      </c>
      <c r="Q41">
        <f t="shared" si="0"/>
        <v>360</v>
      </c>
      <c r="R41" s="55">
        <f t="shared" si="1"/>
        <v>1.2413793103448275E-2</v>
      </c>
      <c r="S41">
        <f t="shared" si="2"/>
        <v>1</v>
      </c>
      <c r="T41">
        <f t="shared" si="3"/>
        <v>3</v>
      </c>
      <c r="U41" s="2">
        <f t="shared" si="4"/>
        <v>4</v>
      </c>
      <c r="V41" s="2">
        <f t="shared" si="5"/>
        <v>2</v>
      </c>
      <c r="W41">
        <f t="shared" si="6"/>
        <v>0</v>
      </c>
      <c r="X41" s="2">
        <f t="shared" si="7"/>
        <v>0</v>
      </c>
      <c r="Y41">
        <f t="shared" si="8"/>
        <v>1</v>
      </c>
      <c r="AB41">
        <f t="shared" si="9"/>
        <v>1</v>
      </c>
      <c r="AC41" t="s">
        <v>47</v>
      </c>
      <c r="AE41" s="2">
        <v>45</v>
      </c>
      <c r="AG41" s="2">
        <v>50</v>
      </c>
    </row>
    <row r="42" spans="1:33" x14ac:dyDescent="0.2">
      <c r="A42" s="5">
        <v>40</v>
      </c>
      <c r="B42" s="2" t="s">
        <v>0</v>
      </c>
      <c r="C42" s="2" t="s">
        <v>1</v>
      </c>
      <c r="D42" s="2" t="s">
        <v>15</v>
      </c>
      <c r="E42" s="2" t="s">
        <v>15</v>
      </c>
      <c r="F42" s="2">
        <v>35</v>
      </c>
      <c r="G42" s="2">
        <v>66</v>
      </c>
      <c r="H42" t="s">
        <v>22</v>
      </c>
      <c r="I42" s="2" t="s">
        <v>14</v>
      </c>
      <c r="J42" s="2" t="s">
        <v>53</v>
      </c>
      <c r="K42" s="2">
        <v>20</v>
      </c>
      <c r="L42" s="2">
        <v>25</v>
      </c>
      <c r="M42" s="2">
        <v>34</v>
      </c>
      <c r="N42" s="2" t="s">
        <v>4</v>
      </c>
      <c r="O42" s="2">
        <v>1</v>
      </c>
      <c r="P42" t="s">
        <v>11</v>
      </c>
      <c r="Q42">
        <f t="shared" si="0"/>
        <v>240</v>
      </c>
      <c r="R42" s="55">
        <f t="shared" si="1"/>
        <v>6.8571428571428568E-3</v>
      </c>
      <c r="S42">
        <f t="shared" si="2"/>
        <v>1</v>
      </c>
      <c r="T42">
        <f t="shared" si="3"/>
        <v>0</v>
      </c>
      <c r="U42" s="2">
        <f t="shared" si="4"/>
        <v>3</v>
      </c>
      <c r="V42" s="2">
        <f t="shared" si="5"/>
        <v>1</v>
      </c>
      <c r="W42">
        <f t="shared" si="6"/>
        <v>1</v>
      </c>
      <c r="X42" s="2">
        <f t="shared" si="7"/>
        <v>1</v>
      </c>
      <c r="Y42">
        <f t="shared" si="8"/>
        <v>1</v>
      </c>
      <c r="AB42">
        <f t="shared" si="9"/>
        <v>0</v>
      </c>
      <c r="AC42" t="s">
        <v>40</v>
      </c>
      <c r="AE42" s="2">
        <v>46</v>
      </c>
      <c r="AG42" s="2">
        <v>51</v>
      </c>
    </row>
    <row r="43" spans="1:33" x14ac:dyDescent="0.2">
      <c r="A43" s="5">
        <v>41</v>
      </c>
      <c r="B43" s="2" t="s">
        <v>3</v>
      </c>
      <c r="C43" s="2" t="s">
        <v>2</v>
      </c>
      <c r="D43" s="2" t="s">
        <v>5</v>
      </c>
      <c r="E43" s="2" t="s">
        <v>84</v>
      </c>
      <c r="F43" s="2">
        <v>30</v>
      </c>
      <c r="G43" s="2">
        <v>20</v>
      </c>
      <c r="H43" t="s">
        <v>36</v>
      </c>
      <c r="I43" s="2" t="s">
        <v>2</v>
      </c>
      <c r="J43" s="2" t="s">
        <v>54</v>
      </c>
      <c r="K43" s="2">
        <v>32</v>
      </c>
      <c r="L43" s="2">
        <v>90</v>
      </c>
      <c r="M43" s="2">
        <v>43</v>
      </c>
      <c r="N43" s="2" t="s">
        <v>4</v>
      </c>
      <c r="O43" s="2">
        <v>2</v>
      </c>
      <c r="P43" t="s">
        <v>13</v>
      </c>
      <c r="Q43">
        <f t="shared" si="0"/>
        <v>384</v>
      </c>
      <c r="R43" s="55">
        <f t="shared" si="1"/>
        <v>1.2800000000000001E-2</v>
      </c>
      <c r="S43">
        <f t="shared" si="2"/>
        <v>0</v>
      </c>
      <c r="T43">
        <f t="shared" si="3"/>
        <v>2</v>
      </c>
      <c r="U43" s="2">
        <f t="shared" si="4"/>
        <v>4</v>
      </c>
      <c r="V43" s="2">
        <f t="shared" si="5"/>
        <v>2</v>
      </c>
      <c r="W43">
        <f t="shared" si="6"/>
        <v>0</v>
      </c>
      <c r="X43" s="2">
        <f t="shared" si="7"/>
        <v>0</v>
      </c>
      <c r="Y43">
        <f t="shared" si="8"/>
        <v>1</v>
      </c>
      <c r="AB43">
        <f t="shared" si="9"/>
        <v>1</v>
      </c>
      <c r="AC43" t="s">
        <v>58</v>
      </c>
      <c r="AE43" s="2">
        <v>47</v>
      </c>
      <c r="AG43" s="2">
        <v>52</v>
      </c>
    </row>
    <row r="44" spans="1:33" x14ac:dyDescent="0.2">
      <c r="A44" s="5">
        <v>42</v>
      </c>
      <c r="B44" s="2" t="s">
        <v>3</v>
      </c>
      <c r="C44" s="2" t="s">
        <v>1</v>
      </c>
      <c r="D44" s="2" t="s">
        <v>5</v>
      </c>
      <c r="E44" s="2" t="s">
        <v>83</v>
      </c>
      <c r="F44" s="2">
        <v>54</v>
      </c>
      <c r="G44" s="2">
        <v>43</v>
      </c>
      <c r="H44" t="s">
        <v>35</v>
      </c>
      <c r="I44" s="2" t="s">
        <v>14</v>
      </c>
      <c r="J44" s="2" t="s">
        <v>6</v>
      </c>
      <c r="K44" s="2">
        <v>44</v>
      </c>
      <c r="L44" s="2">
        <v>114</v>
      </c>
      <c r="M44" s="2">
        <v>12</v>
      </c>
      <c r="N44" s="2" t="s">
        <v>4</v>
      </c>
      <c r="O44" s="2">
        <v>0</v>
      </c>
      <c r="P44" t="s">
        <v>11</v>
      </c>
      <c r="Q44">
        <f t="shared" si="0"/>
        <v>528</v>
      </c>
      <c r="R44" s="55">
        <f t="shared" si="1"/>
        <v>9.7777777777777776E-3</v>
      </c>
      <c r="S44">
        <f t="shared" si="2"/>
        <v>0</v>
      </c>
      <c r="T44">
        <f t="shared" si="3"/>
        <v>1</v>
      </c>
      <c r="U44" s="2">
        <f t="shared" si="4"/>
        <v>3</v>
      </c>
      <c r="V44" s="2">
        <f t="shared" si="5"/>
        <v>0</v>
      </c>
      <c r="W44">
        <f t="shared" si="6"/>
        <v>1</v>
      </c>
      <c r="X44" s="2">
        <f t="shared" si="7"/>
        <v>1</v>
      </c>
      <c r="Y44">
        <f t="shared" si="8"/>
        <v>1</v>
      </c>
      <c r="AB44">
        <f t="shared" si="9"/>
        <v>1</v>
      </c>
      <c r="AC44" t="s">
        <v>64</v>
      </c>
      <c r="AE44" s="2">
        <v>48</v>
      </c>
      <c r="AG44" s="2">
        <v>53</v>
      </c>
    </row>
    <row r="45" spans="1:33" x14ac:dyDescent="0.2">
      <c r="A45" s="5">
        <v>43</v>
      </c>
      <c r="B45" s="2" t="s">
        <v>3</v>
      </c>
      <c r="C45" s="2" t="s">
        <v>1</v>
      </c>
      <c r="D45" s="2" t="s">
        <v>15</v>
      </c>
      <c r="E45" s="2" t="s">
        <v>15</v>
      </c>
      <c r="F45" s="2">
        <v>24</v>
      </c>
      <c r="G45" s="2">
        <v>46</v>
      </c>
      <c r="H45" t="s">
        <v>38</v>
      </c>
      <c r="I45" s="2" t="s">
        <v>2</v>
      </c>
      <c r="J45" s="2" t="s">
        <v>53</v>
      </c>
      <c r="K45" s="2">
        <v>19</v>
      </c>
      <c r="L45" s="2">
        <v>78</v>
      </c>
      <c r="M45" s="2">
        <v>34</v>
      </c>
      <c r="N45" s="2" t="s">
        <v>4</v>
      </c>
      <c r="O45" s="2">
        <v>1</v>
      </c>
      <c r="P45" t="s">
        <v>12</v>
      </c>
      <c r="Q45">
        <f t="shared" si="0"/>
        <v>228</v>
      </c>
      <c r="R45" s="55">
        <f t="shared" si="1"/>
        <v>9.4999999999999998E-3</v>
      </c>
      <c r="S45">
        <f t="shared" si="2"/>
        <v>0</v>
      </c>
      <c r="T45">
        <f t="shared" si="3"/>
        <v>0</v>
      </c>
      <c r="U45" s="2">
        <f t="shared" si="4"/>
        <v>1</v>
      </c>
      <c r="V45" s="2">
        <f t="shared" si="5"/>
        <v>1</v>
      </c>
      <c r="W45">
        <f t="shared" si="6"/>
        <v>1</v>
      </c>
      <c r="X45" s="2">
        <f t="shared" si="7"/>
        <v>0</v>
      </c>
      <c r="Y45">
        <f t="shared" si="8"/>
        <v>1</v>
      </c>
      <c r="AB45">
        <f t="shared" si="9"/>
        <v>0</v>
      </c>
      <c r="AC45" t="s">
        <v>42</v>
      </c>
      <c r="AE45" s="2">
        <v>49</v>
      </c>
      <c r="AG45" s="2">
        <v>54</v>
      </c>
    </row>
    <row r="46" spans="1:33" x14ac:dyDescent="0.2">
      <c r="A46" s="5">
        <v>44</v>
      </c>
      <c r="B46" s="2" t="s">
        <v>3</v>
      </c>
      <c r="C46" s="2" t="s">
        <v>2</v>
      </c>
      <c r="D46" s="2" t="s">
        <v>15</v>
      </c>
      <c r="E46" s="2" t="s">
        <v>15</v>
      </c>
      <c r="F46" s="2">
        <v>32</v>
      </c>
      <c r="G46" s="2">
        <v>69</v>
      </c>
      <c r="H46" t="s">
        <v>37</v>
      </c>
      <c r="I46" s="2" t="s">
        <v>2</v>
      </c>
      <c r="J46" s="2" t="s">
        <v>55</v>
      </c>
      <c r="K46" s="2">
        <v>13</v>
      </c>
      <c r="L46" s="2">
        <v>55</v>
      </c>
      <c r="M46" s="2">
        <v>26</v>
      </c>
      <c r="N46" s="2" t="s">
        <v>4</v>
      </c>
      <c r="O46" s="2">
        <v>0</v>
      </c>
      <c r="P46" t="s">
        <v>11</v>
      </c>
      <c r="Q46">
        <f t="shared" si="0"/>
        <v>156</v>
      </c>
      <c r="R46" s="55">
        <f t="shared" si="1"/>
        <v>4.875E-3</v>
      </c>
      <c r="S46">
        <f t="shared" si="2"/>
        <v>0</v>
      </c>
      <c r="T46">
        <f t="shared" si="3"/>
        <v>0</v>
      </c>
      <c r="U46" s="2">
        <f t="shared" si="4"/>
        <v>3</v>
      </c>
      <c r="V46" s="2">
        <f t="shared" si="5"/>
        <v>3</v>
      </c>
      <c r="W46">
        <f t="shared" si="6"/>
        <v>0</v>
      </c>
      <c r="X46" s="2">
        <f t="shared" si="7"/>
        <v>0</v>
      </c>
      <c r="Y46">
        <f t="shared" si="8"/>
        <v>1</v>
      </c>
      <c r="AB46">
        <f t="shared" si="9"/>
        <v>0</v>
      </c>
      <c r="AC46" t="s">
        <v>44</v>
      </c>
      <c r="AE46" s="2">
        <v>50</v>
      </c>
      <c r="AG46" s="2">
        <v>55</v>
      </c>
    </row>
    <row r="47" spans="1:33" x14ac:dyDescent="0.2">
      <c r="A47" s="5">
        <v>45</v>
      </c>
      <c r="B47" s="2" t="s">
        <v>3</v>
      </c>
      <c r="C47" s="2" t="s">
        <v>1</v>
      </c>
      <c r="D47" s="2" t="s">
        <v>5</v>
      </c>
      <c r="E47" s="2" t="s">
        <v>15</v>
      </c>
      <c r="F47" s="2">
        <v>26</v>
      </c>
      <c r="G47" s="2">
        <v>38</v>
      </c>
      <c r="H47" t="s">
        <v>36</v>
      </c>
      <c r="I47" s="2" t="s">
        <v>2</v>
      </c>
      <c r="J47" s="2" t="s">
        <v>53</v>
      </c>
      <c r="K47" s="2">
        <v>12</v>
      </c>
      <c r="L47" s="2">
        <v>22</v>
      </c>
      <c r="M47" s="2">
        <v>21</v>
      </c>
      <c r="N47" s="2" t="s">
        <v>4</v>
      </c>
      <c r="O47" s="2">
        <v>0</v>
      </c>
      <c r="P47" t="s">
        <v>11</v>
      </c>
      <c r="Q47">
        <f t="shared" si="0"/>
        <v>144</v>
      </c>
      <c r="R47" s="55">
        <f t="shared" si="1"/>
        <v>5.5384615384615381E-3</v>
      </c>
      <c r="S47">
        <f t="shared" si="2"/>
        <v>0</v>
      </c>
      <c r="T47">
        <f t="shared" si="3"/>
        <v>0</v>
      </c>
      <c r="U47" s="2">
        <f t="shared" si="4"/>
        <v>3</v>
      </c>
      <c r="V47" s="2">
        <f t="shared" si="5"/>
        <v>1</v>
      </c>
      <c r="W47">
        <f t="shared" si="6"/>
        <v>1</v>
      </c>
      <c r="X47" s="2">
        <f t="shared" si="7"/>
        <v>0</v>
      </c>
      <c r="Y47">
        <f t="shared" si="8"/>
        <v>1</v>
      </c>
      <c r="AB47">
        <f t="shared" si="9"/>
        <v>1</v>
      </c>
      <c r="AC47" t="s">
        <v>48</v>
      </c>
      <c r="AE47" s="2">
        <v>51</v>
      </c>
      <c r="AG47" s="2">
        <v>56</v>
      </c>
    </row>
    <row r="48" spans="1:33" x14ac:dyDescent="0.2">
      <c r="A48" s="5">
        <v>46</v>
      </c>
      <c r="B48" s="2" t="s">
        <v>0</v>
      </c>
      <c r="C48" s="2" t="s">
        <v>2</v>
      </c>
      <c r="D48" s="2" t="s">
        <v>15</v>
      </c>
      <c r="E48" s="2" t="s">
        <v>15</v>
      </c>
      <c r="F48" s="2">
        <v>33</v>
      </c>
      <c r="G48" s="2">
        <v>40</v>
      </c>
      <c r="H48" t="s">
        <v>33</v>
      </c>
      <c r="I48" s="2" t="s">
        <v>14</v>
      </c>
      <c r="J48" s="2" t="s">
        <v>55</v>
      </c>
      <c r="K48" s="2">
        <v>20</v>
      </c>
      <c r="L48" s="2">
        <v>61</v>
      </c>
      <c r="M48" s="2">
        <v>25</v>
      </c>
      <c r="N48" s="2" t="s">
        <v>4</v>
      </c>
      <c r="O48" s="2">
        <v>1</v>
      </c>
      <c r="P48" t="s">
        <v>12</v>
      </c>
      <c r="Q48">
        <f t="shared" si="0"/>
        <v>240</v>
      </c>
      <c r="R48" s="55">
        <f t="shared" si="1"/>
        <v>7.2727272727272727E-3</v>
      </c>
      <c r="S48">
        <f t="shared" si="2"/>
        <v>1</v>
      </c>
      <c r="T48">
        <f t="shared" si="3"/>
        <v>0</v>
      </c>
      <c r="U48" s="2">
        <f t="shared" si="4"/>
        <v>1</v>
      </c>
      <c r="V48" s="2">
        <f t="shared" si="5"/>
        <v>3</v>
      </c>
      <c r="W48">
        <f t="shared" si="6"/>
        <v>0</v>
      </c>
      <c r="X48" s="2">
        <f t="shared" si="7"/>
        <v>1</v>
      </c>
      <c r="Y48">
        <f t="shared" si="8"/>
        <v>1</v>
      </c>
      <c r="AB48">
        <f t="shared" si="9"/>
        <v>0</v>
      </c>
      <c r="AC48" t="s">
        <v>66</v>
      </c>
      <c r="AE48" s="2">
        <v>52</v>
      </c>
      <c r="AG48" s="2">
        <v>57</v>
      </c>
    </row>
    <row r="49" spans="1:33" x14ac:dyDescent="0.2">
      <c r="A49" s="5">
        <v>47</v>
      </c>
      <c r="B49" s="2" t="s">
        <v>3</v>
      </c>
      <c r="C49" s="2" t="s">
        <v>1</v>
      </c>
      <c r="D49" s="2" t="s">
        <v>5</v>
      </c>
      <c r="E49" s="2" t="s">
        <v>83</v>
      </c>
      <c r="F49" s="2">
        <v>59</v>
      </c>
      <c r="G49" s="2">
        <v>63</v>
      </c>
      <c r="H49" t="s">
        <v>35</v>
      </c>
      <c r="I49" s="2" t="s">
        <v>14</v>
      </c>
      <c r="J49" s="2" t="s">
        <v>6</v>
      </c>
      <c r="K49" s="2">
        <v>26</v>
      </c>
      <c r="L49" s="2">
        <v>74</v>
      </c>
      <c r="M49" s="2">
        <v>15</v>
      </c>
      <c r="N49" s="2" t="s">
        <v>4</v>
      </c>
      <c r="O49" s="2">
        <v>2</v>
      </c>
      <c r="P49" t="s">
        <v>10</v>
      </c>
      <c r="Q49">
        <f t="shared" si="0"/>
        <v>312</v>
      </c>
      <c r="R49" s="55">
        <f t="shared" si="1"/>
        <v>5.2881355932203394E-3</v>
      </c>
      <c r="S49">
        <f t="shared" si="2"/>
        <v>0</v>
      </c>
      <c r="T49">
        <f t="shared" si="3"/>
        <v>1</v>
      </c>
      <c r="U49" s="2">
        <f t="shared" si="4"/>
        <v>2</v>
      </c>
      <c r="V49" s="2">
        <f t="shared" si="5"/>
        <v>0</v>
      </c>
      <c r="W49">
        <f t="shared" si="6"/>
        <v>1</v>
      </c>
      <c r="X49" s="2">
        <f t="shared" si="7"/>
        <v>1</v>
      </c>
      <c r="Y49">
        <f t="shared" si="8"/>
        <v>1</v>
      </c>
      <c r="AB49">
        <f t="shared" si="9"/>
        <v>1</v>
      </c>
      <c r="AC49" t="s">
        <v>63</v>
      </c>
      <c r="AE49" s="2">
        <v>53</v>
      </c>
      <c r="AG49" s="2">
        <v>58</v>
      </c>
    </row>
    <row r="50" spans="1:33" x14ac:dyDescent="0.2">
      <c r="A50" s="5">
        <v>48</v>
      </c>
      <c r="B50" s="2" t="s">
        <v>0</v>
      </c>
      <c r="C50" s="2" t="s">
        <v>1</v>
      </c>
      <c r="D50" s="2" t="s">
        <v>5</v>
      </c>
      <c r="E50" s="2" t="s">
        <v>83</v>
      </c>
      <c r="F50" s="2">
        <v>48</v>
      </c>
      <c r="G50" s="2">
        <v>22</v>
      </c>
      <c r="H50" t="s">
        <v>36</v>
      </c>
      <c r="I50" s="2" t="s">
        <v>14</v>
      </c>
      <c r="J50" s="2" t="s">
        <v>6</v>
      </c>
      <c r="K50" s="2">
        <v>51</v>
      </c>
      <c r="L50" s="2">
        <v>185</v>
      </c>
      <c r="M50" s="4">
        <v>1</v>
      </c>
      <c r="N50" s="2" t="s">
        <v>4</v>
      </c>
      <c r="O50" s="2">
        <v>1</v>
      </c>
      <c r="P50" t="s">
        <v>10</v>
      </c>
      <c r="Q50">
        <f t="shared" si="0"/>
        <v>612</v>
      </c>
      <c r="R50" s="55">
        <f t="shared" si="1"/>
        <v>1.2749999999999999E-2</v>
      </c>
      <c r="S50">
        <f t="shared" si="2"/>
        <v>1</v>
      </c>
      <c r="T50">
        <f t="shared" si="3"/>
        <v>1</v>
      </c>
      <c r="U50" s="2">
        <f t="shared" si="4"/>
        <v>2</v>
      </c>
      <c r="V50" s="2">
        <f t="shared" si="5"/>
        <v>0</v>
      </c>
      <c r="W50">
        <f t="shared" si="6"/>
        <v>1</v>
      </c>
      <c r="X50" s="2">
        <f t="shared" si="7"/>
        <v>1</v>
      </c>
      <c r="Y50">
        <f t="shared" si="8"/>
        <v>1</v>
      </c>
      <c r="AB50">
        <f t="shared" si="9"/>
        <v>1</v>
      </c>
      <c r="AC50" t="s">
        <v>51</v>
      </c>
      <c r="AE50" s="2">
        <v>54</v>
      </c>
      <c r="AG50" s="2">
        <v>59</v>
      </c>
    </row>
    <row r="51" spans="1:33" x14ac:dyDescent="0.2">
      <c r="A51" s="5">
        <v>49</v>
      </c>
      <c r="B51" s="2" t="s">
        <v>3</v>
      </c>
      <c r="C51" s="2" t="s">
        <v>2</v>
      </c>
      <c r="D51" s="2" t="s">
        <v>5</v>
      </c>
      <c r="E51" s="2" t="s">
        <v>83</v>
      </c>
      <c r="F51" s="2">
        <v>28</v>
      </c>
      <c r="G51" s="2">
        <v>29</v>
      </c>
      <c r="H51" t="s">
        <v>59</v>
      </c>
      <c r="I51" s="2" t="s">
        <v>2</v>
      </c>
      <c r="J51" s="2" t="s">
        <v>54</v>
      </c>
      <c r="K51" s="2">
        <v>35</v>
      </c>
      <c r="L51" s="2">
        <v>136</v>
      </c>
      <c r="M51" s="2">
        <v>9</v>
      </c>
      <c r="N51" s="2" t="s">
        <v>4</v>
      </c>
      <c r="O51" s="2">
        <v>2</v>
      </c>
      <c r="P51" t="s">
        <v>13</v>
      </c>
      <c r="Q51">
        <f t="shared" si="0"/>
        <v>420</v>
      </c>
      <c r="R51" s="55">
        <f t="shared" si="1"/>
        <v>1.4999999999999999E-2</v>
      </c>
      <c r="S51">
        <f t="shared" si="2"/>
        <v>0</v>
      </c>
      <c r="T51">
        <f t="shared" si="3"/>
        <v>1</v>
      </c>
      <c r="U51" s="2">
        <f t="shared" si="4"/>
        <v>4</v>
      </c>
      <c r="V51" s="2">
        <f t="shared" si="5"/>
        <v>2</v>
      </c>
      <c r="W51">
        <f t="shared" si="6"/>
        <v>0</v>
      </c>
      <c r="X51" s="2">
        <f t="shared" si="7"/>
        <v>0</v>
      </c>
      <c r="Y51">
        <f t="shared" si="8"/>
        <v>1</v>
      </c>
      <c r="AB51">
        <f t="shared" si="9"/>
        <v>1</v>
      </c>
      <c r="AC51" t="s">
        <v>46</v>
      </c>
      <c r="AE51" s="2">
        <v>55</v>
      </c>
      <c r="AG51" s="2">
        <v>60</v>
      </c>
    </row>
    <row r="52" spans="1:33" x14ac:dyDescent="0.2">
      <c r="A52" s="5">
        <v>50</v>
      </c>
      <c r="B52" s="2" t="s">
        <v>0</v>
      </c>
      <c r="C52" s="2" t="s">
        <v>1</v>
      </c>
      <c r="D52" s="2" t="s">
        <v>15</v>
      </c>
      <c r="E52" s="2" t="s">
        <v>15</v>
      </c>
      <c r="F52" s="2">
        <v>28</v>
      </c>
      <c r="G52" s="2">
        <v>61</v>
      </c>
      <c r="H52" t="s">
        <v>29</v>
      </c>
      <c r="I52" s="2" t="s">
        <v>2</v>
      </c>
      <c r="J52" s="2" t="s">
        <v>53</v>
      </c>
      <c r="K52" s="2">
        <v>19</v>
      </c>
      <c r="L52" s="2">
        <v>77</v>
      </c>
      <c r="M52" s="2">
        <v>4</v>
      </c>
      <c r="N52" s="2" t="s">
        <v>4</v>
      </c>
      <c r="O52" s="2">
        <v>0</v>
      </c>
      <c r="P52" t="s">
        <v>10</v>
      </c>
      <c r="Q52">
        <f t="shared" si="0"/>
        <v>228</v>
      </c>
      <c r="R52" s="55">
        <f t="shared" si="1"/>
        <v>8.1428571428571427E-3</v>
      </c>
      <c r="S52">
        <f t="shared" si="2"/>
        <v>1</v>
      </c>
      <c r="T52">
        <f t="shared" si="3"/>
        <v>0</v>
      </c>
      <c r="U52" s="2">
        <f t="shared" si="4"/>
        <v>2</v>
      </c>
      <c r="V52" s="2">
        <f t="shared" si="5"/>
        <v>1</v>
      </c>
      <c r="W52">
        <f t="shared" si="6"/>
        <v>1</v>
      </c>
      <c r="X52" s="2">
        <f t="shared" si="7"/>
        <v>0</v>
      </c>
      <c r="Y52">
        <f t="shared" si="8"/>
        <v>1</v>
      </c>
      <c r="AB52">
        <f t="shared" si="9"/>
        <v>0</v>
      </c>
      <c r="AC52" t="s">
        <v>65</v>
      </c>
      <c r="AE52" s="2">
        <v>57</v>
      </c>
      <c r="AG52" s="2">
        <v>61</v>
      </c>
    </row>
    <row r="53" spans="1:33" x14ac:dyDescent="0.2">
      <c r="A53" s="5">
        <v>51</v>
      </c>
      <c r="B53" s="2" t="s">
        <v>0</v>
      </c>
      <c r="C53" s="2" t="s">
        <v>1</v>
      </c>
      <c r="D53" s="2" t="s">
        <v>15</v>
      </c>
      <c r="E53" s="2" t="s">
        <v>15</v>
      </c>
      <c r="F53" s="2">
        <v>26</v>
      </c>
      <c r="G53" s="2">
        <v>36</v>
      </c>
      <c r="H53" t="s">
        <v>35</v>
      </c>
      <c r="I53" s="2" t="s">
        <v>14</v>
      </c>
      <c r="J53" s="2" t="s">
        <v>53</v>
      </c>
      <c r="K53" s="2">
        <v>14</v>
      </c>
      <c r="L53" s="2">
        <v>31</v>
      </c>
      <c r="M53" s="2">
        <v>11</v>
      </c>
      <c r="N53" s="2" t="s">
        <v>4</v>
      </c>
      <c r="O53" s="2">
        <v>1</v>
      </c>
      <c r="P53" t="s">
        <v>11</v>
      </c>
      <c r="Q53">
        <f t="shared" si="0"/>
        <v>168</v>
      </c>
      <c r="R53" s="55">
        <f t="shared" si="1"/>
        <v>6.4615384615384613E-3</v>
      </c>
      <c r="S53">
        <f t="shared" si="2"/>
        <v>1</v>
      </c>
      <c r="T53">
        <f t="shared" si="3"/>
        <v>0</v>
      </c>
      <c r="U53" s="2">
        <f t="shared" si="4"/>
        <v>3</v>
      </c>
      <c r="V53" s="2">
        <f t="shared" si="5"/>
        <v>1</v>
      </c>
      <c r="W53">
        <f t="shared" si="6"/>
        <v>1</v>
      </c>
      <c r="X53" s="2">
        <f t="shared" si="7"/>
        <v>1</v>
      </c>
      <c r="Y53">
        <f t="shared" si="8"/>
        <v>1</v>
      </c>
      <c r="AB53">
        <f t="shared" si="9"/>
        <v>0</v>
      </c>
      <c r="AC53" t="s">
        <v>67</v>
      </c>
      <c r="AE53" s="2">
        <v>58</v>
      </c>
      <c r="AG53" s="2">
        <v>62</v>
      </c>
    </row>
    <row r="54" spans="1:33" x14ac:dyDescent="0.2">
      <c r="A54" s="5">
        <v>52</v>
      </c>
      <c r="B54" s="2" t="s">
        <v>0</v>
      </c>
      <c r="C54" s="2" t="s">
        <v>1</v>
      </c>
      <c r="D54" s="2" t="s">
        <v>15</v>
      </c>
      <c r="E54" s="2" t="s">
        <v>15</v>
      </c>
      <c r="F54" s="2">
        <v>28</v>
      </c>
      <c r="G54" s="2">
        <v>58</v>
      </c>
      <c r="H54" t="s">
        <v>28</v>
      </c>
      <c r="I54" s="2" t="s">
        <v>14</v>
      </c>
      <c r="J54" s="2" t="s">
        <v>55</v>
      </c>
      <c r="K54" s="2">
        <v>19</v>
      </c>
      <c r="L54" s="2">
        <v>72</v>
      </c>
      <c r="M54" s="2">
        <v>15</v>
      </c>
      <c r="N54" s="2" t="s">
        <v>4</v>
      </c>
      <c r="O54" s="2">
        <v>1</v>
      </c>
      <c r="P54" t="s">
        <v>11</v>
      </c>
      <c r="Q54">
        <f t="shared" si="0"/>
        <v>228</v>
      </c>
      <c r="R54" s="55">
        <f t="shared" si="1"/>
        <v>8.1428571428571427E-3</v>
      </c>
      <c r="S54">
        <f t="shared" si="2"/>
        <v>1</v>
      </c>
      <c r="T54">
        <f t="shared" si="3"/>
        <v>0</v>
      </c>
      <c r="U54" s="2">
        <f t="shared" si="4"/>
        <v>3</v>
      </c>
      <c r="V54" s="2">
        <f t="shared" si="5"/>
        <v>3</v>
      </c>
      <c r="W54">
        <f t="shared" si="6"/>
        <v>1</v>
      </c>
      <c r="X54" s="2">
        <f t="shared" si="7"/>
        <v>1</v>
      </c>
      <c r="Y54">
        <f t="shared" si="8"/>
        <v>1</v>
      </c>
      <c r="AB54">
        <f t="shared" si="9"/>
        <v>0</v>
      </c>
      <c r="AE54" s="2">
        <v>59</v>
      </c>
      <c r="AG54" s="2">
        <v>63</v>
      </c>
    </row>
    <row r="55" spans="1:33" x14ac:dyDescent="0.2">
      <c r="A55" s="5">
        <v>53</v>
      </c>
      <c r="B55" s="2" t="s">
        <v>0</v>
      </c>
      <c r="C55" s="2" t="s">
        <v>1</v>
      </c>
      <c r="D55" s="2" t="s">
        <v>15</v>
      </c>
      <c r="E55" s="2" t="s">
        <v>15</v>
      </c>
      <c r="F55" s="2">
        <v>31</v>
      </c>
      <c r="G55" s="2">
        <v>70</v>
      </c>
      <c r="H55" t="s">
        <v>37</v>
      </c>
      <c r="I55" s="2" t="s">
        <v>2</v>
      </c>
      <c r="J55" s="2" t="s">
        <v>53</v>
      </c>
      <c r="K55" s="2">
        <v>16</v>
      </c>
      <c r="L55" s="2">
        <v>59</v>
      </c>
      <c r="M55" s="2">
        <v>36</v>
      </c>
      <c r="N55" s="2" t="s">
        <v>4</v>
      </c>
      <c r="O55" s="2">
        <v>1</v>
      </c>
      <c r="P55" t="s">
        <v>10</v>
      </c>
      <c r="Q55">
        <f t="shared" si="0"/>
        <v>192</v>
      </c>
      <c r="R55" s="55">
        <f t="shared" si="1"/>
        <v>6.193548387096774E-3</v>
      </c>
      <c r="S55">
        <f t="shared" si="2"/>
        <v>1</v>
      </c>
      <c r="T55">
        <f t="shared" si="3"/>
        <v>0</v>
      </c>
      <c r="U55" s="2">
        <f t="shared" si="4"/>
        <v>2</v>
      </c>
      <c r="V55" s="2">
        <f t="shared" si="5"/>
        <v>1</v>
      </c>
      <c r="W55">
        <f t="shared" si="6"/>
        <v>1</v>
      </c>
      <c r="X55" s="2">
        <f t="shared" si="7"/>
        <v>0</v>
      </c>
      <c r="Y55">
        <f t="shared" si="8"/>
        <v>1</v>
      </c>
      <c r="AB55">
        <f t="shared" si="9"/>
        <v>0</v>
      </c>
      <c r="AE55" s="2">
        <v>60</v>
      </c>
      <c r="AG55" s="2">
        <v>64</v>
      </c>
    </row>
    <row r="56" spans="1:33" x14ac:dyDescent="0.2">
      <c r="A56" s="5">
        <v>54</v>
      </c>
      <c r="B56" s="2" t="s">
        <v>0</v>
      </c>
      <c r="C56" s="2" t="s">
        <v>2</v>
      </c>
      <c r="D56" s="2" t="s">
        <v>5</v>
      </c>
      <c r="E56" s="2" t="s">
        <v>15</v>
      </c>
      <c r="F56" s="2">
        <v>33</v>
      </c>
      <c r="G56" s="2">
        <v>20</v>
      </c>
      <c r="H56" t="s">
        <v>57</v>
      </c>
      <c r="I56" s="2" t="s">
        <v>2</v>
      </c>
      <c r="J56" s="2" t="s">
        <v>55</v>
      </c>
      <c r="K56" s="2">
        <v>32</v>
      </c>
      <c r="L56" s="2">
        <v>56</v>
      </c>
      <c r="M56" s="2">
        <v>5</v>
      </c>
      <c r="N56" s="2" t="s">
        <v>4</v>
      </c>
      <c r="O56" s="2">
        <v>4</v>
      </c>
      <c r="P56" t="s">
        <v>13</v>
      </c>
      <c r="Q56">
        <f t="shared" si="0"/>
        <v>384</v>
      </c>
      <c r="R56" s="55">
        <f t="shared" si="1"/>
        <v>1.1636363636363636E-2</v>
      </c>
      <c r="S56">
        <f t="shared" si="2"/>
        <v>1</v>
      </c>
      <c r="T56">
        <f t="shared" si="3"/>
        <v>0</v>
      </c>
      <c r="U56" s="2">
        <f t="shared" si="4"/>
        <v>4</v>
      </c>
      <c r="V56" s="2">
        <f t="shared" si="5"/>
        <v>3</v>
      </c>
      <c r="W56">
        <f t="shared" si="6"/>
        <v>0</v>
      </c>
      <c r="X56" s="2">
        <f t="shared" si="7"/>
        <v>0</v>
      </c>
      <c r="Y56">
        <f t="shared" si="8"/>
        <v>1</v>
      </c>
      <c r="AB56">
        <f t="shared" si="9"/>
        <v>1</v>
      </c>
      <c r="AE56" s="2">
        <v>61</v>
      </c>
      <c r="AG56" s="2">
        <v>65</v>
      </c>
    </row>
    <row r="57" spans="1:33" x14ac:dyDescent="0.2">
      <c r="A57" s="5">
        <v>55</v>
      </c>
      <c r="B57" s="2" t="s">
        <v>3</v>
      </c>
      <c r="C57" s="2" t="s">
        <v>1</v>
      </c>
      <c r="D57" s="2" t="s">
        <v>15</v>
      </c>
      <c r="E57" s="2" t="s">
        <v>83</v>
      </c>
      <c r="F57" s="2">
        <v>31</v>
      </c>
      <c r="G57" s="2">
        <v>45</v>
      </c>
      <c r="H57" t="s">
        <v>30</v>
      </c>
      <c r="I57" s="2" t="s">
        <v>2</v>
      </c>
      <c r="J57" s="2" t="s">
        <v>55</v>
      </c>
      <c r="K57" s="2">
        <v>19</v>
      </c>
      <c r="L57" s="2">
        <v>30</v>
      </c>
      <c r="M57" s="2">
        <v>39</v>
      </c>
      <c r="N57" s="2" t="s">
        <v>4</v>
      </c>
      <c r="O57" s="2">
        <v>2</v>
      </c>
      <c r="P57" t="s">
        <v>11</v>
      </c>
      <c r="Q57">
        <f t="shared" si="0"/>
        <v>228</v>
      </c>
      <c r="R57" s="55">
        <f t="shared" si="1"/>
        <v>7.3548387096774191E-3</v>
      </c>
      <c r="S57">
        <f t="shared" si="2"/>
        <v>0</v>
      </c>
      <c r="T57">
        <f t="shared" si="3"/>
        <v>1</v>
      </c>
      <c r="U57" s="2">
        <f t="shared" si="4"/>
        <v>3</v>
      </c>
      <c r="V57" s="2">
        <f t="shared" si="5"/>
        <v>3</v>
      </c>
      <c r="W57">
        <f t="shared" si="6"/>
        <v>1</v>
      </c>
      <c r="X57" s="2">
        <f t="shared" si="7"/>
        <v>0</v>
      </c>
      <c r="Y57">
        <f t="shared" si="8"/>
        <v>1</v>
      </c>
      <c r="AB57">
        <f t="shared" si="9"/>
        <v>0</v>
      </c>
      <c r="AE57" s="2">
        <v>62</v>
      </c>
      <c r="AG57" s="2">
        <v>66</v>
      </c>
    </row>
    <row r="58" spans="1:33" x14ac:dyDescent="0.2">
      <c r="A58" s="5">
        <v>56</v>
      </c>
      <c r="B58" s="2" t="s">
        <v>3</v>
      </c>
      <c r="C58" s="2" t="s">
        <v>2</v>
      </c>
      <c r="D58" s="2" t="s">
        <v>15</v>
      </c>
      <c r="E58" s="2" t="s">
        <v>84</v>
      </c>
      <c r="F58" s="2">
        <v>36</v>
      </c>
      <c r="G58" s="2">
        <v>56</v>
      </c>
      <c r="H58" t="s">
        <v>26</v>
      </c>
      <c r="I58" s="2" t="s">
        <v>2</v>
      </c>
      <c r="J58" s="2" t="s">
        <v>53</v>
      </c>
      <c r="K58" s="2">
        <v>15</v>
      </c>
      <c r="L58" s="2">
        <v>46</v>
      </c>
      <c r="M58" s="2">
        <v>22</v>
      </c>
      <c r="N58" s="2" t="s">
        <v>4</v>
      </c>
      <c r="O58" s="2">
        <v>1</v>
      </c>
      <c r="P58" t="s">
        <v>11</v>
      </c>
      <c r="Q58">
        <f t="shared" si="0"/>
        <v>180</v>
      </c>
      <c r="R58" s="55">
        <f t="shared" si="1"/>
        <v>5.0000000000000001E-3</v>
      </c>
      <c r="S58">
        <f t="shared" si="2"/>
        <v>0</v>
      </c>
      <c r="T58">
        <f t="shared" si="3"/>
        <v>2</v>
      </c>
      <c r="U58" s="2">
        <f t="shared" si="4"/>
        <v>3</v>
      </c>
      <c r="V58" s="2">
        <f t="shared" si="5"/>
        <v>1</v>
      </c>
      <c r="W58">
        <f t="shared" si="6"/>
        <v>0</v>
      </c>
      <c r="X58" s="2">
        <f t="shared" si="7"/>
        <v>0</v>
      </c>
      <c r="Y58">
        <f t="shared" si="8"/>
        <v>1</v>
      </c>
      <c r="AB58">
        <f t="shared" si="9"/>
        <v>0</v>
      </c>
      <c r="AE58" s="2">
        <v>63</v>
      </c>
      <c r="AG58" s="2">
        <v>67</v>
      </c>
    </row>
    <row r="59" spans="1:33" x14ac:dyDescent="0.2">
      <c r="A59" s="5">
        <v>57</v>
      </c>
      <c r="B59" s="2" t="s">
        <v>0</v>
      </c>
      <c r="C59" s="2" t="s">
        <v>2</v>
      </c>
      <c r="D59" s="2" t="s">
        <v>15</v>
      </c>
      <c r="E59" s="2" t="s">
        <v>15</v>
      </c>
      <c r="F59" s="2">
        <v>29</v>
      </c>
      <c r="G59" s="2">
        <v>29</v>
      </c>
      <c r="H59" t="s">
        <v>16</v>
      </c>
      <c r="I59" s="2" t="s">
        <v>2</v>
      </c>
      <c r="J59" s="2" t="s">
        <v>55</v>
      </c>
      <c r="K59" s="2">
        <v>19</v>
      </c>
      <c r="L59" s="2">
        <v>93</v>
      </c>
      <c r="M59" s="2">
        <v>2</v>
      </c>
      <c r="N59" s="2" t="s">
        <v>4</v>
      </c>
      <c r="O59" s="2">
        <v>1</v>
      </c>
      <c r="P59" t="s">
        <v>10</v>
      </c>
      <c r="Q59">
        <f t="shared" si="0"/>
        <v>228</v>
      </c>
      <c r="R59" s="55">
        <f t="shared" si="1"/>
        <v>7.8620689655172406E-3</v>
      </c>
      <c r="S59">
        <f t="shared" si="2"/>
        <v>1</v>
      </c>
      <c r="T59">
        <f t="shared" si="3"/>
        <v>0</v>
      </c>
      <c r="U59" s="2">
        <f t="shared" si="4"/>
        <v>2</v>
      </c>
      <c r="V59" s="2">
        <f t="shared" si="5"/>
        <v>3</v>
      </c>
      <c r="W59">
        <f t="shared" si="6"/>
        <v>0</v>
      </c>
      <c r="X59" s="2">
        <f t="shared" si="7"/>
        <v>0</v>
      </c>
      <c r="Y59">
        <f t="shared" si="8"/>
        <v>1</v>
      </c>
      <c r="AB59">
        <f t="shared" si="9"/>
        <v>0</v>
      </c>
      <c r="AE59" s="2">
        <v>64</v>
      </c>
      <c r="AG59" s="2">
        <v>68</v>
      </c>
    </row>
    <row r="60" spans="1:33" x14ac:dyDescent="0.2">
      <c r="A60" s="5">
        <v>58</v>
      </c>
      <c r="B60" s="2" t="s">
        <v>3</v>
      </c>
      <c r="C60" s="2" t="s">
        <v>1</v>
      </c>
      <c r="D60" s="2" t="s">
        <v>15</v>
      </c>
      <c r="E60" s="2" t="s">
        <v>83</v>
      </c>
      <c r="F60" s="2">
        <v>27</v>
      </c>
      <c r="G60" s="2">
        <v>33</v>
      </c>
      <c r="H60" t="s">
        <v>21</v>
      </c>
      <c r="I60" s="2" t="s">
        <v>14</v>
      </c>
      <c r="J60" s="2" t="s">
        <v>53</v>
      </c>
      <c r="K60" s="2">
        <v>20</v>
      </c>
      <c r="L60" s="2">
        <v>49</v>
      </c>
      <c r="M60" s="2">
        <v>40</v>
      </c>
      <c r="N60" s="2" t="s">
        <v>4</v>
      </c>
      <c r="O60" s="2">
        <v>1</v>
      </c>
      <c r="P60" t="s">
        <v>12</v>
      </c>
      <c r="Q60">
        <f t="shared" si="0"/>
        <v>240</v>
      </c>
      <c r="R60" s="55">
        <f t="shared" si="1"/>
        <v>8.8888888888888889E-3</v>
      </c>
      <c r="S60">
        <f t="shared" si="2"/>
        <v>0</v>
      </c>
      <c r="T60">
        <f t="shared" si="3"/>
        <v>1</v>
      </c>
      <c r="U60" s="2">
        <f t="shared" si="4"/>
        <v>1</v>
      </c>
      <c r="V60" s="2">
        <f t="shared" si="5"/>
        <v>1</v>
      </c>
      <c r="W60">
        <f t="shared" si="6"/>
        <v>1</v>
      </c>
      <c r="X60" s="2">
        <f t="shared" si="7"/>
        <v>1</v>
      </c>
      <c r="Y60">
        <f t="shared" si="8"/>
        <v>1</v>
      </c>
      <c r="AB60">
        <f t="shared" si="9"/>
        <v>0</v>
      </c>
      <c r="AE60" s="2">
        <v>65</v>
      </c>
      <c r="AG60" s="2">
        <v>69</v>
      </c>
    </row>
    <row r="61" spans="1:33" x14ac:dyDescent="0.2">
      <c r="A61" s="5">
        <v>59</v>
      </c>
      <c r="B61" s="2" t="s">
        <v>0</v>
      </c>
      <c r="C61" s="2" t="s">
        <v>1</v>
      </c>
      <c r="D61" s="2" t="s">
        <v>5</v>
      </c>
      <c r="E61" s="2" t="s">
        <v>83</v>
      </c>
      <c r="F61" s="2">
        <v>49</v>
      </c>
      <c r="G61" s="2">
        <v>43</v>
      </c>
      <c r="H61" t="s">
        <v>22</v>
      </c>
      <c r="I61" s="2" t="s">
        <v>14</v>
      </c>
      <c r="J61" s="3" t="s">
        <v>7</v>
      </c>
      <c r="K61" s="2">
        <v>45</v>
      </c>
      <c r="L61" s="2">
        <v>153</v>
      </c>
      <c r="M61" s="2">
        <v>46</v>
      </c>
      <c r="N61" s="2" t="s">
        <v>8</v>
      </c>
      <c r="O61" s="2">
        <v>4</v>
      </c>
      <c r="P61" s="1" t="s">
        <v>9</v>
      </c>
      <c r="Q61">
        <f t="shared" si="0"/>
        <v>540</v>
      </c>
      <c r="R61" s="55">
        <f t="shared" si="1"/>
        <v>1.1020408163265306E-2</v>
      </c>
      <c r="S61">
        <f t="shared" si="2"/>
        <v>1</v>
      </c>
      <c r="T61">
        <f t="shared" si="3"/>
        <v>1</v>
      </c>
      <c r="U61" s="2">
        <f t="shared" si="4"/>
        <v>0</v>
      </c>
      <c r="V61" s="2">
        <f t="shared" si="5"/>
        <v>4</v>
      </c>
      <c r="W61">
        <f t="shared" si="6"/>
        <v>1</v>
      </c>
      <c r="X61" s="2">
        <f t="shared" si="7"/>
        <v>1</v>
      </c>
      <c r="Y61">
        <f t="shared" si="8"/>
        <v>0</v>
      </c>
      <c r="AB61">
        <f t="shared" si="9"/>
        <v>1</v>
      </c>
      <c r="AE61" s="2">
        <v>66</v>
      </c>
      <c r="AG61" s="2">
        <v>70</v>
      </c>
    </row>
    <row r="62" spans="1:33" x14ac:dyDescent="0.2">
      <c r="A62" s="5">
        <v>60</v>
      </c>
      <c r="B62" s="2" t="s">
        <v>0</v>
      </c>
      <c r="C62" s="2" t="s">
        <v>1</v>
      </c>
      <c r="D62" s="2" t="s">
        <v>5</v>
      </c>
      <c r="E62" s="2" t="s">
        <v>84</v>
      </c>
      <c r="F62" s="2">
        <v>45</v>
      </c>
      <c r="G62" s="2">
        <v>22</v>
      </c>
      <c r="H62" t="s">
        <v>34</v>
      </c>
      <c r="I62" s="2" t="s">
        <v>14</v>
      </c>
      <c r="J62" s="2" t="s">
        <v>6</v>
      </c>
      <c r="K62" s="2">
        <v>60</v>
      </c>
      <c r="L62" s="2">
        <v>119</v>
      </c>
      <c r="M62" s="2">
        <v>9</v>
      </c>
      <c r="N62" s="2" t="s">
        <v>4</v>
      </c>
      <c r="O62" s="2">
        <v>2</v>
      </c>
      <c r="P62" t="s">
        <v>12</v>
      </c>
      <c r="Q62">
        <f t="shared" si="0"/>
        <v>720</v>
      </c>
      <c r="R62" s="55">
        <f t="shared" si="1"/>
        <v>1.6E-2</v>
      </c>
      <c r="S62">
        <f t="shared" si="2"/>
        <v>1</v>
      </c>
      <c r="T62">
        <f t="shared" si="3"/>
        <v>2</v>
      </c>
      <c r="U62" s="2">
        <f t="shared" si="4"/>
        <v>1</v>
      </c>
      <c r="V62" s="2">
        <f t="shared" si="5"/>
        <v>0</v>
      </c>
      <c r="W62">
        <f t="shared" si="6"/>
        <v>1</v>
      </c>
      <c r="X62" s="2">
        <f t="shared" si="7"/>
        <v>1</v>
      </c>
      <c r="Y62">
        <f t="shared" si="8"/>
        <v>1</v>
      </c>
      <c r="AB62">
        <f t="shared" si="9"/>
        <v>1</v>
      </c>
      <c r="AE62" s="2">
        <v>67</v>
      </c>
      <c r="AG62" s="2">
        <v>71</v>
      </c>
    </row>
    <row r="63" spans="1:33" x14ac:dyDescent="0.2">
      <c r="A63" s="5">
        <v>61</v>
      </c>
      <c r="B63" s="2" t="s">
        <v>3</v>
      </c>
      <c r="C63" s="2" t="s">
        <v>2</v>
      </c>
      <c r="D63" s="2" t="s">
        <v>5</v>
      </c>
      <c r="E63" s="2" t="s">
        <v>15</v>
      </c>
      <c r="F63" s="2">
        <v>29</v>
      </c>
      <c r="G63" s="2">
        <v>51</v>
      </c>
      <c r="H63" t="s">
        <v>38</v>
      </c>
      <c r="I63" s="2" t="s">
        <v>14</v>
      </c>
      <c r="J63" s="2" t="s">
        <v>55</v>
      </c>
      <c r="K63" s="2">
        <v>13</v>
      </c>
      <c r="L63" s="2">
        <v>53</v>
      </c>
      <c r="M63" s="2">
        <v>16</v>
      </c>
      <c r="N63" s="2" t="s">
        <v>4</v>
      </c>
      <c r="O63" s="2">
        <v>2</v>
      </c>
      <c r="P63" t="s">
        <v>10</v>
      </c>
      <c r="Q63">
        <f t="shared" si="0"/>
        <v>156</v>
      </c>
      <c r="R63" s="55">
        <f t="shared" si="1"/>
        <v>5.3793103448275866E-3</v>
      </c>
      <c r="S63">
        <f t="shared" si="2"/>
        <v>0</v>
      </c>
      <c r="T63">
        <f t="shared" si="3"/>
        <v>0</v>
      </c>
      <c r="U63" s="2">
        <f t="shared" si="4"/>
        <v>2</v>
      </c>
      <c r="V63" s="2">
        <f t="shared" si="5"/>
        <v>3</v>
      </c>
      <c r="W63">
        <f t="shared" si="6"/>
        <v>0</v>
      </c>
      <c r="X63" s="2">
        <f t="shared" si="7"/>
        <v>1</v>
      </c>
      <c r="Y63">
        <f t="shared" si="8"/>
        <v>1</v>
      </c>
      <c r="AB63">
        <f t="shared" si="9"/>
        <v>1</v>
      </c>
      <c r="AE63" s="2">
        <v>69</v>
      </c>
      <c r="AG63" s="2">
        <v>72</v>
      </c>
    </row>
    <row r="64" spans="1:33" x14ac:dyDescent="0.2">
      <c r="A64" s="5">
        <v>62</v>
      </c>
      <c r="B64" s="2" t="s">
        <v>0</v>
      </c>
      <c r="C64" s="2" t="s">
        <v>1</v>
      </c>
      <c r="D64" s="2" t="s">
        <v>15</v>
      </c>
      <c r="E64" s="2" t="s">
        <v>85</v>
      </c>
      <c r="F64" s="2">
        <v>46</v>
      </c>
      <c r="G64" s="2">
        <v>52</v>
      </c>
      <c r="H64" t="s">
        <v>16</v>
      </c>
      <c r="I64" s="2" t="s">
        <v>14</v>
      </c>
      <c r="J64" s="3" t="s">
        <v>7</v>
      </c>
      <c r="K64" s="2">
        <v>44</v>
      </c>
      <c r="L64" s="2">
        <v>93</v>
      </c>
      <c r="M64" s="2">
        <v>33</v>
      </c>
      <c r="N64" s="2" t="s">
        <v>8</v>
      </c>
      <c r="O64" s="2">
        <v>2</v>
      </c>
      <c r="P64" s="1" t="s">
        <v>9</v>
      </c>
      <c r="Q64">
        <f t="shared" si="0"/>
        <v>528</v>
      </c>
      <c r="R64" s="55">
        <f t="shared" si="1"/>
        <v>1.1478260869565217E-2</v>
      </c>
      <c r="S64">
        <f t="shared" si="2"/>
        <v>1</v>
      </c>
      <c r="T64">
        <f t="shared" si="3"/>
        <v>3</v>
      </c>
      <c r="U64" s="2">
        <f t="shared" si="4"/>
        <v>0</v>
      </c>
      <c r="V64" s="2">
        <f t="shared" si="5"/>
        <v>4</v>
      </c>
      <c r="W64">
        <f t="shared" si="6"/>
        <v>1</v>
      </c>
      <c r="X64" s="2">
        <f t="shared" si="7"/>
        <v>1</v>
      </c>
      <c r="Y64">
        <f t="shared" si="8"/>
        <v>0</v>
      </c>
      <c r="AB64">
        <f t="shared" si="9"/>
        <v>0</v>
      </c>
      <c r="AE64" s="2">
        <v>70</v>
      </c>
      <c r="AG64" s="2">
        <v>73</v>
      </c>
    </row>
    <row r="65" spans="1:33" x14ac:dyDescent="0.2">
      <c r="A65" s="5">
        <v>63</v>
      </c>
      <c r="B65" s="2" t="s">
        <v>0</v>
      </c>
      <c r="C65" s="2" t="s">
        <v>1</v>
      </c>
      <c r="D65" s="2" t="s">
        <v>5</v>
      </c>
      <c r="E65" s="2" t="s">
        <v>85</v>
      </c>
      <c r="F65" s="2">
        <v>53</v>
      </c>
      <c r="G65" s="2">
        <v>50</v>
      </c>
      <c r="H65" t="s">
        <v>26</v>
      </c>
      <c r="I65" s="2" t="s">
        <v>14</v>
      </c>
      <c r="J65" s="3" t="s">
        <v>7</v>
      </c>
      <c r="K65" s="2">
        <v>35</v>
      </c>
      <c r="L65" s="2">
        <v>108</v>
      </c>
      <c r="M65" s="2">
        <v>15</v>
      </c>
      <c r="N65" s="2" t="s">
        <v>8</v>
      </c>
      <c r="O65" s="2">
        <v>4</v>
      </c>
      <c r="P65" t="s">
        <v>9</v>
      </c>
      <c r="Q65">
        <f t="shared" si="0"/>
        <v>420</v>
      </c>
      <c r="R65" s="55">
        <f t="shared" si="1"/>
        <v>7.9245283018867917E-3</v>
      </c>
      <c r="S65">
        <f t="shared" si="2"/>
        <v>1</v>
      </c>
      <c r="T65">
        <f t="shared" si="3"/>
        <v>3</v>
      </c>
      <c r="U65" s="2">
        <f t="shared" si="4"/>
        <v>0</v>
      </c>
      <c r="V65" s="2">
        <f t="shared" si="5"/>
        <v>4</v>
      </c>
      <c r="W65">
        <f t="shared" si="6"/>
        <v>1</v>
      </c>
      <c r="X65" s="2">
        <f t="shared" si="7"/>
        <v>1</v>
      </c>
      <c r="Y65">
        <f t="shared" si="8"/>
        <v>0</v>
      </c>
      <c r="AB65">
        <f t="shared" si="9"/>
        <v>1</v>
      </c>
      <c r="AE65" s="2">
        <v>71</v>
      </c>
      <c r="AG65" s="2">
        <v>74</v>
      </c>
    </row>
    <row r="66" spans="1:33" x14ac:dyDescent="0.2">
      <c r="A66" s="5">
        <v>64</v>
      </c>
      <c r="B66" s="2" t="s">
        <v>3</v>
      </c>
      <c r="C66" s="2" t="s">
        <v>1</v>
      </c>
      <c r="D66" s="2" t="s">
        <v>15</v>
      </c>
      <c r="E66" s="2" t="s">
        <v>15</v>
      </c>
      <c r="F66" s="2">
        <v>26</v>
      </c>
      <c r="G66" s="2">
        <v>25</v>
      </c>
      <c r="H66" t="s">
        <v>16</v>
      </c>
      <c r="I66" s="2" t="s">
        <v>14</v>
      </c>
      <c r="J66" s="2" t="s">
        <v>53</v>
      </c>
      <c r="K66" s="2">
        <v>13</v>
      </c>
      <c r="L66" s="2">
        <v>50</v>
      </c>
      <c r="M66" s="2">
        <v>44</v>
      </c>
      <c r="N66" s="2" t="s">
        <v>4</v>
      </c>
      <c r="O66" s="2">
        <v>2</v>
      </c>
      <c r="P66" t="s">
        <v>10</v>
      </c>
      <c r="Q66">
        <f t="shared" si="0"/>
        <v>156</v>
      </c>
      <c r="R66" s="55">
        <f t="shared" si="1"/>
        <v>6.0000000000000001E-3</v>
      </c>
      <c r="S66">
        <f t="shared" si="2"/>
        <v>0</v>
      </c>
      <c r="T66">
        <f t="shared" si="3"/>
        <v>0</v>
      </c>
      <c r="U66" s="2">
        <f t="shared" si="4"/>
        <v>2</v>
      </c>
      <c r="V66" s="2">
        <f t="shared" si="5"/>
        <v>1</v>
      </c>
      <c r="W66">
        <f t="shared" si="6"/>
        <v>1</v>
      </c>
      <c r="X66" s="2">
        <f t="shared" si="7"/>
        <v>1</v>
      </c>
      <c r="Y66">
        <f t="shared" si="8"/>
        <v>1</v>
      </c>
      <c r="AB66">
        <f t="shared" si="9"/>
        <v>0</v>
      </c>
      <c r="AE66" s="2">
        <v>72</v>
      </c>
      <c r="AG66" s="2">
        <v>75</v>
      </c>
    </row>
    <row r="67" spans="1:33" x14ac:dyDescent="0.2">
      <c r="A67" s="5">
        <v>65</v>
      </c>
      <c r="B67" s="2" t="s">
        <v>0</v>
      </c>
      <c r="C67" s="2" t="s">
        <v>2</v>
      </c>
      <c r="D67" s="2" t="s">
        <v>5</v>
      </c>
      <c r="E67" s="2" t="s">
        <v>83</v>
      </c>
      <c r="F67" s="2">
        <v>27</v>
      </c>
      <c r="G67" s="2">
        <v>25</v>
      </c>
      <c r="H67" t="s">
        <v>68</v>
      </c>
      <c r="I67" s="2" t="s">
        <v>2</v>
      </c>
      <c r="J67" s="2" t="s">
        <v>54</v>
      </c>
      <c r="K67" s="2">
        <v>27</v>
      </c>
      <c r="L67" s="2">
        <v>124</v>
      </c>
      <c r="M67" s="2">
        <v>16</v>
      </c>
      <c r="N67" s="2" t="s">
        <v>4</v>
      </c>
      <c r="O67" s="2">
        <v>1</v>
      </c>
      <c r="P67" t="s">
        <v>13</v>
      </c>
      <c r="Q67">
        <f t="shared" si="0"/>
        <v>324</v>
      </c>
      <c r="R67" s="55">
        <f t="shared" si="1"/>
        <v>1.2E-2</v>
      </c>
      <c r="S67">
        <f t="shared" si="2"/>
        <v>1</v>
      </c>
      <c r="T67">
        <f t="shared" si="3"/>
        <v>1</v>
      </c>
      <c r="U67" s="2">
        <f t="shared" si="4"/>
        <v>4</v>
      </c>
      <c r="V67" s="2">
        <f t="shared" si="5"/>
        <v>2</v>
      </c>
      <c r="W67">
        <f t="shared" si="6"/>
        <v>0</v>
      </c>
      <c r="X67" s="2">
        <f t="shared" si="7"/>
        <v>0</v>
      </c>
      <c r="Y67">
        <f t="shared" si="8"/>
        <v>1</v>
      </c>
      <c r="AB67">
        <f t="shared" si="9"/>
        <v>1</v>
      </c>
      <c r="AE67" s="2">
        <v>73</v>
      </c>
      <c r="AG67" s="2">
        <v>76</v>
      </c>
    </row>
    <row r="68" spans="1:33" x14ac:dyDescent="0.2">
      <c r="A68" s="5">
        <v>66</v>
      </c>
      <c r="B68" s="2" t="s">
        <v>0</v>
      </c>
      <c r="C68" s="2" t="s">
        <v>2</v>
      </c>
      <c r="D68" s="2" t="s">
        <v>5</v>
      </c>
      <c r="E68" s="2" t="s">
        <v>84</v>
      </c>
      <c r="F68" s="2">
        <v>34</v>
      </c>
      <c r="G68" s="2">
        <v>23</v>
      </c>
      <c r="H68" t="s">
        <v>32</v>
      </c>
      <c r="I68" s="2" t="s">
        <v>2</v>
      </c>
      <c r="J68" s="2" t="s">
        <v>54</v>
      </c>
      <c r="K68" s="2">
        <v>34</v>
      </c>
      <c r="L68" s="2">
        <v>165</v>
      </c>
      <c r="M68" s="2">
        <v>3</v>
      </c>
      <c r="N68" s="2" t="s">
        <v>4</v>
      </c>
      <c r="O68" s="2">
        <v>0</v>
      </c>
      <c r="P68" t="s">
        <v>13</v>
      </c>
      <c r="Q68">
        <f t="shared" ref="Q68:Q131" si="10">K68*12</f>
        <v>408</v>
      </c>
      <c r="R68" s="55">
        <f t="shared" ref="R68:R131" si="11">(Q68/(F68*1000))</f>
        <v>1.2E-2</v>
      </c>
      <c r="S68">
        <f t="shared" ref="S68:S131" si="12">IF(B68="male", 1, 0)</f>
        <v>1</v>
      </c>
      <c r="T68">
        <f t="shared" ref="T68:T131" si="13">_xlfn.IFS(E68:E1067 = "none", 0, E68:E1067 = "BA", 1, E68:E1067= "MA", 2, E68:E1067="PhD", 3)</f>
        <v>2</v>
      </c>
      <c r="U68" s="2">
        <f t="shared" ref="U68:U131" si="14">_xlfn.IFS(P68:P1067 = "saving favorite shows to watch as a family", 0, P68:P1067 = "time shifting", 1, P68:P1067= "cool gadget", 2, P68:P1067="schedule control", 3, P68:P1067="programming/interactive features", 4)</f>
        <v>4</v>
      </c>
      <c r="V68" s="2">
        <f t="shared" ref="V68:V131" si="15">_xlfn.IFS(J68:J1067 = "specialty stores", 0, J68:J1067 = "retail", 1, J68:J1067= "web (ebay)", 2, J68:J1067="discount", 3, J68:J1067="mass-consumer electronics", 4)</f>
        <v>2</v>
      </c>
      <c r="W68">
        <f t="shared" ref="W68:W131" si="16">IF(C68="married", 1, 0)</f>
        <v>0</v>
      </c>
      <c r="X68" s="2">
        <f t="shared" ref="X68:X131" si="17">IF(I68="family", 1, 0)</f>
        <v>0</v>
      </c>
      <c r="Y68">
        <f t="shared" ref="Y68:Y131" si="18">IF(N68="early", 1, 0)</f>
        <v>1</v>
      </c>
      <c r="AB68">
        <f t="shared" ref="AB68:AB131" si="19">IF(D68="professional", 1, 0)</f>
        <v>1</v>
      </c>
      <c r="AE68" s="2">
        <v>74</v>
      </c>
      <c r="AG68" s="2">
        <v>77</v>
      </c>
    </row>
    <row r="69" spans="1:33" x14ac:dyDescent="0.2">
      <c r="A69" s="5">
        <v>67</v>
      </c>
      <c r="B69" s="2" t="s">
        <v>3</v>
      </c>
      <c r="C69" s="2" t="s">
        <v>2</v>
      </c>
      <c r="D69" s="2" t="s">
        <v>5</v>
      </c>
      <c r="E69" s="2" t="s">
        <v>15</v>
      </c>
      <c r="F69" s="2">
        <v>28</v>
      </c>
      <c r="G69" s="2">
        <v>28</v>
      </c>
      <c r="H69" t="s">
        <v>52</v>
      </c>
      <c r="I69" s="2" t="s">
        <v>2</v>
      </c>
      <c r="J69" s="2" t="s">
        <v>54</v>
      </c>
      <c r="K69" s="2">
        <v>36</v>
      </c>
      <c r="L69" s="2">
        <v>117</v>
      </c>
      <c r="M69" s="2">
        <v>40</v>
      </c>
      <c r="N69" s="2" t="s">
        <v>4</v>
      </c>
      <c r="O69" s="2">
        <v>2</v>
      </c>
      <c r="P69" t="s">
        <v>13</v>
      </c>
      <c r="Q69">
        <f t="shared" si="10"/>
        <v>432</v>
      </c>
      <c r="R69" s="55">
        <f t="shared" si="11"/>
        <v>1.5428571428571429E-2</v>
      </c>
      <c r="S69">
        <f t="shared" si="12"/>
        <v>0</v>
      </c>
      <c r="T69">
        <f t="shared" si="13"/>
        <v>0</v>
      </c>
      <c r="U69" s="2">
        <f t="shared" si="14"/>
        <v>4</v>
      </c>
      <c r="V69" s="2">
        <f t="shared" si="15"/>
        <v>2</v>
      </c>
      <c r="W69">
        <f t="shared" si="16"/>
        <v>0</v>
      </c>
      <c r="X69" s="2">
        <f t="shared" si="17"/>
        <v>0</v>
      </c>
      <c r="Y69">
        <f t="shared" si="18"/>
        <v>1</v>
      </c>
      <c r="AB69">
        <f t="shared" si="19"/>
        <v>1</v>
      </c>
      <c r="AE69" s="2">
        <v>75</v>
      </c>
      <c r="AG69" s="2">
        <v>78</v>
      </c>
    </row>
    <row r="70" spans="1:33" x14ac:dyDescent="0.2">
      <c r="A70" s="5">
        <v>68</v>
      </c>
      <c r="B70" s="2" t="s">
        <v>0</v>
      </c>
      <c r="C70" s="2" t="s">
        <v>1</v>
      </c>
      <c r="D70" s="2" t="s">
        <v>5</v>
      </c>
      <c r="E70" s="2" t="s">
        <v>85</v>
      </c>
      <c r="F70" s="2">
        <v>32</v>
      </c>
      <c r="G70" s="2">
        <v>74</v>
      </c>
      <c r="H70" t="s">
        <v>18</v>
      </c>
      <c r="I70" s="2" t="s">
        <v>2</v>
      </c>
      <c r="J70" s="2" t="s">
        <v>55</v>
      </c>
      <c r="K70" s="2">
        <v>12</v>
      </c>
      <c r="L70" s="2">
        <v>20</v>
      </c>
      <c r="M70" s="2">
        <v>35</v>
      </c>
      <c r="N70" s="2" t="s">
        <v>4</v>
      </c>
      <c r="O70" s="2">
        <v>1</v>
      </c>
      <c r="P70" t="s">
        <v>12</v>
      </c>
      <c r="Q70">
        <f t="shared" si="10"/>
        <v>144</v>
      </c>
      <c r="R70" s="55">
        <f t="shared" si="11"/>
        <v>4.4999999999999997E-3</v>
      </c>
      <c r="S70">
        <f t="shared" si="12"/>
        <v>1</v>
      </c>
      <c r="T70">
        <f t="shared" si="13"/>
        <v>3</v>
      </c>
      <c r="U70" s="2">
        <f t="shared" si="14"/>
        <v>1</v>
      </c>
      <c r="V70" s="2">
        <f t="shared" si="15"/>
        <v>3</v>
      </c>
      <c r="W70">
        <f t="shared" si="16"/>
        <v>1</v>
      </c>
      <c r="X70" s="2">
        <f t="shared" si="17"/>
        <v>0</v>
      </c>
      <c r="Y70">
        <f t="shared" si="18"/>
        <v>1</v>
      </c>
      <c r="AB70">
        <f t="shared" si="19"/>
        <v>1</v>
      </c>
      <c r="AE70" s="2">
        <v>76</v>
      </c>
      <c r="AG70" s="2">
        <v>79</v>
      </c>
    </row>
    <row r="71" spans="1:33" x14ac:dyDescent="0.2">
      <c r="A71" s="5">
        <v>69</v>
      </c>
      <c r="B71" s="2" t="s">
        <v>3</v>
      </c>
      <c r="C71" s="2" t="s">
        <v>1</v>
      </c>
      <c r="D71" s="2" t="s">
        <v>5</v>
      </c>
      <c r="E71" s="2" t="s">
        <v>15</v>
      </c>
      <c r="F71" s="2">
        <v>28</v>
      </c>
      <c r="G71" s="2">
        <v>48</v>
      </c>
      <c r="H71" t="s">
        <v>34</v>
      </c>
      <c r="I71" s="2" t="s">
        <v>14</v>
      </c>
      <c r="J71" s="2" t="s">
        <v>55</v>
      </c>
      <c r="K71" s="2">
        <v>10</v>
      </c>
      <c r="L71" s="2">
        <v>17</v>
      </c>
      <c r="M71" s="2">
        <v>20</v>
      </c>
      <c r="N71" s="2" t="s">
        <v>4</v>
      </c>
      <c r="O71" s="2">
        <v>1</v>
      </c>
      <c r="P71" t="s">
        <v>11</v>
      </c>
      <c r="Q71">
        <f t="shared" si="10"/>
        <v>120</v>
      </c>
      <c r="R71" s="55">
        <f t="shared" si="11"/>
        <v>4.2857142857142859E-3</v>
      </c>
      <c r="S71">
        <f t="shared" si="12"/>
        <v>0</v>
      </c>
      <c r="T71">
        <f t="shared" si="13"/>
        <v>0</v>
      </c>
      <c r="U71" s="2">
        <f t="shared" si="14"/>
        <v>3</v>
      </c>
      <c r="V71" s="2">
        <f t="shared" si="15"/>
        <v>3</v>
      </c>
      <c r="W71">
        <f t="shared" si="16"/>
        <v>1</v>
      </c>
      <c r="X71" s="2">
        <f t="shared" si="17"/>
        <v>1</v>
      </c>
      <c r="Y71">
        <f t="shared" si="18"/>
        <v>1</v>
      </c>
      <c r="AB71">
        <f t="shared" si="19"/>
        <v>1</v>
      </c>
      <c r="AE71" s="2">
        <v>77</v>
      </c>
      <c r="AG71" s="2">
        <v>80</v>
      </c>
    </row>
    <row r="72" spans="1:33" x14ac:dyDescent="0.2">
      <c r="A72" s="5">
        <v>70</v>
      </c>
      <c r="B72" s="2" t="s">
        <v>0</v>
      </c>
      <c r="C72" s="2" t="s">
        <v>1</v>
      </c>
      <c r="D72" s="2" t="s">
        <v>5</v>
      </c>
      <c r="E72" s="2" t="s">
        <v>15</v>
      </c>
      <c r="F72" s="2">
        <v>28</v>
      </c>
      <c r="G72" s="2">
        <v>61</v>
      </c>
      <c r="H72" t="s">
        <v>57</v>
      </c>
      <c r="I72" s="2" t="s">
        <v>14</v>
      </c>
      <c r="J72" s="2" t="s">
        <v>53</v>
      </c>
      <c r="K72" s="2">
        <v>21</v>
      </c>
      <c r="L72" s="2">
        <v>45</v>
      </c>
      <c r="M72" s="2">
        <v>37</v>
      </c>
      <c r="N72" s="2" t="s">
        <v>4</v>
      </c>
      <c r="O72" s="2">
        <v>1</v>
      </c>
      <c r="P72" t="s">
        <v>11</v>
      </c>
      <c r="Q72">
        <f t="shared" si="10"/>
        <v>252</v>
      </c>
      <c r="R72" s="55">
        <f t="shared" si="11"/>
        <v>8.9999999999999993E-3</v>
      </c>
      <c r="S72">
        <f t="shared" si="12"/>
        <v>1</v>
      </c>
      <c r="T72">
        <f t="shared" si="13"/>
        <v>0</v>
      </c>
      <c r="U72" s="2">
        <f t="shared" si="14"/>
        <v>3</v>
      </c>
      <c r="V72" s="2">
        <f t="shared" si="15"/>
        <v>1</v>
      </c>
      <c r="W72">
        <f t="shared" si="16"/>
        <v>1</v>
      </c>
      <c r="X72" s="2">
        <f t="shared" si="17"/>
        <v>1</v>
      </c>
      <c r="Y72">
        <f t="shared" si="18"/>
        <v>1</v>
      </c>
      <c r="AB72">
        <f t="shared" si="19"/>
        <v>1</v>
      </c>
      <c r="AE72" s="2">
        <v>78</v>
      </c>
      <c r="AG72" s="2">
        <v>81</v>
      </c>
    </row>
    <row r="73" spans="1:33" x14ac:dyDescent="0.2">
      <c r="A73" s="5">
        <v>71</v>
      </c>
      <c r="B73" s="2" t="s">
        <v>0</v>
      </c>
      <c r="C73" s="2" t="s">
        <v>1</v>
      </c>
      <c r="D73" s="2" t="s">
        <v>15</v>
      </c>
      <c r="E73" s="2" t="s">
        <v>83</v>
      </c>
      <c r="F73" s="2">
        <v>29</v>
      </c>
      <c r="G73" s="2">
        <v>63</v>
      </c>
      <c r="H73" t="s">
        <v>22</v>
      </c>
      <c r="I73" s="2" t="s">
        <v>2</v>
      </c>
      <c r="J73" s="2" t="s">
        <v>55</v>
      </c>
      <c r="K73" s="2">
        <v>18</v>
      </c>
      <c r="L73" s="2">
        <v>79</v>
      </c>
      <c r="M73" s="2">
        <v>21</v>
      </c>
      <c r="N73" s="2" t="s">
        <v>4</v>
      </c>
      <c r="O73" s="2">
        <v>2</v>
      </c>
      <c r="P73" t="s">
        <v>11</v>
      </c>
      <c r="Q73">
        <f t="shared" si="10"/>
        <v>216</v>
      </c>
      <c r="R73" s="55">
        <f t="shared" si="11"/>
        <v>7.4482758620689656E-3</v>
      </c>
      <c r="S73">
        <f t="shared" si="12"/>
        <v>1</v>
      </c>
      <c r="T73">
        <f t="shared" si="13"/>
        <v>1</v>
      </c>
      <c r="U73" s="2">
        <f t="shared" si="14"/>
        <v>3</v>
      </c>
      <c r="V73" s="2">
        <f t="shared" si="15"/>
        <v>3</v>
      </c>
      <c r="W73">
        <f t="shared" si="16"/>
        <v>1</v>
      </c>
      <c r="X73" s="2">
        <f t="shared" si="17"/>
        <v>0</v>
      </c>
      <c r="Y73">
        <f t="shared" si="18"/>
        <v>1</v>
      </c>
      <c r="AB73">
        <f t="shared" si="19"/>
        <v>0</v>
      </c>
      <c r="AE73" s="2">
        <v>79</v>
      </c>
      <c r="AG73" s="2">
        <v>82</v>
      </c>
    </row>
    <row r="74" spans="1:33" x14ac:dyDescent="0.2">
      <c r="A74" s="5">
        <v>72</v>
      </c>
      <c r="B74" s="2" t="s">
        <v>3</v>
      </c>
      <c r="C74" s="2" t="s">
        <v>1</v>
      </c>
      <c r="D74" s="2" t="s">
        <v>15</v>
      </c>
      <c r="E74" s="2" t="s">
        <v>15</v>
      </c>
      <c r="F74" s="2">
        <v>31</v>
      </c>
      <c r="G74" s="2">
        <v>30</v>
      </c>
      <c r="H74" t="s">
        <v>28</v>
      </c>
      <c r="I74" s="2" t="s">
        <v>14</v>
      </c>
      <c r="J74" s="2" t="s">
        <v>53</v>
      </c>
      <c r="K74" s="2">
        <v>19</v>
      </c>
      <c r="L74" s="2">
        <v>40</v>
      </c>
      <c r="M74" s="2">
        <v>15</v>
      </c>
      <c r="N74" s="2" t="s">
        <v>4</v>
      </c>
      <c r="O74" s="2">
        <v>2</v>
      </c>
      <c r="P74" t="s">
        <v>10</v>
      </c>
      <c r="Q74">
        <f t="shared" si="10"/>
        <v>228</v>
      </c>
      <c r="R74" s="55">
        <f t="shared" si="11"/>
        <v>7.3548387096774191E-3</v>
      </c>
      <c r="S74">
        <f t="shared" si="12"/>
        <v>0</v>
      </c>
      <c r="T74">
        <f t="shared" si="13"/>
        <v>0</v>
      </c>
      <c r="U74" s="2">
        <f t="shared" si="14"/>
        <v>2</v>
      </c>
      <c r="V74" s="2">
        <f t="shared" si="15"/>
        <v>1</v>
      </c>
      <c r="W74">
        <f t="shared" si="16"/>
        <v>1</v>
      </c>
      <c r="X74" s="2">
        <f t="shared" si="17"/>
        <v>1</v>
      </c>
      <c r="Y74">
        <f t="shared" si="18"/>
        <v>1</v>
      </c>
      <c r="AB74">
        <f t="shared" si="19"/>
        <v>0</v>
      </c>
      <c r="AE74" s="2">
        <v>80</v>
      </c>
      <c r="AG74" s="2">
        <v>83</v>
      </c>
    </row>
    <row r="75" spans="1:33" x14ac:dyDescent="0.2">
      <c r="A75" s="5">
        <v>73</v>
      </c>
      <c r="B75" s="2" t="s">
        <v>3</v>
      </c>
      <c r="C75" s="2" t="s">
        <v>1</v>
      </c>
      <c r="D75" s="2" t="s">
        <v>5</v>
      </c>
      <c r="E75" s="2" t="s">
        <v>15</v>
      </c>
      <c r="F75" s="2">
        <v>53</v>
      </c>
      <c r="G75" s="2">
        <v>65</v>
      </c>
      <c r="H75" t="s">
        <v>23</v>
      </c>
      <c r="I75" s="2" t="s">
        <v>14</v>
      </c>
      <c r="J75" s="2" t="s">
        <v>6</v>
      </c>
      <c r="K75" s="2">
        <v>78</v>
      </c>
      <c r="L75" s="2">
        <v>334</v>
      </c>
      <c r="M75" s="2">
        <v>14</v>
      </c>
      <c r="N75" s="2" t="s">
        <v>4</v>
      </c>
      <c r="O75" s="2">
        <v>2</v>
      </c>
      <c r="P75" t="s">
        <v>12</v>
      </c>
      <c r="Q75">
        <f t="shared" si="10"/>
        <v>936</v>
      </c>
      <c r="R75" s="55">
        <f t="shared" si="11"/>
        <v>1.7660377358490565E-2</v>
      </c>
      <c r="S75">
        <f t="shared" si="12"/>
        <v>0</v>
      </c>
      <c r="T75">
        <f t="shared" si="13"/>
        <v>0</v>
      </c>
      <c r="U75" s="2">
        <f t="shared" si="14"/>
        <v>1</v>
      </c>
      <c r="V75" s="2">
        <f t="shared" si="15"/>
        <v>0</v>
      </c>
      <c r="W75">
        <f t="shared" si="16"/>
        <v>1</v>
      </c>
      <c r="X75" s="2">
        <f t="shared" si="17"/>
        <v>1</v>
      </c>
      <c r="Y75">
        <f t="shared" si="18"/>
        <v>1</v>
      </c>
      <c r="AB75">
        <f t="shared" si="19"/>
        <v>1</v>
      </c>
      <c r="AE75" s="2">
        <v>81</v>
      </c>
      <c r="AG75" s="2">
        <v>84</v>
      </c>
    </row>
    <row r="76" spans="1:33" x14ac:dyDescent="0.2">
      <c r="A76" s="5">
        <v>74</v>
      </c>
      <c r="B76" s="2" t="s">
        <v>0</v>
      </c>
      <c r="C76" s="2" t="s">
        <v>1</v>
      </c>
      <c r="D76" s="2" t="s">
        <v>5</v>
      </c>
      <c r="E76" s="2" t="s">
        <v>15</v>
      </c>
      <c r="F76" s="2">
        <v>30</v>
      </c>
      <c r="G76" s="2">
        <v>64</v>
      </c>
      <c r="H76" t="s">
        <v>36</v>
      </c>
      <c r="I76" s="2" t="s">
        <v>14</v>
      </c>
      <c r="J76" s="2" t="s">
        <v>55</v>
      </c>
      <c r="K76" s="2">
        <v>22</v>
      </c>
      <c r="L76" s="2">
        <v>46</v>
      </c>
      <c r="M76" s="2">
        <v>8</v>
      </c>
      <c r="N76" s="2" t="s">
        <v>4</v>
      </c>
      <c r="O76" s="2">
        <v>0</v>
      </c>
      <c r="P76" t="s">
        <v>12</v>
      </c>
      <c r="Q76">
        <f t="shared" si="10"/>
        <v>264</v>
      </c>
      <c r="R76" s="55">
        <f t="shared" si="11"/>
        <v>8.8000000000000005E-3</v>
      </c>
      <c r="S76">
        <f t="shared" si="12"/>
        <v>1</v>
      </c>
      <c r="T76">
        <f t="shared" si="13"/>
        <v>0</v>
      </c>
      <c r="U76" s="2">
        <f t="shared" si="14"/>
        <v>1</v>
      </c>
      <c r="V76" s="2">
        <f t="shared" si="15"/>
        <v>3</v>
      </c>
      <c r="W76">
        <f t="shared" si="16"/>
        <v>1</v>
      </c>
      <c r="X76" s="2">
        <f t="shared" si="17"/>
        <v>1</v>
      </c>
      <c r="Y76">
        <f t="shared" si="18"/>
        <v>1</v>
      </c>
      <c r="AB76">
        <f t="shared" si="19"/>
        <v>1</v>
      </c>
      <c r="AE76" s="2">
        <v>82</v>
      </c>
      <c r="AG76" s="2">
        <v>85</v>
      </c>
    </row>
    <row r="77" spans="1:33" x14ac:dyDescent="0.2">
      <c r="A77" s="5">
        <v>75</v>
      </c>
      <c r="B77" s="2" t="s">
        <v>3</v>
      </c>
      <c r="C77" s="2" t="s">
        <v>1</v>
      </c>
      <c r="D77" s="2" t="s">
        <v>15</v>
      </c>
      <c r="E77" s="2" t="s">
        <v>15</v>
      </c>
      <c r="F77" s="2">
        <v>55</v>
      </c>
      <c r="G77" s="2">
        <v>73</v>
      </c>
      <c r="H77" t="s">
        <v>25</v>
      </c>
      <c r="I77" s="2" t="s">
        <v>14</v>
      </c>
      <c r="J77" s="3" t="s">
        <v>7</v>
      </c>
      <c r="K77" s="2">
        <v>44</v>
      </c>
      <c r="L77" s="2">
        <v>208</v>
      </c>
      <c r="M77" s="2">
        <v>40</v>
      </c>
      <c r="N77" s="2" t="s">
        <v>8</v>
      </c>
      <c r="O77" s="2">
        <v>7</v>
      </c>
      <c r="P77" t="s">
        <v>9</v>
      </c>
      <c r="Q77">
        <f t="shared" si="10"/>
        <v>528</v>
      </c>
      <c r="R77" s="55">
        <f t="shared" si="11"/>
        <v>9.5999999999999992E-3</v>
      </c>
      <c r="S77">
        <f t="shared" si="12"/>
        <v>0</v>
      </c>
      <c r="T77">
        <f t="shared" si="13"/>
        <v>0</v>
      </c>
      <c r="U77" s="2">
        <f t="shared" si="14"/>
        <v>0</v>
      </c>
      <c r="V77" s="2">
        <f t="shared" si="15"/>
        <v>4</v>
      </c>
      <c r="W77">
        <f t="shared" si="16"/>
        <v>1</v>
      </c>
      <c r="X77" s="2">
        <f t="shared" si="17"/>
        <v>1</v>
      </c>
      <c r="Y77">
        <f t="shared" si="18"/>
        <v>0</v>
      </c>
      <c r="AB77">
        <f t="shared" si="19"/>
        <v>0</v>
      </c>
      <c r="AE77" s="2">
        <v>83</v>
      </c>
      <c r="AG77" s="2">
        <v>86</v>
      </c>
    </row>
    <row r="78" spans="1:33" x14ac:dyDescent="0.2">
      <c r="A78" s="5">
        <v>76</v>
      </c>
      <c r="B78" s="2" t="s">
        <v>3</v>
      </c>
      <c r="C78" s="2" t="s">
        <v>1</v>
      </c>
      <c r="D78" s="2" t="s">
        <v>5</v>
      </c>
      <c r="E78" s="2" t="s">
        <v>84</v>
      </c>
      <c r="F78" s="2">
        <v>45</v>
      </c>
      <c r="G78" s="2">
        <v>40</v>
      </c>
      <c r="H78" t="s">
        <v>20</v>
      </c>
      <c r="I78" s="2" t="s">
        <v>14</v>
      </c>
      <c r="J78" s="3" t="s">
        <v>7</v>
      </c>
      <c r="K78" s="2">
        <v>46</v>
      </c>
      <c r="L78" s="2">
        <v>114</v>
      </c>
      <c r="M78" s="2">
        <v>29</v>
      </c>
      <c r="N78" s="2" t="s">
        <v>8</v>
      </c>
      <c r="O78" s="2">
        <v>6</v>
      </c>
      <c r="P78" s="1" t="s">
        <v>9</v>
      </c>
      <c r="Q78">
        <f t="shared" si="10"/>
        <v>552</v>
      </c>
      <c r="R78" s="55">
        <f t="shared" si="11"/>
        <v>1.2266666666666667E-2</v>
      </c>
      <c r="S78">
        <f t="shared" si="12"/>
        <v>0</v>
      </c>
      <c r="T78">
        <f t="shared" si="13"/>
        <v>2</v>
      </c>
      <c r="U78" s="2">
        <f t="shared" si="14"/>
        <v>0</v>
      </c>
      <c r="V78" s="2">
        <f t="shared" si="15"/>
        <v>4</v>
      </c>
      <c r="W78">
        <f t="shared" si="16"/>
        <v>1</v>
      </c>
      <c r="X78" s="2">
        <f t="shared" si="17"/>
        <v>1</v>
      </c>
      <c r="Y78">
        <f t="shared" si="18"/>
        <v>0</v>
      </c>
      <c r="AB78">
        <f t="shared" si="19"/>
        <v>1</v>
      </c>
      <c r="AE78" s="2">
        <v>84</v>
      </c>
      <c r="AG78" s="2">
        <v>87</v>
      </c>
    </row>
    <row r="79" spans="1:33" x14ac:dyDescent="0.2">
      <c r="A79" s="5">
        <v>77</v>
      </c>
      <c r="B79" s="2" t="s">
        <v>0</v>
      </c>
      <c r="C79" s="2" t="s">
        <v>2</v>
      </c>
      <c r="D79" s="2" t="s">
        <v>5</v>
      </c>
      <c r="E79" s="2" t="s">
        <v>83</v>
      </c>
      <c r="F79" s="2">
        <v>55</v>
      </c>
      <c r="G79" s="2">
        <v>68</v>
      </c>
      <c r="H79" t="s">
        <v>31</v>
      </c>
      <c r="I79" s="2" t="s">
        <v>2</v>
      </c>
      <c r="J79" s="2" t="s">
        <v>6</v>
      </c>
      <c r="K79" s="2">
        <v>50</v>
      </c>
      <c r="L79" s="2">
        <v>94</v>
      </c>
      <c r="M79" s="2">
        <v>4</v>
      </c>
      <c r="N79" s="2" t="s">
        <v>4</v>
      </c>
      <c r="O79" s="2">
        <v>2</v>
      </c>
      <c r="P79" t="s">
        <v>12</v>
      </c>
      <c r="Q79">
        <f t="shared" si="10"/>
        <v>600</v>
      </c>
      <c r="R79" s="55">
        <f t="shared" si="11"/>
        <v>1.090909090909091E-2</v>
      </c>
      <c r="S79">
        <f t="shared" si="12"/>
        <v>1</v>
      </c>
      <c r="T79">
        <f t="shared" si="13"/>
        <v>1</v>
      </c>
      <c r="U79" s="2">
        <f t="shared" si="14"/>
        <v>1</v>
      </c>
      <c r="V79" s="2">
        <f t="shared" si="15"/>
        <v>0</v>
      </c>
      <c r="W79">
        <f t="shared" si="16"/>
        <v>0</v>
      </c>
      <c r="X79" s="2">
        <f t="shared" si="17"/>
        <v>0</v>
      </c>
      <c r="Y79">
        <f t="shared" si="18"/>
        <v>1</v>
      </c>
      <c r="AB79">
        <f t="shared" si="19"/>
        <v>1</v>
      </c>
      <c r="AE79" s="2">
        <v>85</v>
      </c>
      <c r="AG79" s="2">
        <v>88</v>
      </c>
    </row>
    <row r="80" spans="1:33" x14ac:dyDescent="0.2">
      <c r="A80" s="5">
        <v>78</v>
      </c>
      <c r="B80" s="2" t="s">
        <v>0</v>
      </c>
      <c r="C80" s="2" t="s">
        <v>2</v>
      </c>
      <c r="D80" s="2" t="s">
        <v>15</v>
      </c>
      <c r="E80" s="2" t="s">
        <v>15</v>
      </c>
      <c r="F80" s="2">
        <v>25</v>
      </c>
      <c r="G80" s="2">
        <v>41</v>
      </c>
      <c r="H80" t="s">
        <v>33</v>
      </c>
      <c r="I80" s="2" t="s">
        <v>14</v>
      </c>
      <c r="J80" s="2" t="s">
        <v>53</v>
      </c>
      <c r="K80" s="2">
        <v>18</v>
      </c>
      <c r="L80" s="2">
        <v>38</v>
      </c>
      <c r="M80" s="2">
        <v>14</v>
      </c>
      <c r="N80" s="2" t="s">
        <v>4</v>
      </c>
      <c r="O80" s="2">
        <v>0</v>
      </c>
      <c r="P80" t="s">
        <v>10</v>
      </c>
      <c r="Q80">
        <f t="shared" si="10"/>
        <v>216</v>
      </c>
      <c r="R80" s="55">
        <f t="shared" si="11"/>
        <v>8.6400000000000001E-3</v>
      </c>
      <c r="S80">
        <f t="shared" si="12"/>
        <v>1</v>
      </c>
      <c r="T80">
        <f t="shared" si="13"/>
        <v>0</v>
      </c>
      <c r="U80" s="2">
        <f t="shared" si="14"/>
        <v>2</v>
      </c>
      <c r="V80" s="2">
        <f t="shared" si="15"/>
        <v>1</v>
      </c>
      <c r="W80">
        <f t="shared" si="16"/>
        <v>0</v>
      </c>
      <c r="X80" s="2">
        <f t="shared" si="17"/>
        <v>1</v>
      </c>
      <c r="Y80">
        <f t="shared" si="18"/>
        <v>1</v>
      </c>
      <c r="AB80">
        <f t="shared" si="19"/>
        <v>0</v>
      </c>
      <c r="AE80" s="2">
        <v>88</v>
      </c>
      <c r="AG80" s="2">
        <v>89</v>
      </c>
    </row>
    <row r="81" spans="1:33" x14ac:dyDescent="0.2">
      <c r="A81" s="5">
        <v>79</v>
      </c>
      <c r="B81" s="2" t="s">
        <v>0</v>
      </c>
      <c r="C81" s="2" t="s">
        <v>1</v>
      </c>
      <c r="D81" s="2" t="s">
        <v>5</v>
      </c>
      <c r="E81" s="2" t="s">
        <v>83</v>
      </c>
      <c r="F81" s="2">
        <v>64</v>
      </c>
      <c r="G81" s="2">
        <v>80</v>
      </c>
      <c r="H81" t="s">
        <v>37</v>
      </c>
      <c r="I81" s="2" t="s">
        <v>14</v>
      </c>
      <c r="J81" s="2" t="s">
        <v>6</v>
      </c>
      <c r="K81" s="2">
        <v>60</v>
      </c>
      <c r="L81" s="2">
        <v>211</v>
      </c>
      <c r="M81" s="2">
        <v>7</v>
      </c>
      <c r="N81" s="2" t="s">
        <v>4</v>
      </c>
      <c r="O81" s="2">
        <v>1</v>
      </c>
      <c r="P81" t="s">
        <v>10</v>
      </c>
      <c r="Q81">
        <f t="shared" si="10"/>
        <v>720</v>
      </c>
      <c r="R81" s="55">
        <f t="shared" si="11"/>
        <v>1.125E-2</v>
      </c>
      <c r="S81">
        <f t="shared" si="12"/>
        <v>1</v>
      </c>
      <c r="T81">
        <f t="shared" si="13"/>
        <v>1</v>
      </c>
      <c r="U81" s="2">
        <f t="shared" si="14"/>
        <v>2</v>
      </c>
      <c r="V81" s="2">
        <f t="shared" si="15"/>
        <v>0</v>
      </c>
      <c r="W81">
        <f t="shared" si="16"/>
        <v>1</v>
      </c>
      <c r="X81" s="2">
        <f t="shared" si="17"/>
        <v>1</v>
      </c>
      <c r="Y81">
        <f t="shared" si="18"/>
        <v>1</v>
      </c>
      <c r="AB81">
        <f t="shared" si="19"/>
        <v>1</v>
      </c>
      <c r="AG81" s="2">
        <v>90</v>
      </c>
    </row>
    <row r="82" spans="1:33" x14ac:dyDescent="0.2">
      <c r="A82" s="5">
        <v>80</v>
      </c>
      <c r="B82" s="2" t="s">
        <v>3</v>
      </c>
      <c r="C82" s="2" t="s">
        <v>2</v>
      </c>
      <c r="D82" s="2" t="s">
        <v>5</v>
      </c>
      <c r="E82" s="2" t="s">
        <v>83</v>
      </c>
      <c r="F82" s="2">
        <v>32</v>
      </c>
      <c r="G82" s="2">
        <v>19</v>
      </c>
      <c r="H82" t="s">
        <v>21</v>
      </c>
      <c r="I82" s="2" t="s">
        <v>2</v>
      </c>
      <c r="J82" s="2" t="s">
        <v>53</v>
      </c>
      <c r="K82" s="2">
        <v>34</v>
      </c>
      <c r="L82" s="2">
        <v>101</v>
      </c>
      <c r="M82" s="2">
        <v>1</v>
      </c>
      <c r="N82" s="2" t="s">
        <v>4</v>
      </c>
      <c r="O82" s="2">
        <v>3</v>
      </c>
      <c r="P82" t="s">
        <v>13</v>
      </c>
      <c r="Q82">
        <f t="shared" si="10"/>
        <v>408</v>
      </c>
      <c r="R82" s="55">
        <f t="shared" si="11"/>
        <v>1.2749999999999999E-2</v>
      </c>
      <c r="S82">
        <f t="shared" si="12"/>
        <v>0</v>
      </c>
      <c r="T82">
        <f t="shared" si="13"/>
        <v>1</v>
      </c>
      <c r="U82" s="2">
        <f t="shared" si="14"/>
        <v>4</v>
      </c>
      <c r="V82" s="2">
        <f t="shared" si="15"/>
        <v>1</v>
      </c>
      <c r="W82">
        <f t="shared" si="16"/>
        <v>0</v>
      </c>
      <c r="X82" s="2">
        <f t="shared" si="17"/>
        <v>0</v>
      </c>
      <c r="Y82">
        <f t="shared" si="18"/>
        <v>1</v>
      </c>
      <c r="AB82">
        <f t="shared" si="19"/>
        <v>1</v>
      </c>
      <c r="AG82" s="2">
        <v>91</v>
      </c>
    </row>
    <row r="83" spans="1:33" x14ac:dyDescent="0.2">
      <c r="A83" s="5">
        <v>81</v>
      </c>
      <c r="B83" s="2" t="s">
        <v>0</v>
      </c>
      <c r="C83" s="2" t="s">
        <v>2</v>
      </c>
      <c r="D83" s="2" t="s">
        <v>5</v>
      </c>
      <c r="E83" s="2" t="s">
        <v>15</v>
      </c>
      <c r="F83" s="2">
        <v>31</v>
      </c>
      <c r="G83" s="2">
        <v>64</v>
      </c>
      <c r="H83" t="s">
        <v>35</v>
      </c>
      <c r="I83" s="2" t="s">
        <v>14</v>
      </c>
      <c r="J83" s="2" t="s">
        <v>53</v>
      </c>
      <c r="K83" s="2">
        <v>13</v>
      </c>
      <c r="L83" s="2">
        <v>33</v>
      </c>
      <c r="M83" s="2">
        <v>44</v>
      </c>
      <c r="N83" s="2" t="s">
        <v>4</v>
      </c>
      <c r="O83" s="2">
        <v>1</v>
      </c>
      <c r="P83" t="s">
        <v>10</v>
      </c>
      <c r="Q83">
        <f t="shared" si="10"/>
        <v>156</v>
      </c>
      <c r="R83" s="55">
        <f t="shared" si="11"/>
        <v>5.0322580645161289E-3</v>
      </c>
      <c r="S83">
        <f t="shared" si="12"/>
        <v>1</v>
      </c>
      <c r="T83">
        <f t="shared" si="13"/>
        <v>0</v>
      </c>
      <c r="U83" s="2">
        <f t="shared" si="14"/>
        <v>2</v>
      </c>
      <c r="V83" s="2">
        <f t="shared" si="15"/>
        <v>1</v>
      </c>
      <c r="W83">
        <f t="shared" si="16"/>
        <v>0</v>
      </c>
      <c r="X83" s="2">
        <f t="shared" si="17"/>
        <v>1</v>
      </c>
      <c r="Y83">
        <f t="shared" si="18"/>
        <v>1</v>
      </c>
      <c r="AB83">
        <f t="shared" si="19"/>
        <v>1</v>
      </c>
      <c r="AG83" s="2">
        <v>92</v>
      </c>
    </row>
    <row r="84" spans="1:33" x14ac:dyDescent="0.2">
      <c r="A84" s="5">
        <v>82</v>
      </c>
      <c r="B84" s="2" t="s">
        <v>0</v>
      </c>
      <c r="C84" s="2" t="s">
        <v>1</v>
      </c>
      <c r="D84" s="2" t="s">
        <v>15</v>
      </c>
      <c r="E84" s="2" t="s">
        <v>15</v>
      </c>
      <c r="F84" s="2">
        <v>28</v>
      </c>
      <c r="G84" s="2">
        <v>80</v>
      </c>
      <c r="H84" t="s">
        <v>33</v>
      </c>
      <c r="I84" s="2" t="s">
        <v>2</v>
      </c>
      <c r="J84" s="2" t="s">
        <v>55</v>
      </c>
      <c r="K84" s="2">
        <v>21</v>
      </c>
      <c r="L84" s="2">
        <v>92</v>
      </c>
      <c r="M84" s="2">
        <v>28</v>
      </c>
      <c r="N84" s="2" t="s">
        <v>4</v>
      </c>
      <c r="O84" s="2">
        <v>1</v>
      </c>
      <c r="P84" t="s">
        <v>12</v>
      </c>
      <c r="Q84">
        <f t="shared" si="10"/>
        <v>252</v>
      </c>
      <c r="R84" s="55">
        <f t="shared" si="11"/>
        <v>8.9999999999999993E-3</v>
      </c>
      <c r="S84">
        <f t="shared" si="12"/>
        <v>1</v>
      </c>
      <c r="T84">
        <f t="shared" si="13"/>
        <v>0</v>
      </c>
      <c r="U84" s="2">
        <f t="shared" si="14"/>
        <v>1</v>
      </c>
      <c r="V84" s="2">
        <f t="shared" si="15"/>
        <v>3</v>
      </c>
      <c r="W84">
        <f t="shared" si="16"/>
        <v>1</v>
      </c>
      <c r="X84" s="2">
        <f t="shared" si="17"/>
        <v>0</v>
      </c>
      <c r="Y84">
        <f t="shared" si="18"/>
        <v>1</v>
      </c>
      <c r="AB84">
        <f t="shared" si="19"/>
        <v>0</v>
      </c>
      <c r="AG84" s="2">
        <v>93</v>
      </c>
    </row>
    <row r="85" spans="1:33" x14ac:dyDescent="0.2">
      <c r="A85" s="5">
        <v>83</v>
      </c>
      <c r="B85" s="2" t="s">
        <v>0</v>
      </c>
      <c r="C85" s="2" t="s">
        <v>1</v>
      </c>
      <c r="D85" s="2" t="s">
        <v>5</v>
      </c>
      <c r="E85" s="2" t="s">
        <v>15</v>
      </c>
      <c r="F85" s="2">
        <v>33</v>
      </c>
      <c r="G85" s="2">
        <v>40</v>
      </c>
      <c r="H85" t="s">
        <v>16</v>
      </c>
      <c r="I85" s="2" t="s">
        <v>2</v>
      </c>
      <c r="J85" s="2" t="s">
        <v>53</v>
      </c>
      <c r="K85" s="2">
        <v>17</v>
      </c>
      <c r="L85" s="2">
        <v>58</v>
      </c>
      <c r="M85" s="2">
        <v>41</v>
      </c>
      <c r="N85" s="2" t="s">
        <v>4</v>
      </c>
      <c r="O85" s="2">
        <v>2</v>
      </c>
      <c r="P85" t="s">
        <v>11</v>
      </c>
      <c r="Q85">
        <f t="shared" si="10"/>
        <v>204</v>
      </c>
      <c r="R85" s="55">
        <f t="shared" si="11"/>
        <v>6.1818181818181816E-3</v>
      </c>
      <c r="S85">
        <f t="shared" si="12"/>
        <v>1</v>
      </c>
      <c r="T85">
        <f t="shared" si="13"/>
        <v>0</v>
      </c>
      <c r="U85" s="2">
        <f t="shared" si="14"/>
        <v>3</v>
      </c>
      <c r="V85" s="2">
        <f t="shared" si="15"/>
        <v>1</v>
      </c>
      <c r="W85">
        <f t="shared" si="16"/>
        <v>1</v>
      </c>
      <c r="X85" s="2">
        <f t="shared" si="17"/>
        <v>0</v>
      </c>
      <c r="Y85">
        <f t="shared" si="18"/>
        <v>1</v>
      </c>
      <c r="AB85">
        <f t="shared" si="19"/>
        <v>1</v>
      </c>
      <c r="AG85" s="2">
        <v>94</v>
      </c>
    </row>
    <row r="86" spans="1:33" x14ac:dyDescent="0.2">
      <c r="A86" s="5">
        <v>84</v>
      </c>
      <c r="B86" s="2" t="s">
        <v>3</v>
      </c>
      <c r="C86" s="2" t="s">
        <v>1</v>
      </c>
      <c r="D86" s="2" t="s">
        <v>5</v>
      </c>
      <c r="E86" s="2" t="s">
        <v>83</v>
      </c>
      <c r="F86" s="2">
        <v>49</v>
      </c>
      <c r="G86" s="2">
        <v>33</v>
      </c>
      <c r="H86" t="s">
        <v>31</v>
      </c>
      <c r="I86" s="2" t="s">
        <v>14</v>
      </c>
      <c r="J86" s="2" t="s">
        <v>6</v>
      </c>
      <c r="K86" s="2">
        <v>60</v>
      </c>
      <c r="L86" s="2">
        <v>195</v>
      </c>
      <c r="M86" s="2">
        <v>7</v>
      </c>
      <c r="N86" s="2" t="s">
        <v>4</v>
      </c>
      <c r="O86" s="2">
        <v>1</v>
      </c>
      <c r="P86" t="s">
        <v>10</v>
      </c>
      <c r="Q86">
        <f t="shared" si="10"/>
        <v>720</v>
      </c>
      <c r="R86" s="55">
        <f t="shared" si="11"/>
        <v>1.4693877551020407E-2</v>
      </c>
      <c r="S86">
        <f t="shared" si="12"/>
        <v>0</v>
      </c>
      <c r="T86">
        <f t="shared" si="13"/>
        <v>1</v>
      </c>
      <c r="U86" s="2">
        <f t="shared" si="14"/>
        <v>2</v>
      </c>
      <c r="V86" s="2">
        <f t="shared" si="15"/>
        <v>0</v>
      </c>
      <c r="W86">
        <f t="shared" si="16"/>
        <v>1</v>
      </c>
      <c r="X86" s="2">
        <f t="shared" si="17"/>
        <v>1</v>
      </c>
      <c r="Y86">
        <f t="shared" si="18"/>
        <v>1</v>
      </c>
      <c r="AB86">
        <f t="shared" si="19"/>
        <v>1</v>
      </c>
      <c r="AG86" s="2">
        <v>95</v>
      </c>
    </row>
    <row r="87" spans="1:33" x14ac:dyDescent="0.2">
      <c r="A87" s="5">
        <v>85</v>
      </c>
      <c r="B87" s="2" t="s">
        <v>3</v>
      </c>
      <c r="C87" s="2" t="s">
        <v>1</v>
      </c>
      <c r="D87" s="2" t="s">
        <v>15</v>
      </c>
      <c r="E87" s="2" t="s">
        <v>15</v>
      </c>
      <c r="F87" s="2">
        <v>30</v>
      </c>
      <c r="G87" s="2">
        <v>31</v>
      </c>
      <c r="H87" t="s">
        <v>38</v>
      </c>
      <c r="I87" s="2" t="s">
        <v>2</v>
      </c>
      <c r="J87" s="2" t="s">
        <v>53</v>
      </c>
      <c r="K87" s="2">
        <v>16</v>
      </c>
      <c r="L87" s="2">
        <v>75</v>
      </c>
      <c r="M87" s="2">
        <v>11</v>
      </c>
      <c r="N87" s="2" t="s">
        <v>4</v>
      </c>
      <c r="O87" s="2">
        <v>1</v>
      </c>
      <c r="P87" t="s">
        <v>12</v>
      </c>
      <c r="Q87">
        <f t="shared" si="10"/>
        <v>192</v>
      </c>
      <c r="R87" s="55">
        <f t="shared" si="11"/>
        <v>6.4000000000000003E-3</v>
      </c>
      <c r="S87">
        <f t="shared" si="12"/>
        <v>0</v>
      </c>
      <c r="T87">
        <f t="shared" si="13"/>
        <v>0</v>
      </c>
      <c r="U87" s="2">
        <f t="shared" si="14"/>
        <v>1</v>
      </c>
      <c r="V87" s="2">
        <f t="shared" si="15"/>
        <v>1</v>
      </c>
      <c r="W87">
        <f t="shared" si="16"/>
        <v>1</v>
      </c>
      <c r="X87" s="2">
        <f t="shared" si="17"/>
        <v>0</v>
      </c>
      <c r="Y87">
        <f t="shared" si="18"/>
        <v>1</v>
      </c>
      <c r="AB87">
        <f t="shared" si="19"/>
        <v>0</v>
      </c>
      <c r="AG87" s="2">
        <v>96</v>
      </c>
    </row>
    <row r="88" spans="1:33" x14ac:dyDescent="0.2">
      <c r="A88" s="5">
        <v>86</v>
      </c>
      <c r="B88" s="2" t="s">
        <v>3</v>
      </c>
      <c r="C88" s="2" t="s">
        <v>1</v>
      </c>
      <c r="D88" s="2" t="s">
        <v>5</v>
      </c>
      <c r="E88" s="2" t="s">
        <v>84</v>
      </c>
      <c r="F88" s="2">
        <v>31</v>
      </c>
      <c r="G88" s="2">
        <v>35</v>
      </c>
      <c r="H88" t="s">
        <v>39</v>
      </c>
      <c r="I88" s="2" t="s">
        <v>2</v>
      </c>
      <c r="J88" s="2" t="s">
        <v>55</v>
      </c>
      <c r="K88" s="2">
        <v>16</v>
      </c>
      <c r="L88" s="2">
        <v>36</v>
      </c>
      <c r="M88" s="2">
        <v>7</v>
      </c>
      <c r="N88" s="2" t="s">
        <v>4</v>
      </c>
      <c r="O88" s="2">
        <v>2</v>
      </c>
      <c r="P88" t="s">
        <v>10</v>
      </c>
      <c r="Q88">
        <f t="shared" si="10"/>
        <v>192</v>
      </c>
      <c r="R88" s="55">
        <f t="shared" si="11"/>
        <v>6.193548387096774E-3</v>
      </c>
      <c r="S88">
        <f t="shared" si="12"/>
        <v>0</v>
      </c>
      <c r="T88">
        <f t="shared" si="13"/>
        <v>2</v>
      </c>
      <c r="U88" s="2">
        <f t="shared" si="14"/>
        <v>2</v>
      </c>
      <c r="V88" s="2">
        <f t="shared" si="15"/>
        <v>3</v>
      </c>
      <c r="W88">
        <f t="shared" si="16"/>
        <v>1</v>
      </c>
      <c r="X88" s="2">
        <f t="shared" si="17"/>
        <v>0</v>
      </c>
      <c r="Y88">
        <f t="shared" si="18"/>
        <v>1</v>
      </c>
      <c r="AB88">
        <f t="shared" si="19"/>
        <v>1</v>
      </c>
      <c r="AG88" s="2">
        <v>97</v>
      </c>
    </row>
    <row r="89" spans="1:33" x14ac:dyDescent="0.2">
      <c r="A89" s="5">
        <v>87</v>
      </c>
      <c r="B89" s="2" t="s">
        <v>0</v>
      </c>
      <c r="C89" s="2" t="s">
        <v>1</v>
      </c>
      <c r="D89" s="2" t="s">
        <v>5</v>
      </c>
      <c r="E89" s="2" t="s">
        <v>84</v>
      </c>
      <c r="F89" s="2">
        <v>51</v>
      </c>
      <c r="G89" s="2">
        <v>29</v>
      </c>
      <c r="H89" t="s">
        <v>32</v>
      </c>
      <c r="I89" s="2" t="s">
        <v>14</v>
      </c>
      <c r="J89" s="3" t="s">
        <v>7</v>
      </c>
      <c r="K89" s="2">
        <v>47</v>
      </c>
      <c r="L89" s="2">
        <v>191</v>
      </c>
      <c r="M89" s="2">
        <v>36</v>
      </c>
      <c r="N89" s="2" t="s">
        <v>8</v>
      </c>
      <c r="O89" s="2">
        <v>13</v>
      </c>
      <c r="P89" t="s">
        <v>9</v>
      </c>
      <c r="Q89">
        <f t="shared" si="10"/>
        <v>564</v>
      </c>
      <c r="R89" s="55">
        <f t="shared" si="11"/>
        <v>1.1058823529411765E-2</v>
      </c>
      <c r="S89">
        <f t="shared" si="12"/>
        <v>1</v>
      </c>
      <c r="T89">
        <f t="shared" si="13"/>
        <v>2</v>
      </c>
      <c r="U89" s="2">
        <f t="shared" si="14"/>
        <v>0</v>
      </c>
      <c r="V89" s="2">
        <f t="shared" si="15"/>
        <v>4</v>
      </c>
      <c r="W89">
        <f t="shared" si="16"/>
        <v>1</v>
      </c>
      <c r="X89" s="2">
        <f t="shared" si="17"/>
        <v>1</v>
      </c>
      <c r="Y89">
        <f t="shared" si="18"/>
        <v>0</v>
      </c>
      <c r="AB89">
        <f t="shared" si="19"/>
        <v>1</v>
      </c>
      <c r="AG89" s="2">
        <v>98</v>
      </c>
    </row>
    <row r="90" spans="1:33" x14ac:dyDescent="0.2">
      <c r="A90" s="5">
        <v>88</v>
      </c>
      <c r="B90" s="2" t="s">
        <v>0</v>
      </c>
      <c r="C90" s="2" t="s">
        <v>1</v>
      </c>
      <c r="D90" s="2" t="s">
        <v>15</v>
      </c>
      <c r="E90" s="2" t="s">
        <v>15</v>
      </c>
      <c r="F90" s="2">
        <v>28</v>
      </c>
      <c r="G90" s="2">
        <v>32</v>
      </c>
      <c r="H90" t="s">
        <v>16</v>
      </c>
      <c r="I90" s="2" t="s">
        <v>2</v>
      </c>
      <c r="J90" s="2" t="s">
        <v>53</v>
      </c>
      <c r="K90" s="2">
        <v>16</v>
      </c>
      <c r="L90" s="2">
        <v>65</v>
      </c>
      <c r="M90" s="2">
        <v>18</v>
      </c>
      <c r="N90" s="2" t="s">
        <v>4</v>
      </c>
      <c r="O90" s="2">
        <v>1</v>
      </c>
      <c r="P90" t="s">
        <v>11</v>
      </c>
      <c r="Q90">
        <f t="shared" si="10"/>
        <v>192</v>
      </c>
      <c r="R90" s="55">
        <f t="shared" si="11"/>
        <v>6.8571428571428568E-3</v>
      </c>
      <c r="S90">
        <f t="shared" si="12"/>
        <v>1</v>
      </c>
      <c r="T90">
        <f t="shared" si="13"/>
        <v>0</v>
      </c>
      <c r="U90" s="2">
        <f t="shared" si="14"/>
        <v>3</v>
      </c>
      <c r="V90" s="2">
        <f t="shared" si="15"/>
        <v>1</v>
      </c>
      <c r="W90">
        <f t="shared" si="16"/>
        <v>1</v>
      </c>
      <c r="X90" s="2">
        <f t="shared" si="17"/>
        <v>0</v>
      </c>
      <c r="Y90">
        <f t="shared" si="18"/>
        <v>1</v>
      </c>
      <c r="AB90">
        <f t="shared" si="19"/>
        <v>0</v>
      </c>
      <c r="AG90" s="2">
        <v>99</v>
      </c>
    </row>
    <row r="91" spans="1:33" x14ac:dyDescent="0.2">
      <c r="A91" s="5">
        <v>89</v>
      </c>
      <c r="B91" s="2" t="s">
        <v>3</v>
      </c>
      <c r="C91" s="2" t="s">
        <v>2</v>
      </c>
      <c r="D91" s="2" t="s">
        <v>5</v>
      </c>
      <c r="E91" s="2" t="s">
        <v>15</v>
      </c>
      <c r="F91" s="2">
        <v>30</v>
      </c>
      <c r="G91" s="2">
        <v>41</v>
      </c>
      <c r="H91" t="s">
        <v>29</v>
      </c>
      <c r="I91" s="2" t="s">
        <v>2</v>
      </c>
      <c r="J91" s="2" t="s">
        <v>55</v>
      </c>
      <c r="K91" s="2">
        <v>21</v>
      </c>
      <c r="L91" s="2">
        <v>55</v>
      </c>
      <c r="M91" s="2">
        <v>22</v>
      </c>
      <c r="N91" s="2" t="s">
        <v>4</v>
      </c>
      <c r="O91" s="2">
        <v>1</v>
      </c>
      <c r="P91" t="s">
        <v>10</v>
      </c>
      <c r="Q91">
        <f t="shared" si="10"/>
        <v>252</v>
      </c>
      <c r="R91" s="55">
        <f t="shared" si="11"/>
        <v>8.3999999999999995E-3</v>
      </c>
      <c r="S91">
        <f t="shared" si="12"/>
        <v>0</v>
      </c>
      <c r="T91">
        <f t="shared" si="13"/>
        <v>0</v>
      </c>
      <c r="U91" s="2">
        <f t="shared" si="14"/>
        <v>2</v>
      </c>
      <c r="V91" s="2">
        <f t="shared" si="15"/>
        <v>3</v>
      </c>
      <c r="W91">
        <f t="shared" si="16"/>
        <v>0</v>
      </c>
      <c r="X91" s="2">
        <f t="shared" si="17"/>
        <v>0</v>
      </c>
      <c r="Y91">
        <f t="shared" si="18"/>
        <v>1</v>
      </c>
      <c r="AB91">
        <f t="shared" si="19"/>
        <v>1</v>
      </c>
      <c r="AG91" s="2">
        <v>100</v>
      </c>
    </row>
    <row r="92" spans="1:33" x14ac:dyDescent="0.2">
      <c r="A92" s="5">
        <v>90</v>
      </c>
      <c r="B92" s="2" t="s">
        <v>3</v>
      </c>
      <c r="C92" s="2" t="s">
        <v>2</v>
      </c>
      <c r="D92" s="2" t="s">
        <v>15</v>
      </c>
      <c r="E92" s="2" t="s">
        <v>15</v>
      </c>
      <c r="F92" s="2">
        <v>27</v>
      </c>
      <c r="G92" s="2">
        <v>66</v>
      </c>
      <c r="H92" t="s">
        <v>18</v>
      </c>
      <c r="I92" s="2" t="s">
        <v>14</v>
      </c>
      <c r="J92" s="2" t="s">
        <v>53</v>
      </c>
      <c r="K92" s="2">
        <v>18</v>
      </c>
      <c r="L92" s="2">
        <v>60</v>
      </c>
      <c r="M92" s="2">
        <v>30</v>
      </c>
      <c r="N92" s="2" t="s">
        <v>4</v>
      </c>
      <c r="O92" s="2">
        <v>1</v>
      </c>
      <c r="P92" t="s">
        <v>11</v>
      </c>
      <c r="Q92">
        <f t="shared" si="10"/>
        <v>216</v>
      </c>
      <c r="R92" s="55">
        <f t="shared" si="11"/>
        <v>8.0000000000000002E-3</v>
      </c>
      <c r="S92">
        <f t="shared" si="12"/>
        <v>0</v>
      </c>
      <c r="T92">
        <f t="shared" si="13"/>
        <v>0</v>
      </c>
      <c r="U92" s="2">
        <f t="shared" si="14"/>
        <v>3</v>
      </c>
      <c r="V92" s="2">
        <f t="shared" si="15"/>
        <v>1</v>
      </c>
      <c r="W92">
        <f t="shared" si="16"/>
        <v>0</v>
      </c>
      <c r="X92" s="2">
        <f t="shared" si="17"/>
        <v>1</v>
      </c>
      <c r="Y92">
        <f t="shared" si="18"/>
        <v>1</v>
      </c>
      <c r="AB92">
        <f t="shared" si="19"/>
        <v>0</v>
      </c>
      <c r="AG92" s="2">
        <v>101</v>
      </c>
    </row>
    <row r="93" spans="1:33" x14ac:dyDescent="0.2">
      <c r="A93" s="5">
        <v>91</v>
      </c>
      <c r="B93" s="2" t="s">
        <v>3</v>
      </c>
      <c r="C93" s="2" t="s">
        <v>1</v>
      </c>
      <c r="D93" s="2" t="s">
        <v>15</v>
      </c>
      <c r="E93" s="2" t="s">
        <v>83</v>
      </c>
      <c r="F93" s="2">
        <v>49</v>
      </c>
      <c r="G93" s="2">
        <v>55</v>
      </c>
      <c r="H93" t="s">
        <v>27</v>
      </c>
      <c r="I93" s="2" t="s">
        <v>14</v>
      </c>
      <c r="J93" s="3" t="s">
        <v>7</v>
      </c>
      <c r="K93" s="2">
        <v>37</v>
      </c>
      <c r="L93" s="2">
        <v>52</v>
      </c>
      <c r="M93" s="2">
        <v>43</v>
      </c>
      <c r="N93" s="2" t="s">
        <v>8</v>
      </c>
      <c r="O93" s="2">
        <v>13</v>
      </c>
      <c r="P93" s="1" t="s">
        <v>9</v>
      </c>
      <c r="Q93">
        <f t="shared" si="10"/>
        <v>444</v>
      </c>
      <c r="R93" s="55">
        <f t="shared" si="11"/>
        <v>9.0612244897959188E-3</v>
      </c>
      <c r="S93">
        <f t="shared" si="12"/>
        <v>0</v>
      </c>
      <c r="T93">
        <f t="shared" si="13"/>
        <v>1</v>
      </c>
      <c r="U93" s="2">
        <f t="shared" si="14"/>
        <v>0</v>
      </c>
      <c r="V93" s="2">
        <f t="shared" si="15"/>
        <v>4</v>
      </c>
      <c r="W93">
        <f t="shared" si="16"/>
        <v>1</v>
      </c>
      <c r="X93" s="2">
        <f t="shared" si="17"/>
        <v>1</v>
      </c>
      <c r="Y93">
        <f t="shared" si="18"/>
        <v>0</v>
      </c>
      <c r="AB93">
        <f t="shared" si="19"/>
        <v>0</v>
      </c>
      <c r="AG93" s="2">
        <v>102</v>
      </c>
    </row>
    <row r="94" spans="1:33" x14ac:dyDescent="0.2">
      <c r="A94" s="5">
        <v>92</v>
      </c>
      <c r="B94" s="2" t="s">
        <v>0</v>
      </c>
      <c r="C94" s="2" t="s">
        <v>2</v>
      </c>
      <c r="D94" s="2" t="s">
        <v>15</v>
      </c>
      <c r="E94" s="2" t="s">
        <v>15</v>
      </c>
      <c r="F94" s="2">
        <v>26</v>
      </c>
      <c r="G94" s="2">
        <v>50</v>
      </c>
      <c r="H94" t="s">
        <v>29</v>
      </c>
      <c r="I94" s="2" t="s">
        <v>2</v>
      </c>
      <c r="J94" s="2" t="s">
        <v>55</v>
      </c>
      <c r="K94" s="2">
        <v>19</v>
      </c>
      <c r="L94" s="2">
        <v>25</v>
      </c>
      <c r="M94" s="2">
        <v>8</v>
      </c>
      <c r="N94" s="2" t="s">
        <v>4</v>
      </c>
      <c r="O94" s="2">
        <v>1</v>
      </c>
      <c r="P94" t="s">
        <v>12</v>
      </c>
      <c r="Q94">
        <f t="shared" si="10"/>
        <v>228</v>
      </c>
      <c r="R94" s="55">
        <f t="shared" si="11"/>
        <v>8.7692307692307687E-3</v>
      </c>
      <c r="S94">
        <f t="shared" si="12"/>
        <v>1</v>
      </c>
      <c r="T94">
        <f t="shared" si="13"/>
        <v>0</v>
      </c>
      <c r="U94" s="2">
        <f t="shared" si="14"/>
        <v>1</v>
      </c>
      <c r="V94" s="2">
        <f t="shared" si="15"/>
        <v>3</v>
      </c>
      <c r="W94">
        <f t="shared" si="16"/>
        <v>0</v>
      </c>
      <c r="X94" s="2">
        <f t="shared" si="17"/>
        <v>0</v>
      </c>
      <c r="Y94">
        <f t="shared" si="18"/>
        <v>1</v>
      </c>
      <c r="AB94">
        <f t="shared" si="19"/>
        <v>0</v>
      </c>
      <c r="AG94" s="2">
        <v>103</v>
      </c>
    </row>
    <row r="95" spans="1:33" x14ac:dyDescent="0.2">
      <c r="A95" s="5">
        <v>93</v>
      </c>
      <c r="B95" s="2" t="s">
        <v>0</v>
      </c>
      <c r="C95" s="2" t="s">
        <v>2</v>
      </c>
      <c r="D95" s="2" t="s">
        <v>5</v>
      </c>
      <c r="E95" s="2" t="s">
        <v>15</v>
      </c>
      <c r="F95" s="2">
        <v>32</v>
      </c>
      <c r="G95" s="2">
        <v>56</v>
      </c>
      <c r="H95" t="s">
        <v>24</v>
      </c>
      <c r="I95" s="2" t="s">
        <v>14</v>
      </c>
      <c r="J95" s="2" t="s">
        <v>53</v>
      </c>
      <c r="K95" s="2">
        <v>17</v>
      </c>
      <c r="L95" s="2">
        <v>54</v>
      </c>
      <c r="M95" s="2">
        <v>21</v>
      </c>
      <c r="N95" s="2" t="s">
        <v>4</v>
      </c>
      <c r="O95" s="2">
        <v>1</v>
      </c>
      <c r="P95" t="s">
        <v>10</v>
      </c>
      <c r="Q95">
        <f t="shared" si="10"/>
        <v>204</v>
      </c>
      <c r="R95" s="55">
        <f t="shared" si="11"/>
        <v>6.3749999999999996E-3</v>
      </c>
      <c r="S95">
        <f t="shared" si="12"/>
        <v>1</v>
      </c>
      <c r="T95">
        <f t="shared" si="13"/>
        <v>0</v>
      </c>
      <c r="U95" s="2">
        <f t="shared" si="14"/>
        <v>2</v>
      </c>
      <c r="V95" s="2">
        <f t="shared" si="15"/>
        <v>1</v>
      </c>
      <c r="W95">
        <f t="shared" si="16"/>
        <v>0</v>
      </c>
      <c r="X95" s="2">
        <f t="shared" si="17"/>
        <v>1</v>
      </c>
      <c r="Y95">
        <f t="shared" si="18"/>
        <v>1</v>
      </c>
      <c r="AB95">
        <f t="shared" si="19"/>
        <v>1</v>
      </c>
      <c r="AG95" s="2">
        <v>104</v>
      </c>
    </row>
    <row r="96" spans="1:33" x14ac:dyDescent="0.2">
      <c r="A96" s="5">
        <v>94</v>
      </c>
      <c r="B96" s="2" t="s">
        <v>3</v>
      </c>
      <c r="C96" s="2" t="s">
        <v>2</v>
      </c>
      <c r="D96" s="2" t="s">
        <v>5</v>
      </c>
      <c r="E96" s="2" t="s">
        <v>85</v>
      </c>
      <c r="F96" s="2">
        <v>35</v>
      </c>
      <c r="G96" s="2">
        <v>26</v>
      </c>
      <c r="H96" t="s">
        <v>31</v>
      </c>
      <c r="I96" s="2" t="s">
        <v>2</v>
      </c>
      <c r="J96" s="2" t="s">
        <v>53</v>
      </c>
      <c r="K96" s="2">
        <v>34</v>
      </c>
      <c r="L96" s="2">
        <v>141</v>
      </c>
      <c r="M96" s="2">
        <v>38</v>
      </c>
      <c r="N96" s="2" t="s">
        <v>4</v>
      </c>
      <c r="O96" s="2">
        <v>3</v>
      </c>
      <c r="P96" t="s">
        <v>13</v>
      </c>
      <c r="Q96">
        <f t="shared" si="10"/>
        <v>408</v>
      </c>
      <c r="R96" s="55">
        <f t="shared" si="11"/>
        <v>1.1657142857142857E-2</v>
      </c>
      <c r="S96">
        <f t="shared" si="12"/>
        <v>0</v>
      </c>
      <c r="T96">
        <f t="shared" si="13"/>
        <v>3</v>
      </c>
      <c r="U96" s="2">
        <f t="shared" si="14"/>
        <v>4</v>
      </c>
      <c r="V96" s="2">
        <f t="shared" si="15"/>
        <v>1</v>
      </c>
      <c r="W96">
        <f t="shared" si="16"/>
        <v>0</v>
      </c>
      <c r="X96" s="2">
        <f t="shared" si="17"/>
        <v>0</v>
      </c>
      <c r="Y96">
        <f t="shared" si="18"/>
        <v>1</v>
      </c>
      <c r="AB96">
        <f t="shared" si="19"/>
        <v>1</v>
      </c>
      <c r="AG96" s="2">
        <v>106</v>
      </c>
    </row>
    <row r="97" spans="1:33" x14ac:dyDescent="0.2">
      <c r="A97" s="5">
        <v>95</v>
      </c>
      <c r="B97" s="2" t="s">
        <v>0</v>
      </c>
      <c r="C97" s="2" t="s">
        <v>1</v>
      </c>
      <c r="D97" s="2" t="s">
        <v>5</v>
      </c>
      <c r="E97" s="2" t="s">
        <v>85</v>
      </c>
      <c r="F97" s="2">
        <v>54</v>
      </c>
      <c r="G97" s="2">
        <v>43</v>
      </c>
      <c r="H97" t="s">
        <v>24</v>
      </c>
      <c r="I97" s="2" t="s">
        <v>14</v>
      </c>
      <c r="J97" s="2" t="s">
        <v>6</v>
      </c>
      <c r="K97" s="2">
        <v>75</v>
      </c>
      <c r="L97" s="2">
        <v>356</v>
      </c>
      <c r="M97" s="4">
        <v>7</v>
      </c>
      <c r="N97" s="2" t="s">
        <v>4</v>
      </c>
      <c r="O97" s="2">
        <v>1</v>
      </c>
      <c r="P97" t="s">
        <v>12</v>
      </c>
      <c r="Q97">
        <f t="shared" si="10"/>
        <v>900</v>
      </c>
      <c r="R97" s="55">
        <f t="shared" si="11"/>
        <v>1.6666666666666666E-2</v>
      </c>
      <c r="S97">
        <f t="shared" si="12"/>
        <v>1</v>
      </c>
      <c r="T97">
        <f t="shared" si="13"/>
        <v>3</v>
      </c>
      <c r="U97" s="2">
        <f t="shared" si="14"/>
        <v>1</v>
      </c>
      <c r="V97" s="2">
        <f t="shared" si="15"/>
        <v>0</v>
      </c>
      <c r="W97">
        <f t="shared" si="16"/>
        <v>1</v>
      </c>
      <c r="X97" s="2">
        <f t="shared" si="17"/>
        <v>1</v>
      </c>
      <c r="Y97">
        <f t="shared" si="18"/>
        <v>1</v>
      </c>
      <c r="AB97">
        <f t="shared" si="19"/>
        <v>1</v>
      </c>
      <c r="AG97" s="2">
        <v>107</v>
      </c>
    </row>
    <row r="98" spans="1:33" x14ac:dyDescent="0.2">
      <c r="A98" s="5">
        <v>96</v>
      </c>
      <c r="B98" s="2" t="s">
        <v>0</v>
      </c>
      <c r="C98" s="2" t="s">
        <v>1</v>
      </c>
      <c r="D98" s="2" t="s">
        <v>15</v>
      </c>
      <c r="E98" s="2" t="s">
        <v>83</v>
      </c>
      <c r="F98" s="2">
        <v>47</v>
      </c>
      <c r="G98" s="2">
        <v>54</v>
      </c>
      <c r="H98" t="s">
        <v>18</v>
      </c>
      <c r="I98" s="2" t="s">
        <v>14</v>
      </c>
      <c r="J98" s="3" t="s">
        <v>7</v>
      </c>
      <c r="K98" s="2">
        <v>45</v>
      </c>
      <c r="L98" s="2">
        <v>73</v>
      </c>
      <c r="M98" s="2">
        <v>33</v>
      </c>
      <c r="N98" s="2" t="s">
        <v>8</v>
      </c>
      <c r="O98" s="2">
        <v>6</v>
      </c>
      <c r="P98" s="1" t="s">
        <v>9</v>
      </c>
      <c r="Q98">
        <f t="shared" si="10"/>
        <v>540</v>
      </c>
      <c r="R98" s="55">
        <f t="shared" si="11"/>
        <v>1.148936170212766E-2</v>
      </c>
      <c r="S98">
        <f t="shared" si="12"/>
        <v>1</v>
      </c>
      <c r="T98">
        <f t="shared" si="13"/>
        <v>1</v>
      </c>
      <c r="U98" s="2">
        <f t="shared" si="14"/>
        <v>0</v>
      </c>
      <c r="V98" s="2">
        <f t="shared" si="15"/>
        <v>4</v>
      </c>
      <c r="W98">
        <f t="shared" si="16"/>
        <v>1</v>
      </c>
      <c r="X98" s="2">
        <f t="shared" si="17"/>
        <v>1</v>
      </c>
      <c r="Y98">
        <f t="shared" si="18"/>
        <v>0</v>
      </c>
      <c r="AB98">
        <f t="shared" si="19"/>
        <v>0</v>
      </c>
      <c r="AG98" s="2">
        <v>108</v>
      </c>
    </row>
    <row r="99" spans="1:33" x14ac:dyDescent="0.2">
      <c r="A99" s="5">
        <v>97</v>
      </c>
      <c r="B99" s="2" t="s">
        <v>3</v>
      </c>
      <c r="C99" s="2" t="s">
        <v>2</v>
      </c>
      <c r="D99" s="2" t="s">
        <v>15</v>
      </c>
      <c r="E99" s="2" t="s">
        <v>84</v>
      </c>
      <c r="F99" s="2">
        <v>49</v>
      </c>
      <c r="G99" s="2">
        <v>57</v>
      </c>
      <c r="H99" t="s">
        <v>19</v>
      </c>
      <c r="I99" s="2" t="s">
        <v>2</v>
      </c>
      <c r="J99" s="3" t="s">
        <v>7</v>
      </c>
      <c r="K99" s="2">
        <v>47</v>
      </c>
      <c r="L99" s="2">
        <v>156</v>
      </c>
      <c r="M99" s="2">
        <v>28</v>
      </c>
      <c r="N99" s="2" t="s">
        <v>8</v>
      </c>
      <c r="O99" s="2">
        <v>12</v>
      </c>
      <c r="P99" t="s">
        <v>9</v>
      </c>
      <c r="Q99">
        <f t="shared" si="10"/>
        <v>564</v>
      </c>
      <c r="R99" s="55">
        <f t="shared" si="11"/>
        <v>1.1510204081632653E-2</v>
      </c>
      <c r="S99">
        <f t="shared" si="12"/>
        <v>0</v>
      </c>
      <c r="T99">
        <f t="shared" si="13"/>
        <v>2</v>
      </c>
      <c r="U99" s="2">
        <f t="shared" si="14"/>
        <v>0</v>
      </c>
      <c r="V99" s="2">
        <f t="shared" si="15"/>
        <v>4</v>
      </c>
      <c r="W99">
        <f t="shared" si="16"/>
        <v>0</v>
      </c>
      <c r="X99" s="2">
        <f t="shared" si="17"/>
        <v>0</v>
      </c>
      <c r="Y99">
        <f t="shared" si="18"/>
        <v>0</v>
      </c>
      <c r="AB99">
        <f t="shared" si="19"/>
        <v>0</v>
      </c>
      <c r="AG99" s="2">
        <v>109</v>
      </c>
    </row>
    <row r="100" spans="1:33" x14ac:dyDescent="0.2">
      <c r="A100" s="5">
        <v>98</v>
      </c>
      <c r="B100" s="2" t="s">
        <v>0</v>
      </c>
      <c r="C100" s="2" t="s">
        <v>2</v>
      </c>
      <c r="D100" s="2" t="s">
        <v>5</v>
      </c>
      <c r="E100" s="2" t="s">
        <v>15</v>
      </c>
      <c r="F100" s="2">
        <v>29</v>
      </c>
      <c r="G100" s="2">
        <v>26</v>
      </c>
      <c r="H100" t="s">
        <v>49</v>
      </c>
      <c r="I100" s="2" t="s">
        <v>2</v>
      </c>
      <c r="J100" s="2" t="s">
        <v>55</v>
      </c>
      <c r="K100" s="2">
        <v>30</v>
      </c>
      <c r="L100" s="2">
        <v>88</v>
      </c>
      <c r="M100" s="2">
        <v>47</v>
      </c>
      <c r="N100" s="2" t="s">
        <v>4</v>
      </c>
      <c r="O100" s="2">
        <v>1</v>
      </c>
      <c r="P100" t="s">
        <v>13</v>
      </c>
      <c r="Q100">
        <f t="shared" si="10"/>
        <v>360</v>
      </c>
      <c r="R100" s="55">
        <f t="shared" si="11"/>
        <v>1.2413793103448275E-2</v>
      </c>
      <c r="S100">
        <f t="shared" si="12"/>
        <v>1</v>
      </c>
      <c r="T100">
        <f t="shared" si="13"/>
        <v>0</v>
      </c>
      <c r="U100" s="2">
        <f t="shared" si="14"/>
        <v>4</v>
      </c>
      <c r="V100" s="2">
        <f t="shared" si="15"/>
        <v>3</v>
      </c>
      <c r="W100">
        <f t="shared" si="16"/>
        <v>0</v>
      </c>
      <c r="X100" s="2">
        <f t="shared" si="17"/>
        <v>0</v>
      </c>
      <c r="Y100">
        <f t="shared" si="18"/>
        <v>1</v>
      </c>
      <c r="AB100">
        <f t="shared" si="19"/>
        <v>1</v>
      </c>
      <c r="AG100" s="2">
        <v>110</v>
      </c>
    </row>
    <row r="101" spans="1:33" x14ac:dyDescent="0.2">
      <c r="A101" s="5">
        <v>99</v>
      </c>
      <c r="B101" s="2" t="s">
        <v>0</v>
      </c>
      <c r="C101" s="2" t="s">
        <v>1</v>
      </c>
      <c r="D101" s="2" t="s">
        <v>5</v>
      </c>
      <c r="E101" s="2" t="s">
        <v>15</v>
      </c>
      <c r="F101" s="2">
        <v>30</v>
      </c>
      <c r="G101" s="2">
        <v>58</v>
      </c>
      <c r="H101" t="s">
        <v>39</v>
      </c>
      <c r="I101" s="2" t="s">
        <v>14</v>
      </c>
      <c r="J101" s="2" t="s">
        <v>53</v>
      </c>
      <c r="K101" s="2">
        <v>20</v>
      </c>
      <c r="L101" s="2">
        <v>23</v>
      </c>
      <c r="M101" s="2">
        <v>8</v>
      </c>
      <c r="N101" s="2" t="s">
        <v>4</v>
      </c>
      <c r="O101" s="2">
        <v>1</v>
      </c>
      <c r="P101" t="s">
        <v>11</v>
      </c>
      <c r="Q101">
        <f t="shared" si="10"/>
        <v>240</v>
      </c>
      <c r="R101" s="55">
        <f t="shared" si="11"/>
        <v>8.0000000000000002E-3</v>
      </c>
      <c r="S101">
        <f t="shared" si="12"/>
        <v>1</v>
      </c>
      <c r="T101">
        <f t="shared" si="13"/>
        <v>0</v>
      </c>
      <c r="U101" s="2">
        <f t="shared" si="14"/>
        <v>3</v>
      </c>
      <c r="V101" s="2">
        <f t="shared" si="15"/>
        <v>1</v>
      </c>
      <c r="W101">
        <f t="shared" si="16"/>
        <v>1</v>
      </c>
      <c r="X101" s="2">
        <f t="shared" si="17"/>
        <v>1</v>
      </c>
      <c r="Y101">
        <f t="shared" si="18"/>
        <v>1</v>
      </c>
      <c r="AB101">
        <f t="shared" si="19"/>
        <v>1</v>
      </c>
      <c r="AG101" s="2">
        <v>111</v>
      </c>
    </row>
    <row r="102" spans="1:33" x14ac:dyDescent="0.2">
      <c r="A102" s="5">
        <v>100</v>
      </c>
      <c r="B102" s="2" t="s">
        <v>0</v>
      </c>
      <c r="C102" s="2" t="s">
        <v>1</v>
      </c>
      <c r="D102" s="2" t="s">
        <v>15</v>
      </c>
      <c r="E102" s="2" t="s">
        <v>83</v>
      </c>
      <c r="F102" s="2">
        <v>55</v>
      </c>
      <c r="G102" s="2">
        <v>57</v>
      </c>
      <c r="H102" t="s">
        <v>22</v>
      </c>
      <c r="I102" s="2" t="s">
        <v>14</v>
      </c>
      <c r="J102" s="3" t="s">
        <v>7</v>
      </c>
      <c r="K102" s="2">
        <v>39</v>
      </c>
      <c r="L102" s="2">
        <v>95</v>
      </c>
      <c r="M102" s="2">
        <v>18</v>
      </c>
      <c r="N102" s="2" t="s">
        <v>8</v>
      </c>
      <c r="O102" s="2">
        <v>0</v>
      </c>
      <c r="P102" s="1" t="s">
        <v>9</v>
      </c>
      <c r="Q102">
        <f t="shared" si="10"/>
        <v>468</v>
      </c>
      <c r="R102" s="55">
        <f t="shared" si="11"/>
        <v>8.5090909090909089E-3</v>
      </c>
      <c r="S102">
        <f t="shared" si="12"/>
        <v>1</v>
      </c>
      <c r="T102">
        <f t="shared" si="13"/>
        <v>1</v>
      </c>
      <c r="U102" s="2">
        <f t="shared" si="14"/>
        <v>0</v>
      </c>
      <c r="V102" s="2">
        <f t="shared" si="15"/>
        <v>4</v>
      </c>
      <c r="W102">
        <f t="shared" si="16"/>
        <v>1</v>
      </c>
      <c r="X102" s="2">
        <f t="shared" si="17"/>
        <v>1</v>
      </c>
      <c r="Y102">
        <f t="shared" si="18"/>
        <v>0</v>
      </c>
      <c r="AB102">
        <f t="shared" si="19"/>
        <v>0</v>
      </c>
      <c r="AG102" s="2">
        <v>112</v>
      </c>
    </row>
    <row r="103" spans="1:33" x14ac:dyDescent="0.2">
      <c r="A103" s="5">
        <v>101</v>
      </c>
      <c r="B103" s="2" t="s">
        <v>0</v>
      </c>
      <c r="C103" s="2" t="s">
        <v>2</v>
      </c>
      <c r="D103" s="2" t="s">
        <v>5</v>
      </c>
      <c r="E103" s="2" t="s">
        <v>83</v>
      </c>
      <c r="F103" s="2">
        <v>56</v>
      </c>
      <c r="G103" s="2">
        <v>62</v>
      </c>
      <c r="H103" t="s">
        <v>30</v>
      </c>
      <c r="I103" s="2" t="s">
        <v>2</v>
      </c>
      <c r="J103" s="2" t="s">
        <v>6</v>
      </c>
      <c r="K103" s="2">
        <v>53</v>
      </c>
      <c r="L103" s="2">
        <v>92</v>
      </c>
      <c r="M103" s="2">
        <v>3</v>
      </c>
      <c r="N103" s="2" t="s">
        <v>4</v>
      </c>
      <c r="O103" s="2">
        <v>1</v>
      </c>
      <c r="P103" t="s">
        <v>12</v>
      </c>
      <c r="Q103">
        <f t="shared" si="10"/>
        <v>636</v>
      </c>
      <c r="R103" s="55">
        <f t="shared" si="11"/>
        <v>1.1357142857142857E-2</v>
      </c>
      <c r="S103">
        <f t="shared" si="12"/>
        <v>1</v>
      </c>
      <c r="T103">
        <f t="shared" si="13"/>
        <v>1</v>
      </c>
      <c r="U103" s="2">
        <f t="shared" si="14"/>
        <v>1</v>
      </c>
      <c r="V103" s="2">
        <f t="shared" si="15"/>
        <v>0</v>
      </c>
      <c r="W103">
        <f t="shared" si="16"/>
        <v>0</v>
      </c>
      <c r="X103" s="2">
        <f t="shared" si="17"/>
        <v>0</v>
      </c>
      <c r="Y103">
        <f t="shared" si="18"/>
        <v>1</v>
      </c>
      <c r="AB103">
        <f t="shared" si="19"/>
        <v>1</v>
      </c>
      <c r="AG103" s="2">
        <v>113</v>
      </c>
    </row>
    <row r="104" spans="1:33" x14ac:dyDescent="0.2">
      <c r="A104" s="5">
        <v>102</v>
      </c>
      <c r="B104" s="2" t="s">
        <v>3</v>
      </c>
      <c r="C104" s="2" t="s">
        <v>2</v>
      </c>
      <c r="D104" s="2" t="s">
        <v>5</v>
      </c>
      <c r="E104" s="2" t="s">
        <v>84</v>
      </c>
      <c r="F104" s="2">
        <v>46</v>
      </c>
      <c r="G104" s="2">
        <v>79</v>
      </c>
      <c r="H104" t="s">
        <v>60</v>
      </c>
      <c r="I104" s="2" t="s">
        <v>2</v>
      </c>
      <c r="J104" s="3" t="s">
        <v>7</v>
      </c>
      <c r="K104" s="2">
        <v>41</v>
      </c>
      <c r="L104" s="2">
        <v>173</v>
      </c>
      <c r="M104" s="2">
        <v>43</v>
      </c>
      <c r="N104" s="2" t="s">
        <v>8</v>
      </c>
      <c r="O104" s="2">
        <v>13</v>
      </c>
      <c r="P104" t="s">
        <v>9</v>
      </c>
      <c r="Q104">
        <f t="shared" si="10"/>
        <v>492</v>
      </c>
      <c r="R104" s="55">
        <f t="shared" si="11"/>
        <v>1.0695652173913044E-2</v>
      </c>
      <c r="S104">
        <f t="shared" si="12"/>
        <v>0</v>
      </c>
      <c r="T104">
        <f t="shared" si="13"/>
        <v>2</v>
      </c>
      <c r="U104" s="2">
        <f t="shared" si="14"/>
        <v>0</v>
      </c>
      <c r="V104" s="2">
        <f t="shared" si="15"/>
        <v>4</v>
      </c>
      <c r="W104">
        <f t="shared" si="16"/>
        <v>0</v>
      </c>
      <c r="X104" s="2">
        <f t="shared" si="17"/>
        <v>0</v>
      </c>
      <c r="Y104">
        <f t="shared" si="18"/>
        <v>0</v>
      </c>
      <c r="AB104">
        <f t="shared" si="19"/>
        <v>1</v>
      </c>
      <c r="AG104" s="2">
        <v>114</v>
      </c>
    </row>
    <row r="105" spans="1:33" x14ac:dyDescent="0.2">
      <c r="A105" s="5">
        <v>103</v>
      </c>
      <c r="B105" s="2" t="s">
        <v>0</v>
      </c>
      <c r="C105" s="2" t="s">
        <v>1</v>
      </c>
      <c r="D105" s="2" t="s">
        <v>5</v>
      </c>
      <c r="E105" s="2" t="s">
        <v>15</v>
      </c>
      <c r="F105" s="2">
        <v>55</v>
      </c>
      <c r="G105" s="2">
        <v>47</v>
      </c>
      <c r="H105" t="s">
        <v>33</v>
      </c>
      <c r="I105" s="2" t="s">
        <v>14</v>
      </c>
      <c r="J105" s="2" t="s">
        <v>6</v>
      </c>
      <c r="K105" s="2">
        <v>65</v>
      </c>
      <c r="L105" s="2">
        <v>151</v>
      </c>
      <c r="M105" s="4">
        <v>6</v>
      </c>
      <c r="N105" s="2" t="s">
        <v>4</v>
      </c>
      <c r="O105" s="2">
        <v>2</v>
      </c>
      <c r="P105" t="s">
        <v>11</v>
      </c>
      <c r="Q105">
        <f t="shared" si="10"/>
        <v>780</v>
      </c>
      <c r="R105" s="55">
        <f t="shared" si="11"/>
        <v>1.4181818181818183E-2</v>
      </c>
      <c r="S105">
        <f t="shared" si="12"/>
        <v>1</v>
      </c>
      <c r="T105">
        <f t="shared" si="13"/>
        <v>0</v>
      </c>
      <c r="U105" s="2">
        <f t="shared" si="14"/>
        <v>3</v>
      </c>
      <c r="V105" s="2">
        <f t="shared" si="15"/>
        <v>0</v>
      </c>
      <c r="W105">
        <f t="shared" si="16"/>
        <v>1</v>
      </c>
      <c r="X105" s="2">
        <f t="shared" si="17"/>
        <v>1</v>
      </c>
      <c r="Y105">
        <f t="shared" si="18"/>
        <v>1</v>
      </c>
      <c r="AB105">
        <f t="shared" si="19"/>
        <v>1</v>
      </c>
      <c r="AG105" s="2">
        <v>115</v>
      </c>
    </row>
    <row r="106" spans="1:33" x14ac:dyDescent="0.2">
      <c r="A106" s="5">
        <v>104</v>
      </c>
      <c r="B106" s="2" t="s">
        <v>3</v>
      </c>
      <c r="C106" s="2" t="s">
        <v>1</v>
      </c>
      <c r="D106" s="2" t="s">
        <v>5</v>
      </c>
      <c r="E106" s="2" t="s">
        <v>15</v>
      </c>
      <c r="F106" s="2">
        <v>27</v>
      </c>
      <c r="G106" s="2">
        <v>58</v>
      </c>
      <c r="H106" t="s">
        <v>16</v>
      </c>
      <c r="I106" s="2" t="s">
        <v>14</v>
      </c>
      <c r="J106" s="2" t="s">
        <v>55</v>
      </c>
      <c r="K106" s="2">
        <v>22</v>
      </c>
      <c r="L106" s="2">
        <v>70</v>
      </c>
      <c r="M106" s="2">
        <v>30</v>
      </c>
      <c r="N106" s="2" t="s">
        <v>4</v>
      </c>
      <c r="O106" s="2">
        <v>1</v>
      </c>
      <c r="P106" t="s">
        <v>11</v>
      </c>
      <c r="Q106">
        <f t="shared" si="10"/>
        <v>264</v>
      </c>
      <c r="R106" s="55">
        <f t="shared" si="11"/>
        <v>9.7777777777777776E-3</v>
      </c>
      <c r="S106">
        <f t="shared" si="12"/>
        <v>0</v>
      </c>
      <c r="T106">
        <f t="shared" si="13"/>
        <v>0</v>
      </c>
      <c r="U106" s="2">
        <f t="shared" si="14"/>
        <v>3</v>
      </c>
      <c r="V106" s="2">
        <f t="shared" si="15"/>
        <v>3</v>
      </c>
      <c r="W106">
        <f t="shared" si="16"/>
        <v>1</v>
      </c>
      <c r="X106" s="2">
        <f t="shared" si="17"/>
        <v>1</v>
      </c>
      <c r="Y106">
        <f t="shared" si="18"/>
        <v>1</v>
      </c>
      <c r="AB106">
        <f t="shared" si="19"/>
        <v>1</v>
      </c>
      <c r="AG106" s="2">
        <v>116</v>
      </c>
    </row>
    <row r="107" spans="1:33" x14ac:dyDescent="0.2">
      <c r="A107" s="5">
        <v>105</v>
      </c>
      <c r="B107" s="2" t="s">
        <v>0</v>
      </c>
      <c r="C107" s="2" t="s">
        <v>1</v>
      </c>
      <c r="D107" s="2" t="s">
        <v>15</v>
      </c>
      <c r="E107" s="2" t="s">
        <v>15</v>
      </c>
      <c r="F107" s="2">
        <v>30</v>
      </c>
      <c r="G107" s="2">
        <v>57</v>
      </c>
      <c r="H107" t="s">
        <v>21</v>
      </c>
      <c r="I107" s="2" t="s">
        <v>14</v>
      </c>
      <c r="J107" s="2" t="s">
        <v>55</v>
      </c>
      <c r="K107" s="2">
        <v>20</v>
      </c>
      <c r="L107" s="2">
        <v>35</v>
      </c>
      <c r="M107" s="2">
        <v>48</v>
      </c>
      <c r="N107" s="2" t="s">
        <v>4</v>
      </c>
      <c r="O107" s="2">
        <v>1</v>
      </c>
      <c r="P107" t="s">
        <v>11</v>
      </c>
      <c r="Q107">
        <f t="shared" si="10"/>
        <v>240</v>
      </c>
      <c r="R107" s="55">
        <f t="shared" si="11"/>
        <v>8.0000000000000002E-3</v>
      </c>
      <c r="S107">
        <f t="shared" si="12"/>
        <v>1</v>
      </c>
      <c r="T107">
        <f t="shared" si="13"/>
        <v>0</v>
      </c>
      <c r="U107" s="2">
        <f t="shared" si="14"/>
        <v>3</v>
      </c>
      <c r="V107" s="2">
        <f t="shared" si="15"/>
        <v>3</v>
      </c>
      <c r="W107">
        <f t="shared" si="16"/>
        <v>1</v>
      </c>
      <c r="X107" s="2">
        <f t="shared" si="17"/>
        <v>1</v>
      </c>
      <c r="Y107">
        <f t="shared" si="18"/>
        <v>1</v>
      </c>
      <c r="AB107">
        <f t="shared" si="19"/>
        <v>0</v>
      </c>
      <c r="AG107" s="2">
        <v>117</v>
      </c>
    </row>
    <row r="108" spans="1:33" x14ac:dyDescent="0.2">
      <c r="A108" s="5">
        <v>106</v>
      </c>
      <c r="B108" s="2" t="s">
        <v>0</v>
      </c>
      <c r="C108" s="2" t="s">
        <v>2</v>
      </c>
      <c r="D108" s="2" t="s">
        <v>15</v>
      </c>
      <c r="E108" s="2" t="s">
        <v>15</v>
      </c>
      <c r="F108" s="2">
        <v>28</v>
      </c>
      <c r="G108" s="2">
        <v>52</v>
      </c>
      <c r="H108" t="s">
        <v>34</v>
      </c>
      <c r="I108" s="2" t="s">
        <v>2</v>
      </c>
      <c r="J108" s="2" t="s">
        <v>55</v>
      </c>
      <c r="K108" s="2">
        <v>18</v>
      </c>
      <c r="L108" s="2">
        <v>63</v>
      </c>
      <c r="M108" s="2">
        <v>30</v>
      </c>
      <c r="N108" s="2" t="s">
        <v>4</v>
      </c>
      <c r="O108" s="2">
        <v>0</v>
      </c>
      <c r="P108" t="s">
        <v>10</v>
      </c>
      <c r="Q108">
        <f t="shared" si="10"/>
        <v>216</v>
      </c>
      <c r="R108" s="55">
        <f t="shared" si="11"/>
        <v>7.7142857142857143E-3</v>
      </c>
      <c r="S108">
        <f t="shared" si="12"/>
        <v>1</v>
      </c>
      <c r="T108">
        <f t="shared" si="13"/>
        <v>0</v>
      </c>
      <c r="U108" s="2">
        <f t="shared" si="14"/>
        <v>2</v>
      </c>
      <c r="V108" s="2">
        <f t="shared" si="15"/>
        <v>3</v>
      </c>
      <c r="W108">
        <f t="shared" si="16"/>
        <v>0</v>
      </c>
      <c r="X108" s="2">
        <f t="shared" si="17"/>
        <v>0</v>
      </c>
      <c r="Y108">
        <f t="shared" si="18"/>
        <v>1</v>
      </c>
      <c r="AB108">
        <f t="shared" si="19"/>
        <v>0</v>
      </c>
      <c r="AG108" s="2">
        <v>118</v>
      </c>
    </row>
    <row r="109" spans="1:33" x14ac:dyDescent="0.2">
      <c r="A109" s="5">
        <v>107</v>
      </c>
      <c r="B109" s="2" t="s">
        <v>3</v>
      </c>
      <c r="C109" s="2" t="s">
        <v>1</v>
      </c>
      <c r="D109" s="2" t="s">
        <v>5</v>
      </c>
      <c r="E109" s="2" t="s">
        <v>83</v>
      </c>
      <c r="F109" s="2">
        <v>30</v>
      </c>
      <c r="G109" s="2">
        <v>28</v>
      </c>
      <c r="H109" t="s">
        <v>37</v>
      </c>
      <c r="I109" s="2" t="s">
        <v>2</v>
      </c>
      <c r="J109" s="2" t="s">
        <v>53</v>
      </c>
      <c r="K109" s="2">
        <v>12</v>
      </c>
      <c r="L109" s="2">
        <v>26</v>
      </c>
      <c r="M109" s="2">
        <v>34</v>
      </c>
      <c r="N109" s="2" t="s">
        <v>4</v>
      </c>
      <c r="O109" s="2">
        <v>1</v>
      </c>
      <c r="P109" t="s">
        <v>10</v>
      </c>
      <c r="Q109">
        <f t="shared" si="10"/>
        <v>144</v>
      </c>
      <c r="R109" s="55">
        <f t="shared" si="11"/>
        <v>4.7999999999999996E-3</v>
      </c>
      <c r="S109">
        <f t="shared" si="12"/>
        <v>0</v>
      </c>
      <c r="T109">
        <f t="shared" si="13"/>
        <v>1</v>
      </c>
      <c r="U109" s="2">
        <f t="shared" si="14"/>
        <v>2</v>
      </c>
      <c r="V109" s="2">
        <f t="shared" si="15"/>
        <v>1</v>
      </c>
      <c r="W109">
        <f t="shared" si="16"/>
        <v>1</v>
      </c>
      <c r="X109" s="2">
        <f t="shared" si="17"/>
        <v>0</v>
      </c>
      <c r="Y109">
        <f t="shared" si="18"/>
        <v>1</v>
      </c>
      <c r="AB109">
        <f t="shared" si="19"/>
        <v>1</v>
      </c>
      <c r="AG109" s="2">
        <v>119</v>
      </c>
    </row>
    <row r="110" spans="1:33" x14ac:dyDescent="0.2">
      <c r="A110" s="5">
        <v>108</v>
      </c>
      <c r="B110" s="2" t="s">
        <v>0</v>
      </c>
      <c r="C110" s="2" t="s">
        <v>1</v>
      </c>
      <c r="D110" s="2" t="s">
        <v>15</v>
      </c>
      <c r="E110" s="2" t="s">
        <v>15</v>
      </c>
      <c r="F110" s="2">
        <v>32</v>
      </c>
      <c r="G110" s="2">
        <v>55</v>
      </c>
      <c r="H110" t="s">
        <v>23</v>
      </c>
      <c r="I110" s="2" t="s">
        <v>14</v>
      </c>
      <c r="J110" s="2" t="s">
        <v>55</v>
      </c>
      <c r="K110" s="2">
        <v>13</v>
      </c>
      <c r="L110" s="2">
        <v>48</v>
      </c>
      <c r="M110" s="2">
        <v>18</v>
      </c>
      <c r="N110" s="2" t="s">
        <v>4</v>
      </c>
      <c r="O110" s="2">
        <v>0</v>
      </c>
      <c r="P110" t="s">
        <v>12</v>
      </c>
      <c r="Q110">
        <f t="shared" si="10"/>
        <v>156</v>
      </c>
      <c r="R110" s="55">
        <f t="shared" si="11"/>
        <v>4.875E-3</v>
      </c>
      <c r="S110">
        <f t="shared" si="12"/>
        <v>1</v>
      </c>
      <c r="T110">
        <f t="shared" si="13"/>
        <v>0</v>
      </c>
      <c r="U110" s="2">
        <f t="shared" si="14"/>
        <v>1</v>
      </c>
      <c r="V110" s="2">
        <f t="shared" si="15"/>
        <v>3</v>
      </c>
      <c r="W110">
        <f t="shared" si="16"/>
        <v>1</v>
      </c>
      <c r="X110" s="2">
        <f t="shared" si="17"/>
        <v>1</v>
      </c>
      <c r="Y110">
        <f t="shared" si="18"/>
        <v>1</v>
      </c>
      <c r="AB110">
        <f t="shared" si="19"/>
        <v>0</v>
      </c>
      <c r="AG110" s="2">
        <v>120</v>
      </c>
    </row>
    <row r="111" spans="1:33" x14ac:dyDescent="0.2">
      <c r="A111" s="5">
        <v>109</v>
      </c>
      <c r="B111" s="2" t="s">
        <v>0</v>
      </c>
      <c r="C111" s="2" t="s">
        <v>1</v>
      </c>
      <c r="D111" s="2" t="s">
        <v>5</v>
      </c>
      <c r="E111" s="2" t="s">
        <v>83</v>
      </c>
      <c r="F111" s="2">
        <v>54</v>
      </c>
      <c r="G111" s="2">
        <v>45</v>
      </c>
      <c r="H111" t="s">
        <v>33</v>
      </c>
      <c r="I111" s="2" t="s">
        <v>14</v>
      </c>
      <c r="J111" s="2" t="s">
        <v>6</v>
      </c>
      <c r="K111" s="2">
        <v>57</v>
      </c>
      <c r="L111" s="2">
        <v>216</v>
      </c>
      <c r="M111" s="4">
        <v>7</v>
      </c>
      <c r="N111" s="2" t="s">
        <v>4</v>
      </c>
      <c r="O111" s="2">
        <v>2</v>
      </c>
      <c r="P111" t="s">
        <v>11</v>
      </c>
      <c r="Q111">
        <f t="shared" si="10"/>
        <v>684</v>
      </c>
      <c r="R111" s="55">
        <f t="shared" si="11"/>
        <v>1.2666666666666666E-2</v>
      </c>
      <c r="S111">
        <f t="shared" si="12"/>
        <v>1</v>
      </c>
      <c r="T111">
        <f t="shared" si="13"/>
        <v>1</v>
      </c>
      <c r="U111" s="2">
        <f t="shared" si="14"/>
        <v>3</v>
      </c>
      <c r="V111" s="2">
        <f t="shared" si="15"/>
        <v>0</v>
      </c>
      <c r="W111">
        <f t="shared" si="16"/>
        <v>1</v>
      </c>
      <c r="X111" s="2">
        <f t="shared" si="17"/>
        <v>1</v>
      </c>
      <c r="Y111">
        <f t="shared" si="18"/>
        <v>1</v>
      </c>
      <c r="AB111">
        <f t="shared" si="19"/>
        <v>1</v>
      </c>
      <c r="AG111" s="2">
        <v>121</v>
      </c>
    </row>
    <row r="112" spans="1:33" x14ac:dyDescent="0.2">
      <c r="A112" s="5">
        <v>110</v>
      </c>
      <c r="B112" s="2" t="s">
        <v>3</v>
      </c>
      <c r="C112" s="2" t="s">
        <v>2</v>
      </c>
      <c r="D112" s="2" t="s">
        <v>15</v>
      </c>
      <c r="E112" s="2" t="s">
        <v>15</v>
      </c>
      <c r="F112" s="2">
        <v>27</v>
      </c>
      <c r="G112" s="2">
        <v>63</v>
      </c>
      <c r="H112" t="s">
        <v>38</v>
      </c>
      <c r="I112" s="2" t="s">
        <v>2</v>
      </c>
      <c r="J112" s="2" t="s">
        <v>55</v>
      </c>
      <c r="K112" s="2">
        <v>18</v>
      </c>
      <c r="L112" s="2">
        <v>73</v>
      </c>
      <c r="M112" s="2">
        <v>4</v>
      </c>
      <c r="N112" s="2" t="s">
        <v>4</v>
      </c>
      <c r="O112" s="2">
        <v>2</v>
      </c>
      <c r="P112" t="s">
        <v>11</v>
      </c>
      <c r="Q112">
        <f t="shared" si="10"/>
        <v>216</v>
      </c>
      <c r="R112" s="55">
        <f t="shared" si="11"/>
        <v>8.0000000000000002E-3</v>
      </c>
      <c r="S112">
        <f t="shared" si="12"/>
        <v>0</v>
      </c>
      <c r="T112">
        <f t="shared" si="13"/>
        <v>0</v>
      </c>
      <c r="U112" s="2">
        <f t="shared" si="14"/>
        <v>3</v>
      </c>
      <c r="V112" s="2">
        <f t="shared" si="15"/>
        <v>3</v>
      </c>
      <c r="W112">
        <f t="shared" si="16"/>
        <v>0</v>
      </c>
      <c r="X112" s="2">
        <f t="shared" si="17"/>
        <v>0</v>
      </c>
      <c r="Y112">
        <f t="shared" si="18"/>
        <v>1</v>
      </c>
      <c r="AB112">
        <f t="shared" si="19"/>
        <v>0</v>
      </c>
      <c r="AG112" s="2">
        <v>122</v>
      </c>
    </row>
    <row r="113" spans="1:33" x14ac:dyDescent="0.2">
      <c r="A113" s="5">
        <v>111</v>
      </c>
      <c r="B113" s="2" t="s">
        <v>0</v>
      </c>
      <c r="C113" s="2" t="s">
        <v>1</v>
      </c>
      <c r="D113" s="2" t="s">
        <v>15</v>
      </c>
      <c r="E113" s="2" t="s">
        <v>15</v>
      </c>
      <c r="F113" s="2">
        <v>31</v>
      </c>
      <c r="G113" s="2">
        <v>25</v>
      </c>
      <c r="H113" t="s">
        <v>17</v>
      </c>
      <c r="I113" s="2" t="s">
        <v>2</v>
      </c>
      <c r="J113" s="2" t="s">
        <v>53</v>
      </c>
      <c r="K113" s="2">
        <v>17</v>
      </c>
      <c r="L113" s="2">
        <v>49</v>
      </c>
      <c r="M113" s="2">
        <v>17</v>
      </c>
      <c r="N113" s="2" t="s">
        <v>4</v>
      </c>
      <c r="O113" s="2">
        <v>1</v>
      </c>
      <c r="P113" t="s">
        <v>11</v>
      </c>
      <c r="Q113">
        <f t="shared" si="10"/>
        <v>204</v>
      </c>
      <c r="R113" s="55">
        <f t="shared" si="11"/>
        <v>6.5806451612903227E-3</v>
      </c>
      <c r="S113">
        <f t="shared" si="12"/>
        <v>1</v>
      </c>
      <c r="T113">
        <f t="shared" si="13"/>
        <v>0</v>
      </c>
      <c r="U113" s="2">
        <f t="shared" si="14"/>
        <v>3</v>
      </c>
      <c r="V113" s="2">
        <f t="shared" si="15"/>
        <v>1</v>
      </c>
      <c r="W113">
        <f t="shared" si="16"/>
        <v>1</v>
      </c>
      <c r="X113" s="2">
        <f t="shared" si="17"/>
        <v>0</v>
      </c>
      <c r="Y113">
        <f t="shared" si="18"/>
        <v>1</v>
      </c>
      <c r="AB113">
        <f t="shared" si="19"/>
        <v>0</v>
      </c>
      <c r="AG113" s="2">
        <v>123</v>
      </c>
    </row>
    <row r="114" spans="1:33" x14ac:dyDescent="0.2">
      <c r="A114" s="5">
        <v>112</v>
      </c>
      <c r="B114" s="2" t="s">
        <v>0</v>
      </c>
      <c r="C114" s="2" t="s">
        <v>2</v>
      </c>
      <c r="D114" s="2" t="s">
        <v>5</v>
      </c>
      <c r="E114" s="2" t="s">
        <v>83</v>
      </c>
      <c r="F114" s="2">
        <v>54</v>
      </c>
      <c r="G114" s="2">
        <v>23</v>
      </c>
      <c r="H114" t="s">
        <v>32</v>
      </c>
      <c r="I114" s="2" t="s">
        <v>2</v>
      </c>
      <c r="J114" s="2" t="s">
        <v>6</v>
      </c>
      <c r="K114" s="2">
        <v>67</v>
      </c>
      <c r="L114" s="2">
        <v>96</v>
      </c>
      <c r="M114" s="2">
        <v>8</v>
      </c>
      <c r="N114" s="2" t="s">
        <v>4</v>
      </c>
      <c r="O114" s="2">
        <v>2</v>
      </c>
      <c r="P114" t="s">
        <v>12</v>
      </c>
      <c r="Q114">
        <f t="shared" si="10"/>
        <v>804</v>
      </c>
      <c r="R114" s="55">
        <f t="shared" si="11"/>
        <v>1.4888888888888889E-2</v>
      </c>
      <c r="S114">
        <f t="shared" si="12"/>
        <v>1</v>
      </c>
      <c r="T114">
        <f t="shared" si="13"/>
        <v>1</v>
      </c>
      <c r="U114" s="2">
        <f t="shared" si="14"/>
        <v>1</v>
      </c>
      <c r="V114" s="2">
        <f t="shared" si="15"/>
        <v>0</v>
      </c>
      <c r="W114">
        <f t="shared" si="16"/>
        <v>0</v>
      </c>
      <c r="X114" s="2">
        <f t="shared" si="17"/>
        <v>0</v>
      </c>
      <c r="Y114">
        <f t="shared" si="18"/>
        <v>1</v>
      </c>
      <c r="AB114">
        <f t="shared" si="19"/>
        <v>1</v>
      </c>
      <c r="AG114" s="2">
        <v>124</v>
      </c>
    </row>
    <row r="115" spans="1:33" x14ac:dyDescent="0.2">
      <c r="A115" s="5">
        <v>113</v>
      </c>
      <c r="B115" s="2" t="s">
        <v>3</v>
      </c>
      <c r="C115" s="2" t="s">
        <v>1</v>
      </c>
      <c r="D115" s="2" t="s">
        <v>15</v>
      </c>
      <c r="E115" s="2" t="s">
        <v>15</v>
      </c>
      <c r="F115" s="2">
        <v>27</v>
      </c>
      <c r="G115" s="2">
        <v>63</v>
      </c>
      <c r="H115" t="s">
        <v>20</v>
      </c>
      <c r="I115" s="2" t="s">
        <v>14</v>
      </c>
      <c r="J115" s="2" t="s">
        <v>53</v>
      </c>
      <c r="K115" s="2">
        <v>20</v>
      </c>
      <c r="L115" s="2">
        <v>40</v>
      </c>
      <c r="M115" s="2">
        <v>16</v>
      </c>
      <c r="N115" s="2" t="s">
        <v>4</v>
      </c>
      <c r="O115" s="2">
        <v>0</v>
      </c>
      <c r="P115" t="s">
        <v>11</v>
      </c>
      <c r="Q115">
        <f t="shared" si="10"/>
        <v>240</v>
      </c>
      <c r="R115" s="55">
        <f t="shared" si="11"/>
        <v>8.8888888888888889E-3</v>
      </c>
      <c r="S115">
        <f t="shared" si="12"/>
        <v>0</v>
      </c>
      <c r="T115">
        <f t="shared" si="13"/>
        <v>0</v>
      </c>
      <c r="U115" s="2">
        <f t="shared" si="14"/>
        <v>3</v>
      </c>
      <c r="V115" s="2">
        <f t="shared" si="15"/>
        <v>1</v>
      </c>
      <c r="W115">
        <f t="shared" si="16"/>
        <v>1</v>
      </c>
      <c r="X115" s="2">
        <f t="shared" si="17"/>
        <v>1</v>
      </c>
      <c r="Y115">
        <f t="shared" si="18"/>
        <v>1</v>
      </c>
      <c r="AB115">
        <f t="shared" si="19"/>
        <v>0</v>
      </c>
      <c r="AG115" s="2">
        <v>125</v>
      </c>
    </row>
    <row r="116" spans="1:33" x14ac:dyDescent="0.2">
      <c r="A116" s="5">
        <v>114</v>
      </c>
      <c r="B116" s="2" t="s">
        <v>0</v>
      </c>
      <c r="C116" s="2" t="s">
        <v>1</v>
      </c>
      <c r="D116" s="2" t="s">
        <v>5</v>
      </c>
      <c r="E116" s="2" t="s">
        <v>83</v>
      </c>
      <c r="F116" s="2">
        <v>33</v>
      </c>
      <c r="G116" s="2">
        <v>32</v>
      </c>
      <c r="H116" t="s">
        <v>38</v>
      </c>
      <c r="I116" s="2" t="s">
        <v>2</v>
      </c>
      <c r="J116" s="2" t="s">
        <v>55</v>
      </c>
      <c r="K116" s="2">
        <v>15</v>
      </c>
      <c r="L116" s="2">
        <v>70</v>
      </c>
      <c r="M116" s="2">
        <v>45</v>
      </c>
      <c r="N116" s="2" t="s">
        <v>4</v>
      </c>
      <c r="O116" s="2">
        <v>1</v>
      </c>
      <c r="P116" t="s">
        <v>10</v>
      </c>
      <c r="Q116">
        <f t="shared" si="10"/>
        <v>180</v>
      </c>
      <c r="R116" s="55">
        <f t="shared" si="11"/>
        <v>5.454545454545455E-3</v>
      </c>
      <c r="S116">
        <f t="shared" si="12"/>
        <v>1</v>
      </c>
      <c r="T116">
        <f t="shared" si="13"/>
        <v>1</v>
      </c>
      <c r="U116" s="2">
        <f t="shared" si="14"/>
        <v>2</v>
      </c>
      <c r="V116" s="2">
        <f t="shared" si="15"/>
        <v>3</v>
      </c>
      <c r="W116">
        <f t="shared" si="16"/>
        <v>1</v>
      </c>
      <c r="X116" s="2">
        <f t="shared" si="17"/>
        <v>0</v>
      </c>
      <c r="Y116">
        <f t="shared" si="18"/>
        <v>1</v>
      </c>
      <c r="AB116">
        <f t="shared" si="19"/>
        <v>1</v>
      </c>
      <c r="AG116" s="2">
        <v>126</v>
      </c>
    </row>
    <row r="117" spans="1:33" x14ac:dyDescent="0.2">
      <c r="A117" s="5">
        <v>115</v>
      </c>
      <c r="B117" s="2" t="s">
        <v>0</v>
      </c>
      <c r="C117" s="2" t="s">
        <v>1</v>
      </c>
      <c r="D117" s="2" t="s">
        <v>15</v>
      </c>
      <c r="E117" s="2" t="s">
        <v>15</v>
      </c>
      <c r="F117" s="2">
        <v>32</v>
      </c>
      <c r="G117" s="2">
        <v>73</v>
      </c>
      <c r="H117" t="s">
        <v>35</v>
      </c>
      <c r="I117" s="2" t="s">
        <v>2</v>
      </c>
      <c r="J117" s="2" t="s">
        <v>53</v>
      </c>
      <c r="K117" s="2">
        <v>18</v>
      </c>
      <c r="L117" s="2">
        <v>31</v>
      </c>
      <c r="M117" s="2">
        <v>37</v>
      </c>
      <c r="N117" s="2" t="s">
        <v>4</v>
      </c>
      <c r="O117" s="2">
        <v>0</v>
      </c>
      <c r="P117" t="s">
        <v>11</v>
      </c>
      <c r="Q117">
        <f t="shared" si="10"/>
        <v>216</v>
      </c>
      <c r="R117" s="55">
        <f t="shared" si="11"/>
        <v>6.7499999999999999E-3</v>
      </c>
      <c r="S117">
        <f t="shared" si="12"/>
        <v>1</v>
      </c>
      <c r="T117">
        <f t="shared" si="13"/>
        <v>0</v>
      </c>
      <c r="U117" s="2">
        <f t="shared" si="14"/>
        <v>3</v>
      </c>
      <c r="V117" s="2">
        <f t="shared" si="15"/>
        <v>1</v>
      </c>
      <c r="W117">
        <f t="shared" si="16"/>
        <v>1</v>
      </c>
      <c r="X117" s="2">
        <f t="shared" si="17"/>
        <v>0</v>
      </c>
      <c r="Y117">
        <f t="shared" si="18"/>
        <v>1</v>
      </c>
      <c r="AB117">
        <f t="shared" si="19"/>
        <v>0</v>
      </c>
      <c r="AG117" s="2">
        <v>127</v>
      </c>
    </row>
    <row r="118" spans="1:33" x14ac:dyDescent="0.2">
      <c r="A118" s="5">
        <v>116</v>
      </c>
      <c r="B118" s="2" t="s">
        <v>3</v>
      </c>
      <c r="C118" s="2" t="s">
        <v>1</v>
      </c>
      <c r="D118" s="2" t="s">
        <v>15</v>
      </c>
      <c r="E118" s="2" t="s">
        <v>15</v>
      </c>
      <c r="F118" s="2">
        <v>54</v>
      </c>
      <c r="G118" s="2">
        <v>73</v>
      </c>
      <c r="H118" t="s">
        <v>23</v>
      </c>
      <c r="I118" s="2" t="s">
        <v>14</v>
      </c>
      <c r="J118" s="3" t="s">
        <v>7</v>
      </c>
      <c r="K118" s="2">
        <v>51</v>
      </c>
      <c r="L118" s="2">
        <v>221</v>
      </c>
      <c r="M118" s="2">
        <v>37</v>
      </c>
      <c r="N118" s="2" t="s">
        <v>8</v>
      </c>
      <c r="O118" s="2">
        <v>11</v>
      </c>
      <c r="P118" t="s">
        <v>9</v>
      </c>
      <c r="Q118">
        <f t="shared" si="10"/>
        <v>612</v>
      </c>
      <c r="R118" s="55">
        <f t="shared" si="11"/>
        <v>1.1333333333333334E-2</v>
      </c>
      <c r="S118">
        <f t="shared" si="12"/>
        <v>0</v>
      </c>
      <c r="T118">
        <f t="shared" si="13"/>
        <v>0</v>
      </c>
      <c r="U118" s="2">
        <f t="shared" si="14"/>
        <v>0</v>
      </c>
      <c r="V118" s="2">
        <f t="shared" si="15"/>
        <v>4</v>
      </c>
      <c r="W118">
        <f t="shared" si="16"/>
        <v>1</v>
      </c>
      <c r="X118" s="2">
        <f t="shared" si="17"/>
        <v>1</v>
      </c>
      <c r="Y118">
        <f t="shared" si="18"/>
        <v>0</v>
      </c>
      <c r="AB118">
        <f t="shared" si="19"/>
        <v>0</v>
      </c>
      <c r="AG118" s="2">
        <v>128</v>
      </c>
    </row>
    <row r="119" spans="1:33" x14ac:dyDescent="0.2">
      <c r="A119" s="5">
        <v>117</v>
      </c>
      <c r="B119" s="2" t="s">
        <v>0</v>
      </c>
      <c r="C119" s="2" t="s">
        <v>1</v>
      </c>
      <c r="D119" s="2" t="s">
        <v>15</v>
      </c>
      <c r="E119" s="2" t="s">
        <v>84</v>
      </c>
      <c r="F119" s="2">
        <v>47</v>
      </c>
      <c r="G119" s="2">
        <v>48</v>
      </c>
      <c r="H119" t="s">
        <v>33</v>
      </c>
      <c r="I119" s="2" t="s">
        <v>14</v>
      </c>
      <c r="J119" s="3" t="s">
        <v>7</v>
      </c>
      <c r="K119" s="2">
        <v>34</v>
      </c>
      <c r="L119" s="2">
        <v>109</v>
      </c>
      <c r="M119" s="2">
        <v>27</v>
      </c>
      <c r="N119" s="2" t="s">
        <v>8</v>
      </c>
      <c r="O119" s="2">
        <v>8</v>
      </c>
      <c r="P119" s="1" t="s">
        <v>9</v>
      </c>
      <c r="Q119">
        <f t="shared" si="10"/>
        <v>408</v>
      </c>
      <c r="R119" s="55">
        <f t="shared" si="11"/>
        <v>8.6808510638297868E-3</v>
      </c>
      <c r="S119">
        <f t="shared" si="12"/>
        <v>1</v>
      </c>
      <c r="T119">
        <f t="shared" si="13"/>
        <v>2</v>
      </c>
      <c r="U119" s="2">
        <f t="shared" si="14"/>
        <v>0</v>
      </c>
      <c r="V119" s="2">
        <f t="shared" si="15"/>
        <v>4</v>
      </c>
      <c r="W119">
        <f t="shared" si="16"/>
        <v>1</v>
      </c>
      <c r="X119" s="2">
        <f t="shared" si="17"/>
        <v>1</v>
      </c>
      <c r="Y119">
        <f t="shared" si="18"/>
        <v>0</v>
      </c>
      <c r="AB119">
        <f t="shared" si="19"/>
        <v>0</v>
      </c>
      <c r="AG119" s="2">
        <v>129</v>
      </c>
    </row>
    <row r="120" spans="1:33" x14ac:dyDescent="0.2">
      <c r="A120" s="5">
        <v>118</v>
      </c>
      <c r="B120" s="2" t="s">
        <v>3</v>
      </c>
      <c r="C120" s="2" t="s">
        <v>1</v>
      </c>
      <c r="D120" s="2" t="s">
        <v>5</v>
      </c>
      <c r="E120" s="2" t="s">
        <v>85</v>
      </c>
      <c r="F120" s="2">
        <v>55</v>
      </c>
      <c r="G120" s="2">
        <v>67</v>
      </c>
      <c r="H120" t="s">
        <v>22</v>
      </c>
      <c r="I120" s="2" t="s">
        <v>14</v>
      </c>
      <c r="J120" s="2" t="s">
        <v>6</v>
      </c>
      <c r="K120" s="2">
        <v>41</v>
      </c>
      <c r="L120" s="2">
        <v>205</v>
      </c>
      <c r="M120" s="2">
        <v>9</v>
      </c>
      <c r="N120" s="2" t="s">
        <v>4</v>
      </c>
      <c r="O120" s="2">
        <v>1</v>
      </c>
      <c r="P120" t="s">
        <v>11</v>
      </c>
      <c r="Q120">
        <f t="shared" si="10"/>
        <v>492</v>
      </c>
      <c r="R120" s="55">
        <f t="shared" si="11"/>
        <v>8.9454545454545446E-3</v>
      </c>
      <c r="S120">
        <f t="shared" si="12"/>
        <v>0</v>
      </c>
      <c r="T120">
        <f t="shared" si="13"/>
        <v>3</v>
      </c>
      <c r="U120" s="2">
        <f t="shared" si="14"/>
        <v>3</v>
      </c>
      <c r="V120" s="2">
        <f t="shared" si="15"/>
        <v>0</v>
      </c>
      <c r="W120">
        <f t="shared" si="16"/>
        <v>1</v>
      </c>
      <c r="X120" s="2">
        <f t="shared" si="17"/>
        <v>1</v>
      </c>
      <c r="Y120">
        <f t="shared" si="18"/>
        <v>1</v>
      </c>
      <c r="AB120">
        <f t="shared" si="19"/>
        <v>1</v>
      </c>
      <c r="AG120" s="2">
        <v>130</v>
      </c>
    </row>
    <row r="121" spans="1:33" x14ac:dyDescent="0.2">
      <c r="A121" s="5">
        <v>119</v>
      </c>
      <c r="B121" s="2" t="s">
        <v>0</v>
      </c>
      <c r="C121" s="2" t="s">
        <v>1</v>
      </c>
      <c r="D121" s="2" t="s">
        <v>15</v>
      </c>
      <c r="E121" s="2" t="s">
        <v>15</v>
      </c>
      <c r="F121" s="2">
        <v>29</v>
      </c>
      <c r="G121" s="2">
        <v>44</v>
      </c>
      <c r="H121" t="s">
        <v>24</v>
      </c>
      <c r="I121" s="2" t="s">
        <v>2</v>
      </c>
      <c r="J121" s="2" t="s">
        <v>55</v>
      </c>
      <c r="K121" s="2">
        <v>18</v>
      </c>
      <c r="L121" s="2">
        <v>26</v>
      </c>
      <c r="M121" s="2">
        <v>6</v>
      </c>
      <c r="N121" s="2" t="s">
        <v>4</v>
      </c>
      <c r="O121" s="2">
        <v>2</v>
      </c>
      <c r="P121" t="s">
        <v>12</v>
      </c>
      <c r="Q121">
        <f t="shared" si="10"/>
        <v>216</v>
      </c>
      <c r="R121" s="55">
        <f t="shared" si="11"/>
        <v>7.4482758620689656E-3</v>
      </c>
      <c r="S121">
        <f t="shared" si="12"/>
        <v>1</v>
      </c>
      <c r="T121">
        <f t="shared" si="13"/>
        <v>0</v>
      </c>
      <c r="U121" s="2">
        <f t="shared" si="14"/>
        <v>1</v>
      </c>
      <c r="V121" s="2">
        <f t="shared" si="15"/>
        <v>3</v>
      </c>
      <c r="W121">
        <f t="shared" si="16"/>
        <v>1</v>
      </c>
      <c r="X121" s="2">
        <f t="shared" si="17"/>
        <v>0</v>
      </c>
      <c r="Y121">
        <f t="shared" si="18"/>
        <v>1</v>
      </c>
      <c r="AB121">
        <f t="shared" si="19"/>
        <v>0</v>
      </c>
      <c r="AG121" s="2">
        <v>131</v>
      </c>
    </row>
    <row r="122" spans="1:33" x14ac:dyDescent="0.2">
      <c r="A122" s="5">
        <v>120</v>
      </c>
      <c r="B122" s="2" t="s">
        <v>3</v>
      </c>
      <c r="C122" s="2" t="s">
        <v>1</v>
      </c>
      <c r="D122" s="2" t="s">
        <v>15</v>
      </c>
      <c r="E122" s="2" t="s">
        <v>15</v>
      </c>
      <c r="F122" s="2">
        <v>28</v>
      </c>
      <c r="G122" s="2">
        <v>42</v>
      </c>
      <c r="H122" t="s">
        <v>20</v>
      </c>
      <c r="I122" s="2" t="s">
        <v>14</v>
      </c>
      <c r="J122" s="2" t="s">
        <v>53</v>
      </c>
      <c r="K122" s="2">
        <v>16</v>
      </c>
      <c r="L122" s="2">
        <v>46</v>
      </c>
      <c r="M122" s="2">
        <v>16</v>
      </c>
      <c r="N122" s="2" t="s">
        <v>4</v>
      </c>
      <c r="O122" s="2">
        <v>1</v>
      </c>
      <c r="P122" t="s">
        <v>11</v>
      </c>
      <c r="Q122">
        <f t="shared" si="10"/>
        <v>192</v>
      </c>
      <c r="R122" s="55">
        <f t="shared" si="11"/>
        <v>6.8571428571428568E-3</v>
      </c>
      <c r="S122">
        <f t="shared" si="12"/>
        <v>0</v>
      </c>
      <c r="T122">
        <f t="shared" si="13"/>
        <v>0</v>
      </c>
      <c r="U122" s="2">
        <f t="shared" si="14"/>
        <v>3</v>
      </c>
      <c r="V122" s="2">
        <f t="shared" si="15"/>
        <v>1</v>
      </c>
      <c r="W122">
        <f t="shared" si="16"/>
        <v>1</v>
      </c>
      <c r="X122" s="2">
        <f t="shared" si="17"/>
        <v>1</v>
      </c>
      <c r="Y122">
        <f t="shared" si="18"/>
        <v>1</v>
      </c>
      <c r="AB122">
        <f t="shared" si="19"/>
        <v>0</v>
      </c>
      <c r="AG122" s="2">
        <v>132</v>
      </c>
    </row>
    <row r="123" spans="1:33" x14ac:dyDescent="0.2">
      <c r="A123" s="5">
        <v>121</v>
      </c>
      <c r="B123" s="2" t="s">
        <v>3</v>
      </c>
      <c r="C123" s="2" t="s">
        <v>1</v>
      </c>
      <c r="D123" s="2" t="s">
        <v>5</v>
      </c>
      <c r="E123" s="2" t="s">
        <v>84</v>
      </c>
      <c r="F123" s="2">
        <v>31</v>
      </c>
      <c r="G123" s="2">
        <v>24</v>
      </c>
      <c r="H123" t="s">
        <v>33</v>
      </c>
      <c r="I123" s="2" t="s">
        <v>2</v>
      </c>
      <c r="J123" s="2" t="s">
        <v>53</v>
      </c>
      <c r="K123" s="2">
        <v>24</v>
      </c>
      <c r="L123" s="2">
        <v>37</v>
      </c>
      <c r="M123" s="2">
        <v>38</v>
      </c>
      <c r="N123" s="2" t="s">
        <v>4</v>
      </c>
      <c r="O123" s="2">
        <v>1</v>
      </c>
      <c r="P123" t="s">
        <v>11</v>
      </c>
      <c r="Q123">
        <f t="shared" si="10"/>
        <v>288</v>
      </c>
      <c r="R123" s="55">
        <f t="shared" si="11"/>
        <v>9.2903225806451606E-3</v>
      </c>
      <c r="S123">
        <f t="shared" si="12"/>
        <v>0</v>
      </c>
      <c r="T123">
        <f t="shared" si="13"/>
        <v>2</v>
      </c>
      <c r="U123" s="2">
        <f t="shared" si="14"/>
        <v>3</v>
      </c>
      <c r="V123" s="2">
        <f t="shared" si="15"/>
        <v>1</v>
      </c>
      <c r="W123">
        <f t="shared" si="16"/>
        <v>1</v>
      </c>
      <c r="X123" s="2">
        <f t="shared" si="17"/>
        <v>0</v>
      </c>
      <c r="Y123">
        <f t="shared" si="18"/>
        <v>1</v>
      </c>
      <c r="AB123">
        <f t="shared" si="19"/>
        <v>1</v>
      </c>
      <c r="AG123" s="2">
        <v>133</v>
      </c>
    </row>
    <row r="124" spans="1:33" x14ac:dyDescent="0.2">
      <c r="A124" s="5">
        <v>122</v>
      </c>
      <c r="B124" s="2" t="s">
        <v>0</v>
      </c>
      <c r="C124" s="2" t="s">
        <v>1</v>
      </c>
      <c r="D124" s="2" t="s">
        <v>15</v>
      </c>
      <c r="E124" s="2" t="s">
        <v>15</v>
      </c>
      <c r="F124" s="2">
        <v>32</v>
      </c>
      <c r="G124" s="2">
        <v>48</v>
      </c>
      <c r="H124" t="s">
        <v>28</v>
      </c>
      <c r="I124" s="2" t="s">
        <v>14</v>
      </c>
      <c r="J124" s="2" t="s">
        <v>53</v>
      </c>
      <c r="K124" s="2">
        <v>18</v>
      </c>
      <c r="L124" s="2">
        <v>88</v>
      </c>
      <c r="M124" s="2">
        <v>28</v>
      </c>
      <c r="N124" s="2" t="s">
        <v>4</v>
      </c>
      <c r="O124" s="2">
        <v>0</v>
      </c>
      <c r="P124" t="s">
        <v>12</v>
      </c>
      <c r="Q124">
        <f t="shared" si="10"/>
        <v>216</v>
      </c>
      <c r="R124" s="55">
        <f t="shared" si="11"/>
        <v>6.7499999999999999E-3</v>
      </c>
      <c r="S124">
        <f t="shared" si="12"/>
        <v>1</v>
      </c>
      <c r="T124">
        <f t="shared" si="13"/>
        <v>0</v>
      </c>
      <c r="U124" s="2">
        <f t="shared" si="14"/>
        <v>1</v>
      </c>
      <c r="V124" s="2">
        <f t="shared" si="15"/>
        <v>1</v>
      </c>
      <c r="W124">
        <f t="shared" si="16"/>
        <v>1</v>
      </c>
      <c r="X124" s="2">
        <f t="shared" si="17"/>
        <v>1</v>
      </c>
      <c r="Y124">
        <f t="shared" si="18"/>
        <v>1</v>
      </c>
      <c r="AB124">
        <f t="shared" si="19"/>
        <v>0</v>
      </c>
      <c r="AG124" s="2">
        <v>134</v>
      </c>
    </row>
    <row r="125" spans="1:33" x14ac:dyDescent="0.2">
      <c r="A125" s="5">
        <v>123</v>
      </c>
      <c r="B125" s="2" t="s">
        <v>3</v>
      </c>
      <c r="C125" s="2" t="s">
        <v>2</v>
      </c>
      <c r="D125" s="2" t="s">
        <v>5</v>
      </c>
      <c r="E125" s="2" t="s">
        <v>85</v>
      </c>
      <c r="F125" s="2">
        <v>33</v>
      </c>
      <c r="G125" s="2">
        <v>29</v>
      </c>
      <c r="H125" t="s">
        <v>18</v>
      </c>
      <c r="I125" s="2" t="s">
        <v>2</v>
      </c>
      <c r="J125" s="2" t="s">
        <v>53</v>
      </c>
      <c r="K125" s="2">
        <v>30</v>
      </c>
      <c r="L125" s="2">
        <v>34</v>
      </c>
      <c r="M125" s="2">
        <v>41</v>
      </c>
      <c r="N125" s="2" t="s">
        <v>4</v>
      </c>
      <c r="O125" s="2">
        <v>5</v>
      </c>
      <c r="P125" t="s">
        <v>13</v>
      </c>
      <c r="Q125">
        <f t="shared" si="10"/>
        <v>360</v>
      </c>
      <c r="R125" s="55">
        <f t="shared" si="11"/>
        <v>1.090909090909091E-2</v>
      </c>
      <c r="S125">
        <f t="shared" si="12"/>
        <v>0</v>
      </c>
      <c r="T125">
        <f t="shared" si="13"/>
        <v>3</v>
      </c>
      <c r="U125" s="2">
        <f t="shared" si="14"/>
        <v>4</v>
      </c>
      <c r="V125" s="2">
        <f t="shared" si="15"/>
        <v>1</v>
      </c>
      <c r="W125">
        <f t="shared" si="16"/>
        <v>0</v>
      </c>
      <c r="X125" s="2">
        <f t="shared" si="17"/>
        <v>0</v>
      </c>
      <c r="Y125">
        <f t="shared" si="18"/>
        <v>1</v>
      </c>
      <c r="AB125">
        <f t="shared" si="19"/>
        <v>1</v>
      </c>
      <c r="AG125" s="2">
        <v>135</v>
      </c>
    </row>
    <row r="126" spans="1:33" x14ac:dyDescent="0.2">
      <c r="A126" s="5">
        <v>124</v>
      </c>
      <c r="B126" s="2" t="s">
        <v>3</v>
      </c>
      <c r="C126" s="2" t="s">
        <v>1</v>
      </c>
      <c r="D126" s="2" t="s">
        <v>15</v>
      </c>
      <c r="E126" s="2" t="s">
        <v>15</v>
      </c>
      <c r="F126" s="2">
        <v>49</v>
      </c>
      <c r="G126" s="2">
        <v>47</v>
      </c>
      <c r="H126" t="s">
        <v>30</v>
      </c>
      <c r="I126" s="2" t="s">
        <v>14</v>
      </c>
      <c r="J126" s="3" t="s">
        <v>7</v>
      </c>
      <c r="K126" s="2">
        <v>35</v>
      </c>
      <c r="L126" s="2">
        <v>145</v>
      </c>
      <c r="M126" s="2">
        <v>35</v>
      </c>
      <c r="N126" s="2" t="s">
        <v>8</v>
      </c>
      <c r="O126" s="2">
        <v>13</v>
      </c>
      <c r="P126" s="1" t="s">
        <v>9</v>
      </c>
      <c r="Q126">
        <f t="shared" si="10"/>
        <v>420</v>
      </c>
      <c r="R126" s="55">
        <f t="shared" si="11"/>
        <v>8.5714285714285719E-3</v>
      </c>
      <c r="S126">
        <f t="shared" si="12"/>
        <v>0</v>
      </c>
      <c r="T126">
        <f t="shared" si="13"/>
        <v>0</v>
      </c>
      <c r="U126" s="2">
        <f t="shared" si="14"/>
        <v>0</v>
      </c>
      <c r="V126" s="2">
        <f t="shared" si="15"/>
        <v>4</v>
      </c>
      <c r="W126">
        <f t="shared" si="16"/>
        <v>1</v>
      </c>
      <c r="X126" s="2">
        <f t="shared" si="17"/>
        <v>1</v>
      </c>
      <c r="Y126">
        <f t="shared" si="18"/>
        <v>0</v>
      </c>
      <c r="AB126">
        <f t="shared" si="19"/>
        <v>0</v>
      </c>
      <c r="AG126" s="2">
        <v>136</v>
      </c>
    </row>
    <row r="127" spans="1:33" x14ac:dyDescent="0.2">
      <c r="A127" s="5">
        <v>125</v>
      </c>
      <c r="B127" s="2" t="s">
        <v>3</v>
      </c>
      <c r="C127" s="2" t="s">
        <v>1</v>
      </c>
      <c r="D127" s="2" t="s">
        <v>5</v>
      </c>
      <c r="E127" s="2" t="s">
        <v>15</v>
      </c>
      <c r="F127" s="2">
        <v>32</v>
      </c>
      <c r="G127" s="2">
        <v>70</v>
      </c>
      <c r="H127" t="s">
        <v>32</v>
      </c>
      <c r="I127" s="2" t="s">
        <v>2</v>
      </c>
      <c r="J127" s="2" t="s">
        <v>55</v>
      </c>
      <c r="K127" s="2">
        <v>17</v>
      </c>
      <c r="L127" s="2">
        <v>73</v>
      </c>
      <c r="M127" s="2">
        <v>45</v>
      </c>
      <c r="N127" s="2" t="s">
        <v>4</v>
      </c>
      <c r="O127" s="2">
        <v>1</v>
      </c>
      <c r="P127" t="s">
        <v>10</v>
      </c>
      <c r="Q127">
        <f t="shared" si="10"/>
        <v>204</v>
      </c>
      <c r="R127" s="55">
        <f t="shared" si="11"/>
        <v>6.3749999999999996E-3</v>
      </c>
      <c r="S127">
        <f t="shared" si="12"/>
        <v>0</v>
      </c>
      <c r="T127">
        <f t="shared" si="13"/>
        <v>0</v>
      </c>
      <c r="U127" s="2">
        <f t="shared" si="14"/>
        <v>2</v>
      </c>
      <c r="V127" s="2">
        <f t="shared" si="15"/>
        <v>3</v>
      </c>
      <c r="W127">
        <f t="shared" si="16"/>
        <v>1</v>
      </c>
      <c r="X127" s="2">
        <f t="shared" si="17"/>
        <v>0</v>
      </c>
      <c r="Y127">
        <f t="shared" si="18"/>
        <v>1</v>
      </c>
      <c r="AB127">
        <f t="shared" si="19"/>
        <v>1</v>
      </c>
      <c r="AG127" s="2">
        <v>137</v>
      </c>
    </row>
    <row r="128" spans="1:33" x14ac:dyDescent="0.2">
      <c r="A128" s="5">
        <v>126</v>
      </c>
      <c r="B128" s="2" t="s">
        <v>0</v>
      </c>
      <c r="C128" s="2" t="s">
        <v>1</v>
      </c>
      <c r="D128" s="2" t="s">
        <v>5</v>
      </c>
      <c r="E128" s="2" t="s">
        <v>83</v>
      </c>
      <c r="F128" s="2">
        <v>55</v>
      </c>
      <c r="G128" s="2">
        <v>46</v>
      </c>
      <c r="H128" t="s">
        <v>22</v>
      </c>
      <c r="I128" s="2" t="s">
        <v>14</v>
      </c>
      <c r="J128" s="2" t="s">
        <v>6</v>
      </c>
      <c r="K128" s="2">
        <v>50</v>
      </c>
      <c r="L128" s="2">
        <v>225</v>
      </c>
      <c r="M128" s="4">
        <v>13</v>
      </c>
      <c r="N128" s="2" t="s">
        <v>4</v>
      </c>
      <c r="O128" s="2">
        <v>2</v>
      </c>
      <c r="P128" t="s">
        <v>11</v>
      </c>
      <c r="Q128">
        <f t="shared" si="10"/>
        <v>600</v>
      </c>
      <c r="R128" s="55">
        <f t="shared" si="11"/>
        <v>1.090909090909091E-2</v>
      </c>
      <c r="S128">
        <f t="shared" si="12"/>
        <v>1</v>
      </c>
      <c r="T128">
        <f t="shared" si="13"/>
        <v>1</v>
      </c>
      <c r="U128" s="2">
        <f t="shared" si="14"/>
        <v>3</v>
      </c>
      <c r="V128" s="2">
        <f t="shared" si="15"/>
        <v>0</v>
      </c>
      <c r="W128">
        <f t="shared" si="16"/>
        <v>1</v>
      </c>
      <c r="X128" s="2">
        <f t="shared" si="17"/>
        <v>1</v>
      </c>
      <c r="Y128">
        <f t="shared" si="18"/>
        <v>1</v>
      </c>
      <c r="AB128">
        <f t="shared" si="19"/>
        <v>1</v>
      </c>
      <c r="AG128" s="2">
        <v>138</v>
      </c>
    </row>
    <row r="129" spans="1:33" x14ac:dyDescent="0.2">
      <c r="A129" s="5">
        <v>127</v>
      </c>
      <c r="B129" s="2" t="s">
        <v>0</v>
      </c>
      <c r="C129" s="2" t="s">
        <v>1</v>
      </c>
      <c r="D129" s="2" t="s">
        <v>15</v>
      </c>
      <c r="E129" s="2" t="s">
        <v>84</v>
      </c>
      <c r="F129" s="2">
        <v>46</v>
      </c>
      <c r="G129" s="2">
        <v>49</v>
      </c>
      <c r="H129" t="s">
        <v>31</v>
      </c>
      <c r="I129" s="2" t="s">
        <v>14</v>
      </c>
      <c r="J129" s="3" t="s">
        <v>7</v>
      </c>
      <c r="K129" s="2">
        <v>43</v>
      </c>
      <c r="L129" s="2">
        <v>62</v>
      </c>
      <c r="M129" s="2">
        <v>36</v>
      </c>
      <c r="N129" s="2" t="s">
        <v>8</v>
      </c>
      <c r="O129" s="2">
        <v>5</v>
      </c>
      <c r="P129" t="s">
        <v>9</v>
      </c>
      <c r="Q129">
        <f t="shared" si="10"/>
        <v>516</v>
      </c>
      <c r="R129" s="55">
        <f t="shared" si="11"/>
        <v>1.1217391304347827E-2</v>
      </c>
      <c r="S129">
        <f t="shared" si="12"/>
        <v>1</v>
      </c>
      <c r="T129">
        <f t="shared" si="13"/>
        <v>2</v>
      </c>
      <c r="U129" s="2">
        <f t="shared" si="14"/>
        <v>0</v>
      </c>
      <c r="V129" s="2">
        <f t="shared" si="15"/>
        <v>4</v>
      </c>
      <c r="W129">
        <f t="shared" si="16"/>
        <v>1</v>
      </c>
      <c r="X129" s="2">
        <f t="shared" si="17"/>
        <v>1</v>
      </c>
      <c r="Y129">
        <f t="shared" si="18"/>
        <v>0</v>
      </c>
      <c r="AB129">
        <f t="shared" si="19"/>
        <v>0</v>
      </c>
      <c r="AG129" s="2">
        <v>139</v>
      </c>
    </row>
    <row r="130" spans="1:33" x14ac:dyDescent="0.2">
      <c r="A130" s="5">
        <v>128</v>
      </c>
      <c r="B130" s="2" t="s">
        <v>0</v>
      </c>
      <c r="C130" s="2" t="s">
        <v>1</v>
      </c>
      <c r="D130" s="2" t="s">
        <v>15</v>
      </c>
      <c r="E130" s="2" t="s">
        <v>15</v>
      </c>
      <c r="F130" s="2">
        <v>34</v>
      </c>
      <c r="G130" s="2">
        <v>67</v>
      </c>
      <c r="H130" t="s">
        <v>25</v>
      </c>
      <c r="I130" s="2" t="s">
        <v>14</v>
      </c>
      <c r="J130" s="2" t="s">
        <v>55</v>
      </c>
      <c r="K130" s="2">
        <v>16</v>
      </c>
      <c r="L130" s="2">
        <v>43</v>
      </c>
      <c r="M130" s="2">
        <v>29</v>
      </c>
      <c r="N130" s="2" t="s">
        <v>4</v>
      </c>
      <c r="O130" s="2">
        <v>1</v>
      </c>
      <c r="P130" t="s">
        <v>12</v>
      </c>
      <c r="Q130">
        <f t="shared" si="10"/>
        <v>192</v>
      </c>
      <c r="R130" s="55">
        <f t="shared" si="11"/>
        <v>5.6470588235294121E-3</v>
      </c>
      <c r="S130">
        <f t="shared" si="12"/>
        <v>1</v>
      </c>
      <c r="T130">
        <f t="shared" si="13"/>
        <v>0</v>
      </c>
      <c r="U130" s="2">
        <f t="shared" si="14"/>
        <v>1</v>
      </c>
      <c r="V130" s="2">
        <f t="shared" si="15"/>
        <v>3</v>
      </c>
      <c r="W130">
        <f t="shared" si="16"/>
        <v>1</v>
      </c>
      <c r="X130" s="2">
        <f t="shared" si="17"/>
        <v>1</v>
      </c>
      <c r="Y130">
        <f t="shared" si="18"/>
        <v>1</v>
      </c>
      <c r="AB130">
        <f t="shared" si="19"/>
        <v>0</v>
      </c>
      <c r="AG130" s="2">
        <v>141</v>
      </c>
    </row>
    <row r="131" spans="1:33" x14ac:dyDescent="0.2">
      <c r="A131" s="5">
        <v>129</v>
      </c>
      <c r="B131" s="2" t="s">
        <v>3</v>
      </c>
      <c r="C131" s="2" t="s">
        <v>2</v>
      </c>
      <c r="D131" s="2" t="s">
        <v>15</v>
      </c>
      <c r="E131" s="2" t="s">
        <v>15</v>
      </c>
      <c r="F131" s="2">
        <v>26</v>
      </c>
      <c r="G131" s="2">
        <v>72</v>
      </c>
      <c r="H131" t="s">
        <v>24</v>
      </c>
      <c r="I131" s="2" t="s">
        <v>14</v>
      </c>
      <c r="J131" s="2" t="s">
        <v>55</v>
      </c>
      <c r="K131" s="2">
        <v>16</v>
      </c>
      <c r="L131" s="2">
        <v>34</v>
      </c>
      <c r="M131" s="2">
        <v>21</v>
      </c>
      <c r="N131" s="2" t="s">
        <v>4</v>
      </c>
      <c r="O131" s="2">
        <v>2</v>
      </c>
      <c r="P131" t="s">
        <v>10</v>
      </c>
      <c r="Q131">
        <f t="shared" si="10"/>
        <v>192</v>
      </c>
      <c r="R131" s="55">
        <f t="shared" si="11"/>
        <v>7.3846153846153844E-3</v>
      </c>
      <c r="S131">
        <f t="shared" si="12"/>
        <v>0</v>
      </c>
      <c r="T131">
        <f t="shared" si="13"/>
        <v>0</v>
      </c>
      <c r="U131" s="2">
        <f t="shared" si="14"/>
        <v>2</v>
      </c>
      <c r="V131" s="2">
        <f t="shared" si="15"/>
        <v>3</v>
      </c>
      <c r="W131">
        <f t="shared" si="16"/>
        <v>0</v>
      </c>
      <c r="X131" s="2">
        <f t="shared" si="17"/>
        <v>1</v>
      </c>
      <c r="Y131">
        <f t="shared" si="18"/>
        <v>1</v>
      </c>
      <c r="AB131">
        <f t="shared" si="19"/>
        <v>0</v>
      </c>
      <c r="AG131" s="2">
        <v>142</v>
      </c>
    </row>
    <row r="132" spans="1:33" x14ac:dyDescent="0.2">
      <c r="A132" s="5">
        <v>130</v>
      </c>
      <c r="B132" s="2" t="s">
        <v>0</v>
      </c>
      <c r="C132" s="2" t="s">
        <v>1</v>
      </c>
      <c r="D132" s="2" t="s">
        <v>5</v>
      </c>
      <c r="E132" s="2" t="s">
        <v>15</v>
      </c>
      <c r="F132" s="2">
        <v>30</v>
      </c>
      <c r="G132" s="2">
        <v>78</v>
      </c>
      <c r="H132" t="s">
        <v>50</v>
      </c>
      <c r="I132" s="2" t="s">
        <v>14</v>
      </c>
      <c r="J132" s="2" t="s">
        <v>53</v>
      </c>
      <c r="K132" s="2">
        <v>20</v>
      </c>
      <c r="L132" s="2">
        <v>85</v>
      </c>
      <c r="M132" s="2">
        <v>32</v>
      </c>
      <c r="N132" s="2" t="s">
        <v>4</v>
      </c>
      <c r="O132" s="2">
        <v>1</v>
      </c>
      <c r="P132" t="s">
        <v>12</v>
      </c>
      <c r="Q132">
        <f t="shared" ref="Q132:Q195" si="20">K132*12</f>
        <v>240</v>
      </c>
      <c r="R132" s="55">
        <f t="shared" ref="R132:R195" si="21">(Q132/(F132*1000))</f>
        <v>8.0000000000000002E-3</v>
      </c>
      <c r="S132">
        <f t="shared" ref="S132:S195" si="22">IF(B132="male", 1, 0)</f>
        <v>1</v>
      </c>
      <c r="T132">
        <f t="shared" ref="T132:T195" si="23">_xlfn.IFS(E132:E1131 = "none", 0, E132:E1131 = "BA", 1, E132:E1131= "MA", 2, E132:E1131="PhD", 3)</f>
        <v>0</v>
      </c>
      <c r="U132" s="2">
        <f t="shared" ref="U132:U195" si="24">_xlfn.IFS(P132:P1131 = "saving favorite shows to watch as a family", 0, P132:P1131 = "time shifting", 1, P132:P1131= "cool gadget", 2, P132:P1131="schedule control", 3, P132:P1131="programming/interactive features", 4)</f>
        <v>1</v>
      </c>
      <c r="V132" s="2">
        <f t="shared" ref="V132:V195" si="25">_xlfn.IFS(J132:J1131 = "specialty stores", 0, J132:J1131 = "retail", 1, J132:J1131= "web (ebay)", 2, J132:J1131="discount", 3, J132:J1131="mass-consumer electronics", 4)</f>
        <v>1</v>
      </c>
      <c r="W132">
        <f t="shared" ref="W132:W195" si="26">IF(C132="married", 1, 0)</f>
        <v>1</v>
      </c>
      <c r="X132" s="2">
        <f t="shared" ref="X132:X195" si="27">IF(I132="family", 1, 0)</f>
        <v>1</v>
      </c>
      <c r="Y132">
        <f t="shared" ref="Y132:Y195" si="28">IF(N132="early", 1, 0)</f>
        <v>1</v>
      </c>
      <c r="AB132">
        <f t="shared" ref="AB132:AB195" si="29">IF(D132="professional", 1, 0)</f>
        <v>1</v>
      </c>
      <c r="AG132" s="2">
        <v>143</v>
      </c>
    </row>
    <row r="133" spans="1:33" x14ac:dyDescent="0.2">
      <c r="A133" s="5">
        <v>131</v>
      </c>
      <c r="B133" s="2" t="s">
        <v>3</v>
      </c>
      <c r="C133" s="2" t="s">
        <v>2</v>
      </c>
      <c r="D133" s="2" t="s">
        <v>15</v>
      </c>
      <c r="E133" s="2" t="s">
        <v>15</v>
      </c>
      <c r="F133" s="2">
        <v>32</v>
      </c>
      <c r="G133" s="2">
        <v>62</v>
      </c>
      <c r="H133" t="s">
        <v>31</v>
      </c>
      <c r="I133" s="2" t="s">
        <v>14</v>
      </c>
      <c r="J133" s="2" t="s">
        <v>55</v>
      </c>
      <c r="K133" s="2">
        <v>12</v>
      </c>
      <c r="L133" s="2">
        <v>34</v>
      </c>
      <c r="M133" s="2">
        <v>9</v>
      </c>
      <c r="N133" s="2" t="s">
        <v>4</v>
      </c>
      <c r="O133" s="2">
        <v>2</v>
      </c>
      <c r="P133" t="s">
        <v>11</v>
      </c>
      <c r="Q133">
        <f t="shared" si="20"/>
        <v>144</v>
      </c>
      <c r="R133" s="55">
        <f t="shared" si="21"/>
        <v>4.4999999999999997E-3</v>
      </c>
      <c r="S133">
        <f t="shared" si="22"/>
        <v>0</v>
      </c>
      <c r="T133">
        <f t="shared" si="23"/>
        <v>0</v>
      </c>
      <c r="U133" s="2">
        <f t="shared" si="24"/>
        <v>3</v>
      </c>
      <c r="V133" s="2">
        <f t="shared" si="25"/>
        <v>3</v>
      </c>
      <c r="W133">
        <f t="shared" si="26"/>
        <v>0</v>
      </c>
      <c r="X133" s="2">
        <f t="shared" si="27"/>
        <v>1</v>
      </c>
      <c r="Y133">
        <f t="shared" si="28"/>
        <v>1</v>
      </c>
      <c r="AB133">
        <f t="shared" si="29"/>
        <v>0</v>
      </c>
      <c r="AG133" s="2">
        <v>144</v>
      </c>
    </row>
    <row r="134" spans="1:33" x14ac:dyDescent="0.2">
      <c r="A134" s="5">
        <v>132</v>
      </c>
      <c r="B134" s="2" t="s">
        <v>3</v>
      </c>
      <c r="C134" s="2" t="s">
        <v>2</v>
      </c>
      <c r="D134" s="2" t="s">
        <v>5</v>
      </c>
      <c r="E134" s="2" t="s">
        <v>15</v>
      </c>
      <c r="F134" s="2">
        <v>33</v>
      </c>
      <c r="G134" s="2">
        <v>25</v>
      </c>
      <c r="H134" t="s">
        <v>38</v>
      </c>
      <c r="I134" s="2" t="s">
        <v>2</v>
      </c>
      <c r="J134" s="2" t="s">
        <v>54</v>
      </c>
      <c r="K134" s="2">
        <v>31</v>
      </c>
      <c r="L134" s="2">
        <v>145</v>
      </c>
      <c r="M134" s="2">
        <v>1</v>
      </c>
      <c r="N134" s="2" t="s">
        <v>4</v>
      </c>
      <c r="O134" s="2">
        <v>0</v>
      </c>
      <c r="P134" t="s">
        <v>13</v>
      </c>
      <c r="Q134">
        <f t="shared" si="20"/>
        <v>372</v>
      </c>
      <c r="R134" s="55">
        <f t="shared" si="21"/>
        <v>1.1272727272727273E-2</v>
      </c>
      <c r="S134">
        <f t="shared" si="22"/>
        <v>0</v>
      </c>
      <c r="T134">
        <f t="shared" si="23"/>
        <v>0</v>
      </c>
      <c r="U134" s="2">
        <f t="shared" si="24"/>
        <v>4</v>
      </c>
      <c r="V134" s="2">
        <f t="shared" si="25"/>
        <v>2</v>
      </c>
      <c r="W134">
        <f t="shared" si="26"/>
        <v>0</v>
      </c>
      <c r="X134" s="2">
        <f t="shared" si="27"/>
        <v>0</v>
      </c>
      <c r="Y134">
        <f t="shared" si="28"/>
        <v>1</v>
      </c>
      <c r="AB134">
        <f t="shared" si="29"/>
        <v>1</v>
      </c>
      <c r="AG134" s="2">
        <v>145</v>
      </c>
    </row>
    <row r="135" spans="1:33" x14ac:dyDescent="0.2">
      <c r="A135" s="5">
        <v>133</v>
      </c>
      <c r="B135" s="2" t="s">
        <v>0</v>
      </c>
      <c r="C135" s="2" t="s">
        <v>1</v>
      </c>
      <c r="D135" s="2" t="s">
        <v>15</v>
      </c>
      <c r="E135" s="2" t="s">
        <v>15</v>
      </c>
      <c r="F135" s="2">
        <v>29</v>
      </c>
      <c r="G135" s="2">
        <v>58</v>
      </c>
      <c r="H135" t="s">
        <v>24</v>
      </c>
      <c r="I135" s="2" t="s">
        <v>2</v>
      </c>
      <c r="J135" s="2" t="s">
        <v>53</v>
      </c>
      <c r="K135" s="2">
        <v>16</v>
      </c>
      <c r="L135" s="2">
        <v>29</v>
      </c>
      <c r="M135" s="2">
        <v>14</v>
      </c>
      <c r="N135" s="2" t="s">
        <v>4</v>
      </c>
      <c r="O135" s="2">
        <v>1</v>
      </c>
      <c r="P135" t="s">
        <v>10</v>
      </c>
      <c r="Q135">
        <f t="shared" si="20"/>
        <v>192</v>
      </c>
      <c r="R135" s="55">
        <f t="shared" si="21"/>
        <v>6.6206896551724136E-3</v>
      </c>
      <c r="S135">
        <f t="shared" si="22"/>
        <v>1</v>
      </c>
      <c r="T135">
        <f t="shared" si="23"/>
        <v>0</v>
      </c>
      <c r="U135" s="2">
        <f t="shared" si="24"/>
        <v>2</v>
      </c>
      <c r="V135" s="2">
        <f t="shared" si="25"/>
        <v>1</v>
      </c>
      <c r="W135">
        <f t="shared" si="26"/>
        <v>1</v>
      </c>
      <c r="X135" s="2">
        <f t="shared" si="27"/>
        <v>0</v>
      </c>
      <c r="Y135">
        <f t="shared" si="28"/>
        <v>1</v>
      </c>
      <c r="AB135">
        <f t="shared" si="29"/>
        <v>0</v>
      </c>
      <c r="AG135" s="2">
        <v>146</v>
      </c>
    </row>
    <row r="136" spans="1:33" x14ac:dyDescent="0.2">
      <c r="A136" s="5">
        <v>134</v>
      </c>
      <c r="B136" s="2" t="s">
        <v>0</v>
      </c>
      <c r="C136" s="2" t="s">
        <v>1</v>
      </c>
      <c r="D136" s="2" t="s">
        <v>5</v>
      </c>
      <c r="E136" s="2" t="s">
        <v>83</v>
      </c>
      <c r="F136" s="2">
        <v>53</v>
      </c>
      <c r="G136" s="2">
        <v>39</v>
      </c>
      <c r="H136" t="s">
        <v>30</v>
      </c>
      <c r="I136" s="2" t="s">
        <v>14</v>
      </c>
      <c r="J136" s="2" t="s">
        <v>6</v>
      </c>
      <c r="K136" s="2">
        <v>67</v>
      </c>
      <c r="L136" s="2">
        <v>143</v>
      </c>
      <c r="M136" s="4">
        <v>3</v>
      </c>
      <c r="N136" s="2" t="s">
        <v>4</v>
      </c>
      <c r="O136" s="2">
        <v>1</v>
      </c>
      <c r="P136" t="s">
        <v>11</v>
      </c>
      <c r="Q136">
        <f t="shared" si="20"/>
        <v>804</v>
      </c>
      <c r="R136" s="55">
        <f t="shared" si="21"/>
        <v>1.5169811320754716E-2</v>
      </c>
      <c r="S136">
        <f t="shared" si="22"/>
        <v>1</v>
      </c>
      <c r="T136">
        <f t="shared" si="23"/>
        <v>1</v>
      </c>
      <c r="U136" s="2">
        <f t="shared" si="24"/>
        <v>3</v>
      </c>
      <c r="V136" s="2">
        <f t="shared" si="25"/>
        <v>0</v>
      </c>
      <c r="W136">
        <f t="shared" si="26"/>
        <v>1</v>
      </c>
      <c r="X136" s="2">
        <f t="shared" si="27"/>
        <v>1</v>
      </c>
      <c r="Y136">
        <f t="shared" si="28"/>
        <v>1</v>
      </c>
      <c r="AB136">
        <f t="shared" si="29"/>
        <v>1</v>
      </c>
      <c r="AG136" s="2">
        <v>147</v>
      </c>
    </row>
    <row r="137" spans="1:33" x14ac:dyDescent="0.2">
      <c r="A137" s="5">
        <v>135</v>
      </c>
      <c r="B137" s="2" t="s">
        <v>0</v>
      </c>
      <c r="C137" s="2" t="s">
        <v>1</v>
      </c>
      <c r="D137" s="2" t="s">
        <v>15</v>
      </c>
      <c r="E137" s="2" t="s">
        <v>15</v>
      </c>
      <c r="F137" s="2">
        <v>26</v>
      </c>
      <c r="G137" s="2">
        <v>80</v>
      </c>
      <c r="H137" t="s">
        <v>30</v>
      </c>
      <c r="I137" s="2" t="s">
        <v>14</v>
      </c>
      <c r="J137" s="2" t="s">
        <v>55</v>
      </c>
      <c r="K137" s="2">
        <v>19</v>
      </c>
      <c r="L137" s="2">
        <v>32</v>
      </c>
      <c r="M137" s="2">
        <v>4</v>
      </c>
      <c r="N137" s="2" t="s">
        <v>4</v>
      </c>
      <c r="O137" s="2">
        <v>1</v>
      </c>
      <c r="P137" t="s">
        <v>11</v>
      </c>
      <c r="Q137">
        <f t="shared" si="20"/>
        <v>228</v>
      </c>
      <c r="R137" s="55">
        <f t="shared" si="21"/>
        <v>8.7692307692307687E-3</v>
      </c>
      <c r="S137">
        <f t="shared" si="22"/>
        <v>1</v>
      </c>
      <c r="T137">
        <f t="shared" si="23"/>
        <v>0</v>
      </c>
      <c r="U137" s="2">
        <f t="shared" si="24"/>
        <v>3</v>
      </c>
      <c r="V137" s="2">
        <f t="shared" si="25"/>
        <v>3</v>
      </c>
      <c r="W137">
        <f t="shared" si="26"/>
        <v>1</v>
      </c>
      <c r="X137" s="2">
        <f t="shared" si="27"/>
        <v>1</v>
      </c>
      <c r="Y137">
        <f t="shared" si="28"/>
        <v>1</v>
      </c>
      <c r="AB137">
        <f t="shared" si="29"/>
        <v>0</v>
      </c>
      <c r="AG137" s="2">
        <v>148</v>
      </c>
    </row>
    <row r="138" spans="1:33" x14ac:dyDescent="0.2">
      <c r="A138" s="5">
        <v>136</v>
      </c>
      <c r="B138" s="2" t="s">
        <v>3</v>
      </c>
      <c r="C138" s="2" t="s">
        <v>1</v>
      </c>
      <c r="D138" s="2" t="s">
        <v>15</v>
      </c>
      <c r="E138" s="2" t="s">
        <v>84</v>
      </c>
      <c r="F138" s="2">
        <v>45</v>
      </c>
      <c r="G138" s="2">
        <v>66</v>
      </c>
      <c r="H138" t="s">
        <v>34</v>
      </c>
      <c r="I138" s="2" t="s">
        <v>14</v>
      </c>
      <c r="J138" s="3" t="s">
        <v>7</v>
      </c>
      <c r="K138" s="2">
        <v>34</v>
      </c>
      <c r="L138" s="2">
        <v>56</v>
      </c>
      <c r="M138" s="2">
        <v>34</v>
      </c>
      <c r="N138" s="2" t="s">
        <v>8</v>
      </c>
      <c r="O138" s="2">
        <v>1</v>
      </c>
      <c r="P138" t="s">
        <v>9</v>
      </c>
      <c r="Q138">
        <f t="shared" si="20"/>
        <v>408</v>
      </c>
      <c r="R138" s="55">
        <f t="shared" si="21"/>
        <v>9.0666666666666673E-3</v>
      </c>
      <c r="S138">
        <f t="shared" si="22"/>
        <v>0</v>
      </c>
      <c r="T138">
        <f t="shared" si="23"/>
        <v>2</v>
      </c>
      <c r="U138" s="2">
        <f t="shared" si="24"/>
        <v>0</v>
      </c>
      <c r="V138" s="2">
        <f t="shared" si="25"/>
        <v>4</v>
      </c>
      <c r="W138">
        <f t="shared" si="26"/>
        <v>1</v>
      </c>
      <c r="X138" s="2">
        <f t="shared" si="27"/>
        <v>1</v>
      </c>
      <c r="Y138">
        <f t="shared" si="28"/>
        <v>0</v>
      </c>
      <c r="AB138">
        <f t="shared" si="29"/>
        <v>0</v>
      </c>
      <c r="AG138" s="2">
        <v>149</v>
      </c>
    </row>
    <row r="139" spans="1:33" x14ac:dyDescent="0.2">
      <c r="A139" s="5">
        <v>137</v>
      </c>
      <c r="B139" s="2" t="s">
        <v>3</v>
      </c>
      <c r="C139" s="2" t="s">
        <v>1</v>
      </c>
      <c r="D139" s="2" t="s">
        <v>15</v>
      </c>
      <c r="E139" s="2" t="s">
        <v>15</v>
      </c>
      <c r="F139" s="2">
        <v>24</v>
      </c>
      <c r="G139" s="2">
        <v>41</v>
      </c>
      <c r="H139" t="s">
        <v>38</v>
      </c>
      <c r="I139" s="2" t="s">
        <v>2</v>
      </c>
      <c r="J139" s="2" t="s">
        <v>55</v>
      </c>
      <c r="K139" s="2">
        <v>14</v>
      </c>
      <c r="L139" s="2">
        <v>63</v>
      </c>
      <c r="M139" s="2">
        <v>38</v>
      </c>
      <c r="N139" s="2" t="s">
        <v>4</v>
      </c>
      <c r="O139" s="2">
        <v>0</v>
      </c>
      <c r="P139" t="s">
        <v>10</v>
      </c>
      <c r="Q139">
        <f t="shared" si="20"/>
        <v>168</v>
      </c>
      <c r="R139" s="55">
        <f t="shared" si="21"/>
        <v>7.0000000000000001E-3</v>
      </c>
      <c r="S139">
        <f t="shared" si="22"/>
        <v>0</v>
      </c>
      <c r="T139">
        <f t="shared" si="23"/>
        <v>0</v>
      </c>
      <c r="U139" s="2">
        <f t="shared" si="24"/>
        <v>2</v>
      </c>
      <c r="V139" s="2">
        <f t="shared" si="25"/>
        <v>3</v>
      </c>
      <c r="W139">
        <f t="shared" si="26"/>
        <v>1</v>
      </c>
      <c r="X139" s="2">
        <f t="shared" si="27"/>
        <v>0</v>
      </c>
      <c r="Y139">
        <f t="shared" si="28"/>
        <v>1</v>
      </c>
      <c r="AB139">
        <f t="shared" si="29"/>
        <v>0</v>
      </c>
      <c r="AG139" s="2">
        <v>150</v>
      </c>
    </row>
    <row r="140" spans="1:33" x14ac:dyDescent="0.2">
      <c r="A140" s="5">
        <v>138</v>
      </c>
      <c r="B140" s="2" t="s">
        <v>0</v>
      </c>
      <c r="C140" s="2" t="s">
        <v>1</v>
      </c>
      <c r="D140" s="2" t="s">
        <v>5</v>
      </c>
      <c r="E140" s="2" t="s">
        <v>84</v>
      </c>
      <c r="F140" s="2">
        <v>48</v>
      </c>
      <c r="G140" s="2">
        <v>51</v>
      </c>
      <c r="H140" t="s">
        <v>28</v>
      </c>
      <c r="I140" s="2" t="s">
        <v>14</v>
      </c>
      <c r="J140" s="3" t="s">
        <v>7</v>
      </c>
      <c r="K140" s="2">
        <v>43</v>
      </c>
      <c r="L140" s="2">
        <v>145</v>
      </c>
      <c r="M140" s="2">
        <v>37</v>
      </c>
      <c r="N140" s="2" t="s">
        <v>8</v>
      </c>
      <c r="O140" s="2">
        <v>3</v>
      </c>
      <c r="P140" t="s">
        <v>9</v>
      </c>
      <c r="Q140">
        <f t="shared" si="20"/>
        <v>516</v>
      </c>
      <c r="R140" s="55">
        <f t="shared" si="21"/>
        <v>1.0749999999999999E-2</v>
      </c>
      <c r="S140">
        <f t="shared" si="22"/>
        <v>1</v>
      </c>
      <c r="T140">
        <f t="shared" si="23"/>
        <v>2</v>
      </c>
      <c r="U140" s="2">
        <f t="shared" si="24"/>
        <v>0</v>
      </c>
      <c r="V140" s="2">
        <f t="shared" si="25"/>
        <v>4</v>
      </c>
      <c r="W140">
        <f t="shared" si="26"/>
        <v>1</v>
      </c>
      <c r="X140" s="2">
        <f t="shared" si="27"/>
        <v>1</v>
      </c>
      <c r="Y140">
        <f t="shared" si="28"/>
        <v>0</v>
      </c>
      <c r="AB140">
        <f t="shared" si="29"/>
        <v>1</v>
      </c>
      <c r="AG140" s="2">
        <v>150</v>
      </c>
    </row>
    <row r="141" spans="1:33" x14ac:dyDescent="0.2">
      <c r="A141" s="5">
        <v>139</v>
      </c>
      <c r="B141" s="2" t="s">
        <v>0</v>
      </c>
      <c r="C141" s="2" t="s">
        <v>1</v>
      </c>
      <c r="D141" s="2" t="s">
        <v>5</v>
      </c>
      <c r="E141" s="2" t="s">
        <v>15</v>
      </c>
      <c r="F141" s="2">
        <v>49</v>
      </c>
      <c r="G141" s="2">
        <v>22</v>
      </c>
      <c r="H141" t="s">
        <v>24</v>
      </c>
      <c r="I141" s="2" t="s">
        <v>14</v>
      </c>
      <c r="J141" s="2" t="s">
        <v>6</v>
      </c>
      <c r="K141" s="2">
        <v>51</v>
      </c>
      <c r="L141" s="2">
        <v>166</v>
      </c>
      <c r="M141" s="4">
        <v>13</v>
      </c>
      <c r="N141" s="2" t="s">
        <v>4</v>
      </c>
      <c r="O141" s="2">
        <v>2</v>
      </c>
      <c r="P141" t="s">
        <v>12</v>
      </c>
      <c r="Q141">
        <f t="shared" si="20"/>
        <v>612</v>
      </c>
      <c r="R141" s="55">
        <f t="shared" si="21"/>
        <v>1.2489795918367347E-2</v>
      </c>
      <c r="S141">
        <f t="shared" si="22"/>
        <v>1</v>
      </c>
      <c r="T141">
        <f t="shared" si="23"/>
        <v>0</v>
      </c>
      <c r="U141" s="2">
        <f t="shared" si="24"/>
        <v>1</v>
      </c>
      <c r="V141" s="2">
        <f t="shared" si="25"/>
        <v>0</v>
      </c>
      <c r="W141">
        <f t="shared" si="26"/>
        <v>1</v>
      </c>
      <c r="X141" s="2">
        <f t="shared" si="27"/>
        <v>1</v>
      </c>
      <c r="Y141">
        <f t="shared" si="28"/>
        <v>1</v>
      </c>
      <c r="AB141">
        <f t="shared" si="29"/>
        <v>1</v>
      </c>
      <c r="AG141" s="2">
        <v>151</v>
      </c>
    </row>
    <row r="142" spans="1:33" x14ac:dyDescent="0.2">
      <c r="A142" s="5">
        <v>140</v>
      </c>
      <c r="B142" s="2" t="s">
        <v>0</v>
      </c>
      <c r="C142" s="2" t="s">
        <v>1</v>
      </c>
      <c r="D142" s="2" t="s">
        <v>5</v>
      </c>
      <c r="E142" s="2" t="s">
        <v>83</v>
      </c>
      <c r="F142" s="2">
        <v>51</v>
      </c>
      <c r="G142" s="2">
        <v>72</v>
      </c>
      <c r="H142" t="s">
        <v>30</v>
      </c>
      <c r="I142" s="2" t="s">
        <v>14</v>
      </c>
      <c r="J142" s="3" t="s">
        <v>7</v>
      </c>
      <c r="K142" s="2">
        <v>44</v>
      </c>
      <c r="L142" s="2">
        <v>74</v>
      </c>
      <c r="M142" s="2">
        <v>40</v>
      </c>
      <c r="N142" s="2" t="s">
        <v>8</v>
      </c>
      <c r="O142" s="2">
        <v>6</v>
      </c>
      <c r="P142" s="1" t="s">
        <v>9</v>
      </c>
      <c r="Q142">
        <f t="shared" si="20"/>
        <v>528</v>
      </c>
      <c r="R142" s="55">
        <f t="shared" si="21"/>
        <v>1.0352941176470589E-2</v>
      </c>
      <c r="S142">
        <f t="shared" si="22"/>
        <v>1</v>
      </c>
      <c r="T142">
        <f t="shared" si="23"/>
        <v>1</v>
      </c>
      <c r="U142" s="2">
        <f t="shared" si="24"/>
        <v>0</v>
      </c>
      <c r="V142" s="2">
        <f t="shared" si="25"/>
        <v>4</v>
      </c>
      <c r="W142">
        <f t="shared" si="26"/>
        <v>1</v>
      </c>
      <c r="X142" s="2">
        <f t="shared" si="27"/>
        <v>1</v>
      </c>
      <c r="Y142">
        <f t="shared" si="28"/>
        <v>0</v>
      </c>
      <c r="AB142">
        <f t="shared" si="29"/>
        <v>1</v>
      </c>
      <c r="AG142" s="2">
        <v>152</v>
      </c>
    </row>
    <row r="143" spans="1:33" x14ac:dyDescent="0.2">
      <c r="A143" s="5">
        <v>141</v>
      </c>
      <c r="B143" s="2" t="s">
        <v>0</v>
      </c>
      <c r="C143" s="2" t="s">
        <v>1</v>
      </c>
      <c r="D143" s="2" t="s">
        <v>15</v>
      </c>
      <c r="E143" s="2" t="s">
        <v>84</v>
      </c>
      <c r="F143" s="2">
        <v>54</v>
      </c>
      <c r="G143" s="2">
        <v>60</v>
      </c>
      <c r="H143" t="s">
        <v>16</v>
      </c>
      <c r="I143" s="2" t="s">
        <v>14</v>
      </c>
      <c r="J143" s="3" t="s">
        <v>7</v>
      </c>
      <c r="K143" s="2">
        <v>41</v>
      </c>
      <c r="L143" s="2">
        <v>182</v>
      </c>
      <c r="M143" s="2">
        <v>31</v>
      </c>
      <c r="N143" s="2" t="s">
        <v>8</v>
      </c>
      <c r="O143" s="2">
        <v>10</v>
      </c>
      <c r="P143" t="s">
        <v>9</v>
      </c>
      <c r="Q143">
        <f t="shared" si="20"/>
        <v>492</v>
      </c>
      <c r="R143" s="55">
        <f t="shared" si="21"/>
        <v>9.1111111111111115E-3</v>
      </c>
      <c r="S143">
        <f t="shared" si="22"/>
        <v>1</v>
      </c>
      <c r="T143">
        <f t="shared" si="23"/>
        <v>2</v>
      </c>
      <c r="U143" s="2">
        <f t="shared" si="24"/>
        <v>0</v>
      </c>
      <c r="V143" s="2">
        <f t="shared" si="25"/>
        <v>4</v>
      </c>
      <c r="W143">
        <f t="shared" si="26"/>
        <v>1</v>
      </c>
      <c r="X143" s="2">
        <f t="shared" si="27"/>
        <v>1</v>
      </c>
      <c r="Y143">
        <f t="shared" si="28"/>
        <v>0</v>
      </c>
      <c r="AB143">
        <f t="shared" si="29"/>
        <v>0</v>
      </c>
      <c r="AG143" s="2">
        <v>153</v>
      </c>
    </row>
    <row r="144" spans="1:33" x14ac:dyDescent="0.2">
      <c r="A144" s="5">
        <v>142</v>
      </c>
      <c r="B144" s="2" t="s">
        <v>3</v>
      </c>
      <c r="C144" s="2" t="s">
        <v>1</v>
      </c>
      <c r="D144" s="2" t="s">
        <v>5</v>
      </c>
      <c r="E144" s="2" t="s">
        <v>15</v>
      </c>
      <c r="F144" s="2">
        <v>30</v>
      </c>
      <c r="G144" s="2">
        <v>33</v>
      </c>
      <c r="H144" t="s">
        <v>28</v>
      </c>
      <c r="I144" s="2" t="s">
        <v>14</v>
      </c>
      <c r="J144" s="2" t="s">
        <v>55</v>
      </c>
      <c r="K144" s="2">
        <v>16</v>
      </c>
      <c r="L144" s="2">
        <v>57</v>
      </c>
      <c r="M144" s="2">
        <v>29</v>
      </c>
      <c r="N144" s="2" t="s">
        <v>4</v>
      </c>
      <c r="O144" s="2">
        <v>2</v>
      </c>
      <c r="P144" t="s">
        <v>11</v>
      </c>
      <c r="Q144">
        <f t="shared" si="20"/>
        <v>192</v>
      </c>
      <c r="R144" s="55">
        <f t="shared" si="21"/>
        <v>6.4000000000000003E-3</v>
      </c>
      <c r="S144">
        <f t="shared" si="22"/>
        <v>0</v>
      </c>
      <c r="T144">
        <f t="shared" si="23"/>
        <v>0</v>
      </c>
      <c r="U144" s="2">
        <f t="shared" si="24"/>
        <v>3</v>
      </c>
      <c r="V144" s="2">
        <f t="shared" si="25"/>
        <v>3</v>
      </c>
      <c r="W144">
        <f t="shared" si="26"/>
        <v>1</v>
      </c>
      <c r="X144" s="2">
        <f t="shared" si="27"/>
        <v>1</v>
      </c>
      <c r="Y144">
        <f t="shared" si="28"/>
        <v>1</v>
      </c>
      <c r="AB144">
        <f t="shared" si="29"/>
        <v>1</v>
      </c>
      <c r="AG144" s="2">
        <v>154</v>
      </c>
    </row>
    <row r="145" spans="1:33" x14ac:dyDescent="0.2">
      <c r="A145" s="5">
        <v>143</v>
      </c>
      <c r="B145" s="2" t="s">
        <v>3</v>
      </c>
      <c r="C145" s="2" t="s">
        <v>1</v>
      </c>
      <c r="D145" s="2" t="s">
        <v>5</v>
      </c>
      <c r="E145" s="2" t="s">
        <v>15</v>
      </c>
      <c r="F145" s="2">
        <v>31</v>
      </c>
      <c r="G145" s="2">
        <v>64</v>
      </c>
      <c r="H145" t="s">
        <v>43</v>
      </c>
      <c r="I145" s="2" t="s">
        <v>14</v>
      </c>
      <c r="J145" s="2" t="s">
        <v>55</v>
      </c>
      <c r="K145" s="2">
        <v>16</v>
      </c>
      <c r="L145" s="2">
        <v>40</v>
      </c>
      <c r="M145" s="2">
        <v>46</v>
      </c>
      <c r="N145" s="2" t="s">
        <v>4</v>
      </c>
      <c r="O145" s="2">
        <v>1</v>
      </c>
      <c r="P145" t="s">
        <v>10</v>
      </c>
      <c r="Q145">
        <f t="shared" si="20"/>
        <v>192</v>
      </c>
      <c r="R145" s="55">
        <f t="shared" si="21"/>
        <v>6.193548387096774E-3</v>
      </c>
      <c r="S145">
        <f t="shared" si="22"/>
        <v>0</v>
      </c>
      <c r="T145">
        <f t="shared" si="23"/>
        <v>0</v>
      </c>
      <c r="U145" s="2">
        <f t="shared" si="24"/>
        <v>2</v>
      </c>
      <c r="V145" s="2">
        <f t="shared" si="25"/>
        <v>3</v>
      </c>
      <c r="W145">
        <f t="shared" si="26"/>
        <v>1</v>
      </c>
      <c r="X145" s="2">
        <f t="shared" si="27"/>
        <v>1</v>
      </c>
      <c r="Y145">
        <f t="shared" si="28"/>
        <v>1</v>
      </c>
      <c r="AB145">
        <f t="shared" si="29"/>
        <v>1</v>
      </c>
      <c r="AG145" s="2">
        <v>155</v>
      </c>
    </row>
    <row r="146" spans="1:33" x14ac:dyDescent="0.2">
      <c r="A146" s="5">
        <v>144</v>
      </c>
      <c r="B146" s="2" t="s">
        <v>0</v>
      </c>
      <c r="C146" s="2" t="s">
        <v>2</v>
      </c>
      <c r="D146" s="2" t="s">
        <v>5</v>
      </c>
      <c r="E146" s="2" t="s">
        <v>83</v>
      </c>
      <c r="F146" s="2">
        <v>46</v>
      </c>
      <c r="G146" s="2">
        <v>30</v>
      </c>
      <c r="H146" t="s">
        <v>62</v>
      </c>
      <c r="I146" s="2" t="s">
        <v>2</v>
      </c>
      <c r="J146" s="3" t="s">
        <v>7</v>
      </c>
      <c r="K146" s="2">
        <v>36</v>
      </c>
      <c r="L146" s="2">
        <v>112</v>
      </c>
      <c r="M146" s="2">
        <v>28</v>
      </c>
      <c r="N146" s="2" t="s">
        <v>8</v>
      </c>
      <c r="O146" s="2">
        <v>10</v>
      </c>
      <c r="P146" t="s">
        <v>9</v>
      </c>
      <c r="Q146">
        <f t="shared" si="20"/>
        <v>432</v>
      </c>
      <c r="R146" s="55">
        <f t="shared" si="21"/>
        <v>9.391304347826087E-3</v>
      </c>
      <c r="S146">
        <f t="shared" si="22"/>
        <v>1</v>
      </c>
      <c r="T146">
        <f t="shared" si="23"/>
        <v>1</v>
      </c>
      <c r="U146" s="2">
        <f t="shared" si="24"/>
        <v>0</v>
      </c>
      <c r="V146" s="2">
        <f t="shared" si="25"/>
        <v>4</v>
      </c>
      <c r="W146">
        <f t="shared" si="26"/>
        <v>0</v>
      </c>
      <c r="X146" s="2">
        <f t="shared" si="27"/>
        <v>0</v>
      </c>
      <c r="Y146">
        <f t="shared" si="28"/>
        <v>0</v>
      </c>
      <c r="AB146">
        <f t="shared" si="29"/>
        <v>1</v>
      </c>
      <c r="AG146" s="2">
        <v>156</v>
      </c>
    </row>
    <row r="147" spans="1:33" x14ac:dyDescent="0.2">
      <c r="A147" s="5">
        <v>145</v>
      </c>
      <c r="B147" s="2" t="s">
        <v>0</v>
      </c>
      <c r="C147" s="2" t="s">
        <v>1</v>
      </c>
      <c r="D147" s="2" t="s">
        <v>5</v>
      </c>
      <c r="E147" s="2" t="s">
        <v>15</v>
      </c>
      <c r="F147" s="2">
        <v>34</v>
      </c>
      <c r="G147" s="2">
        <v>65</v>
      </c>
      <c r="H147" t="s">
        <v>35</v>
      </c>
      <c r="I147" s="2" t="s">
        <v>2</v>
      </c>
      <c r="J147" s="2" t="s">
        <v>55</v>
      </c>
      <c r="K147" s="2">
        <v>22</v>
      </c>
      <c r="L147" s="2">
        <v>59</v>
      </c>
      <c r="M147" s="2">
        <v>10</v>
      </c>
      <c r="N147" s="2" t="s">
        <v>4</v>
      </c>
      <c r="O147" s="2">
        <v>2</v>
      </c>
      <c r="P147" t="s">
        <v>10</v>
      </c>
      <c r="Q147">
        <f t="shared" si="20"/>
        <v>264</v>
      </c>
      <c r="R147" s="55">
        <f t="shared" si="21"/>
        <v>7.7647058823529409E-3</v>
      </c>
      <c r="S147">
        <f t="shared" si="22"/>
        <v>1</v>
      </c>
      <c r="T147">
        <f t="shared" si="23"/>
        <v>0</v>
      </c>
      <c r="U147" s="2">
        <f t="shared" si="24"/>
        <v>2</v>
      </c>
      <c r="V147" s="2">
        <f t="shared" si="25"/>
        <v>3</v>
      </c>
      <c r="W147">
        <f t="shared" si="26"/>
        <v>1</v>
      </c>
      <c r="X147" s="2">
        <f t="shared" si="27"/>
        <v>0</v>
      </c>
      <c r="Y147">
        <f t="shared" si="28"/>
        <v>1</v>
      </c>
      <c r="AB147">
        <f t="shared" si="29"/>
        <v>1</v>
      </c>
      <c r="AG147" s="2">
        <v>158</v>
      </c>
    </row>
    <row r="148" spans="1:33" x14ac:dyDescent="0.2">
      <c r="A148" s="5">
        <v>146</v>
      </c>
      <c r="B148" s="2" t="s">
        <v>0</v>
      </c>
      <c r="C148" s="2" t="s">
        <v>2</v>
      </c>
      <c r="D148" s="2" t="s">
        <v>5</v>
      </c>
      <c r="E148" s="2" t="s">
        <v>85</v>
      </c>
      <c r="F148" s="2">
        <v>32</v>
      </c>
      <c r="G148" s="2">
        <v>28</v>
      </c>
      <c r="H148" t="s">
        <v>34</v>
      </c>
      <c r="I148" s="2" t="s">
        <v>2</v>
      </c>
      <c r="J148" s="2" t="s">
        <v>53</v>
      </c>
      <c r="K148" s="2">
        <v>38</v>
      </c>
      <c r="L148" s="2">
        <v>54</v>
      </c>
      <c r="M148" s="2">
        <v>9</v>
      </c>
      <c r="N148" s="2" t="s">
        <v>4</v>
      </c>
      <c r="O148" s="2">
        <v>5</v>
      </c>
      <c r="P148" t="s">
        <v>13</v>
      </c>
      <c r="Q148">
        <f t="shared" si="20"/>
        <v>456</v>
      </c>
      <c r="R148" s="55">
        <f t="shared" si="21"/>
        <v>1.4250000000000001E-2</v>
      </c>
      <c r="S148">
        <f t="shared" si="22"/>
        <v>1</v>
      </c>
      <c r="T148">
        <f t="shared" si="23"/>
        <v>3</v>
      </c>
      <c r="U148" s="2">
        <f t="shared" si="24"/>
        <v>4</v>
      </c>
      <c r="V148" s="2">
        <f t="shared" si="25"/>
        <v>1</v>
      </c>
      <c r="W148">
        <f t="shared" si="26"/>
        <v>0</v>
      </c>
      <c r="X148" s="2">
        <f t="shared" si="27"/>
        <v>0</v>
      </c>
      <c r="Y148">
        <f t="shared" si="28"/>
        <v>1</v>
      </c>
      <c r="AB148">
        <f t="shared" si="29"/>
        <v>1</v>
      </c>
      <c r="AG148" s="2">
        <v>159</v>
      </c>
    </row>
    <row r="149" spans="1:33" x14ac:dyDescent="0.2">
      <c r="A149" s="5">
        <v>147</v>
      </c>
      <c r="B149" s="2" t="s">
        <v>3</v>
      </c>
      <c r="C149" s="2" t="s">
        <v>1</v>
      </c>
      <c r="D149" s="2" t="s">
        <v>5</v>
      </c>
      <c r="E149" s="2" t="s">
        <v>83</v>
      </c>
      <c r="F149" s="2">
        <v>52</v>
      </c>
      <c r="G149" s="2">
        <v>37</v>
      </c>
      <c r="H149" t="s">
        <v>18</v>
      </c>
      <c r="I149" s="2" t="s">
        <v>14</v>
      </c>
      <c r="J149" s="2" t="s">
        <v>6</v>
      </c>
      <c r="K149" s="2">
        <v>65</v>
      </c>
      <c r="L149" s="2">
        <v>133</v>
      </c>
      <c r="M149" s="2">
        <v>6</v>
      </c>
      <c r="N149" s="2" t="s">
        <v>4</v>
      </c>
      <c r="O149" s="2">
        <v>1</v>
      </c>
      <c r="P149" t="s">
        <v>12</v>
      </c>
      <c r="Q149">
        <f t="shared" si="20"/>
        <v>780</v>
      </c>
      <c r="R149" s="55">
        <f t="shared" si="21"/>
        <v>1.4999999999999999E-2</v>
      </c>
      <c r="S149">
        <f t="shared" si="22"/>
        <v>0</v>
      </c>
      <c r="T149">
        <f t="shared" si="23"/>
        <v>1</v>
      </c>
      <c r="U149" s="2">
        <f t="shared" si="24"/>
        <v>1</v>
      </c>
      <c r="V149" s="2">
        <f t="shared" si="25"/>
        <v>0</v>
      </c>
      <c r="W149">
        <f t="shared" si="26"/>
        <v>1</v>
      </c>
      <c r="X149" s="2">
        <f t="shared" si="27"/>
        <v>1</v>
      </c>
      <c r="Y149">
        <f t="shared" si="28"/>
        <v>1</v>
      </c>
      <c r="AB149">
        <f t="shared" si="29"/>
        <v>1</v>
      </c>
      <c r="AG149" s="2">
        <v>160</v>
      </c>
    </row>
    <row r="150" spans="1:33" x14ac:dyDescent="0.2">
      <c r="A150" s="5">
        <v>148</v>
      </c>
      <c r="B150" s="2" t="s">
        <v>0</v>
      </c>
      <c r="C150" s="2" t="s">
        <v>1</v>
      </c>
      <c r="D150" s="2" t="s">
        <v>5</v>
      </c>
      <c r="E150" s="2" t="s">
        <v>83</v>
      </c>
      <c r="F150" s="2">
        <v>54</v>
      </c>
      <c r="G150" s="2">
        <v>43</v>
      </c>
      <c r="H150" t="s">
        <v>35</v>
      </c>
      <c r="I150" s="2" t="s">
        <v>14</v>
      </c>
      <c r="J150" s="2" t="s">
        <v>6</v>
      </c>
      <c r="K150" s="2">
        <v>52</v>
      </c>
      <c r="L150" s="2">
        <v>83</v>
      </c>
      <c r="M150" s="4">
        <v>2</v>
      </c>
      <c r="N150" s="2" t="s">
        <v>4</v>
      </c>
      <c r="O150" s="2">
        <v>2</v>
      </c>
      <c r="P150" t="s">
        <v>11</v>
      </c>
      <c r="Q150">
        <f t="shared" si="20"/>
        <v>624</v>
      </c>
      <c r="R150" s="55">
        <f t="shared" si="21"/>
        <v>1.1555555555555555E-2</v>
      </c>
      <c r="S150">
        <f t="shared" si="22"/>
        <v>1</v>
      </c>
      <c r="T150">
        <f t="shared" si="23"/>
        <v>1</v>
      </c>
      <c r="U150" s="2">
        <f t="shared" si="24"/>
        <v>3</v>
      </c>
      <c r="V150" s="2">
        <f t="shared" si="25"/>
        <v>0</v>
      </c>
      <c r="W150">
        <f t="shared" si="26"/>
        <v>1</v>
      </c>
      <c r="X150" s="2">
        <f t="shared" si="27"/>
        <v>1</v>
      </c>
      <c r="Y150">
        <f t="shared" si="28"/>
        <v>1</v>
      </c>
      <c r="AB150">
        <f t="shared" si="29"/>
        <v>1</v>
      </c>
      <c r="AG150" s="2">
        <v>161</v>
      </c>
    </row>
    <row r="151" spans="1:33" x14ac:dyDescent="0.2">
      <c r="A151" s="5">
        <v>149</v>
      </c>
      <c r="B151" s="2" t="s">
        <v>3</v>
      </c>
      <c r="C151" s="2" t="s">
        <v>2</v>
      </c>
      <c r="D151" s="2" t="s">
        <v>15</v>
      </c>
      <c r="E151" s="2" t="s">
        <v>15</v>
      </c>
      <c r="F151" s="2">
        <v>27</v>
      </c>
      <c r="G151" s="2">
        <v>77</v>
      </c>
      <c r="H151" t="s">
        <v>22</v>
      </c>
      <c r="I151" s="2" t="s">
        <v>2</v>
      </c>
      <c r="J151" s="2" t="s">
        <v>55</v>
      </c>
      <c r="K151" s="2">
        <v>17</v>
      </c>
      <c r="L151" s="2">
        <v>31</v>
      </c>
      <c r="M151" s="2">
        <v>10</v>
      </c>
      <c r="N151" s="2" t="s">
        <v>4</v>
      </c>
      <c r="O151" s="2">
        <v>2</v>
      </c>
      <c r="P151" t="s">
        <v>10</v>
      </c>
      <c r="Q151">
        <f t="shared" si="20"/>
        <v>204</v>
      </c>
      <c r="R151" s="55">
        <f t="shared" si="21"/>
        <v>7.5555555555555558E-3</v>
      </c>
      <c r="S151">
        <f t="shared" si="22"/>
        <v>0</v>
      </c>
      <c r="T151">
        <f t="shared" si="23"/>
        <v>0</v>
      </c>
      <c r="U151" s="2">
        <f t="shared" si="24"/>
        <v>2</v>
      </c>
      <c r="V151" s="2">
        <f t="shared" si="25"/>
        <v>3</v>
      </c>
      <c r="W151">
        <f t="shared" si="26"/>
        <v>0</v>
      </c>
      <c r="X151" s="2">
        <f t="shared" si="27"/>
        <v>0</v>
      </c>
      <c r="Y151">
        <f t="shared" si="28"/>
        <v>1</v>
      </c>
      <c r="AB151">
        <f t="shared" si="29"/>
        <v>0</v>
      </c>
      <c r="AG151" s="2">
        <v>162</v>
      </c>
    </row>
    <row r="152" spans="1:33" x14ac:dyDescent="0.2">
      <c r="A152" s="5">
        <v>150</v>
      </c>
      <c r="B152" s="2" t="s">
        <v>3</v>
      </c>
      <c r="C152" s="2" t="s">
        <v>1</v>
      </c>
      <c r="D152" s="2" t="s">
        <v>5</v>
      </c>
      <c r="E152" s="2" t="s">
        <v>15</v>
      </c>
      <c r="F152" s="2">
        <v>31</v>
      </c>
      <c r="G152" s="2">
        <v>47</v>
      </c>
      <c r="H152" t="s">
        <v>16</v>
      </c>
      <c r="I152" s="2" t="s">
        <v>14</v>
      </c>
      <c r="J152" s="2" t="s">
        <v>55</v>
      </c>
      <c r="K152" s="2">
        <v>13</v>
      </c>
      <c r="L152" s="2">
        <v>27</v>
      </c>
      <c r="M152" s="2">
        <v>21</v>
      </c>
      <c r="N152" s="2" t="s">
        <v>4</v>
      </c>
      <c r="O152" s="2">
        <v>2</v>
      </c>
      <c r="P152" t="s">
        <v>12</v>
      </c>
      <c r="Q152">
        <f t="shared" si="20"/>
        <v>156</v>
      </c>
      <c r="R152" s="55">
        <f t="shared" si="21"/>
        <v>5.0322580645161289E-3</v>
      </c>
      <c r="S152">
        <f t="shared" si="22"/>
        <v>0</v>
      </c>
      <c r="T152">
        <f t="shared" si="23"/>
        <v>0</v>
      </c>
      <c r="U152" s="2">
        <f t="shared" si="24"/>
        <v>1</v>
      </c>
      <c r="V152" s="2">
        <f t="shared" si="25"/>
        <v>3</v>
      </c>
      <c r="W152">
        <f t="shared" si="26"/>
        <v>1</v>
      </c>
      <c r="X152" s="2">
        <f t="shared" si="27"/>
        <v>1</v>
      </c>
      <c r="Y152">
        <f t="shared" si="28"/>
        <v>1</v>
      </c>
      <c r="AB152">
        <f t="shared" si="29"/>
        <v>1</v>
      </c>
      <c r="AG152" s="2">
        <v>163</v>
      </c>
    </row>
    <row r="153" spans="1:33" x14ac:dyDescent="0.2">
      <c r="A153" s="5">
        <v>151</v>
      </c>
      <c r="B153" s="2" t="s">
        <v>0</v>
      </c>
      <c r="C153" s="2" t="s">
        <v>2</v>
      </c>
      <c r="D153" s="2" t="s">
        <v>15</v>
      </c>
      <c r="E153" s="2" t="s">
        <v>15</v>
      </c>
      <c r="F153" s="2">
        <v>34</v>
      </c>
      <c r="G153" s="2">
        <v>67</v>
      </c>
      <c r="H153" t="s">
        <v>26</v>
      </c>
      <c r="I153" s="2" t="s">
        <v>2</v>
      </c>
      <c r="J153" s="2" t="s">
        <v>55</v>
      </c>
      <c r="K153" s="2">
        <v>18</v>
      </c>
      <c r="L153" s="2">
        <v>50</v>
      </c>
      <c r="M153" s="2">
        <v>42</v>
      </c>
      <c r="N153" s="2" t="s">
        <v>4</v>
      </c>
      <c r="O153" s="2">
        <v>1</v>
      </c>
      <c r="P153" t="s">
        <v>10</v>
      </c>
      <c r="Q153">
        <f t="shared" si="20"/>
        <v>216</v>
      </c>
      <c r="R153" s="55">
        <f t="shared" si="21"/>
        <v>6.3529411764705881E-3</v>
      </c>
      <c r="S153">
        <f t="shared" si="22"/>
        <v>1</v>
      </c>
      <c r="T153">
        <f t="shared" si="23"/>
        <v>0</v>
      </c>
      <c r="U153" s="2">
        <f t="shared" si="24"/>
        <v>2</v>
      </c>
      <c r="V153" s="2">
        <f t="shared" si="25"/>
        <v>3</v>
      </c>
      <c r="W153">
        <f t="shared" si="26"/>
        <v>0</v>
      </c>
      <c r="X153" s="2">
        <f t="shared" si="27"/>
        <v>0</v>
      </c>
      <c r="Y153">
        <f t="shared" si="28"/>
        <v>1</v>
      </c>
      <c r="AB153">
        <f t="shared" si="29"/>
        <v>0</v>
      </c>
      <c r="AG153" s="2">
        <v>164</v>
      </c>
    </row>
    <row r="154" spans="1:33" x14ac:dyDescent="0.2">
      <c r="A154" s="5">
        <v>152</v>
      </c>
      <c r="B154" s="2" t="s">
        <v>0</v>
      </c>
      <c r="C154" s="2" t="s">
        <v>1</v>
      </c>
      <c r="D154" s="2" t="s">
        <v>5</v>
      </c>
      <c r="E154" s="2" t="s">
        <v>83</v>
      </c>
      <c r="F154" s="2">
        <v>56</v>
      </c>
      <c r="G154" s="2">
        <v>55</v>
      </c>
      <c r="H154" t="s">
        <v>36</v>
      </c>
      <c r="I154" s="2" t="s">
        <v>14</v>
      </c>
      <c r="J154" s="2" t="s">
        <v>6</v>
      </c>
      <c r="K154" s="2">
        <v>55</v>
      </c>
      <c r="L154" s="2">
        <v>72</v>
      </c>
      <c r="M154" s="2">
        <v>2</v>
      </c>
      <c r="N154" s="2" t="s">
        <v>4</v>
      </c>
      <c r="O154" s="2">
        <v>1</v>
      </c>
      <c r="P154" t="s">
        <v>11</v>
      </c>
      <c r="Q154">
        <f t="shared" si="20"/>
        <v>660</v>
      </c>
      <c r="R154" s="55">
        <f t="shared" si="21"/>
        <v>1.1785714285714287E-2</v>
      </c>
      <c r="S154">
        <f t="shared" si="22"/>
        <v>1</v>
      </c>
      <c r="T154">
        <f t="shared" si="23"/>
        <v>1</v>
      </c>
      <c r="U154" s="2">
        <f t="shared" si="24"/>
        <v>3</v>
      </c>
      <c r="V154" s="2">
        <f t="shared" si="25"/>
        <v>0</v>
      </c>
      <c r="W154">
        <f t="shared" si="26"/>
        <v>1</v>
      </c>
      <c r="X154" s="2">
        <f t="shared" si="27"/>
        <v>1</v>
      </c>
      <c r="Y154">
        <f t="shared" si="28"/>
        <v>1</v>
      </c>
      <c r="AB154">
        <f t="shared" si="29"/>
        <v>1</v>
      </c>
      <c r="AG154" s="2">
        <v>165</v>
      </c>
    </row>
    <row r="155" spans="1:33" x14ac:dyDescent="0.2">
      <c r="A155" s="5">
        <v>153</v>
      </c>
      <c r="B155" s="2" t="s">
        <v>3</v>
      </c>
      <c r="C155" s="2" t="s">
        <v>1</v>
      </c>
      <c r="D155" s="2" t="s">
        <v>5</v>
      </c>
      <c r="E155" s="2" t="s">
        <v>15</v>
      </c>
      <c r="F155" s="2">
        <v>44</v>
      </c>
      <c r="G155" s="2">
        <v>75</v>
      </c>
      <c r="H155" t="s">
        <v>37</v>
      </c>
      <c r="I155" s="2" t="s">
        <v>14</v>
      </c>
      <c r="J155" s="3" t="s">
        <v>7</v>
      </c>
      <c r="K155" s="2">
        <v>45</v>
      </c>
      <c r="L155" s="2">
        <v>208</v>
      </c>
      <c r="M155" s="2">
        <v>36</v>
      </c>
      <c r="N155" s="2" t="s">
        <v>8</v>
      </c>
      <c r="O155" s="2">
        <v>1</v>
      </c>
      <c r="P155" s="1" t="s">
        <v>9</v>
      </c>
      <c r="Q155">
        <f t="shared" si="20"/>
        <v>540</v>
      </c>
      <c r="R155" s="55">
        <f t="shared" si="21"/>
        <v>1.2272727272727272E-2</v>
      </c>
      <c r="S155">
        <f t="shared" si="22"/>
        <v>0</v>
      </c>
      <c r="T155">
        <f t="shared" si="23"/>
        <v>0</v>
      </c>
      <c r="U155" s="2">
        <f t="shared" si="24"/>
        <v>0</v>
      </c>
      <c r="V155" s="2">
        <f t="shared" si="25"/>
        <v>4</v>
      </c>
      <c r="W155">
        <f t="shared" si="26"/>
        <v>1</v>
      </c>
      <c r="X155" s="2">
        <f t="shared" si="27"/>
        <v>1</v>
      </c>
      <c r="Y155">
        <f t="shared" si="28"/>
        <v>0</v>
      </c>
      <c r="AB155">
        <f t="shared" si="29"/>
        <v>1</v>
      </c>
      <c r="AG155" s="2">
        <v>166</v>
      </c>
    </row>
    <row r="156" spans="1:33" x14ac:dyDescent="0.2">
      <c r="A156" s="5">
        <v>154</v>
      </c>
      <c r="B156" s="2" t="s">
        <v>3</v>
      </c>
      <c r="C156" s="2" t="s">
        <v>1</v>
      </c>
      <c r="D156" s="2" t="s">
        <v>15</v>
      </c>
      <c r="E156" s="2" t="s">
        <v>85</v>
      </c>
      <c r="F156" s="2">
        <v>46</v>
      </c>
      <c r="G156" s="2">
        <v>59</v>
      </c>
      <c r="H156" t="s">
        <v>33</v>
      </c>
      <c r="I156" s="2" t="s">
        <v>14</v>
      </c>
      <c r="J156" s="3" t="s">
        <v>7</v>
      </c>
      <c r="K156" s="2">
        <v>42</v>
      </c>
      <c r="L156" s="2">
        <v>201</v>
      </c>
      <c r="M156" s="2">
        <v>42</v>
      </c>
      <c r="N156" s="2" t="s">
        <v>8</v>
      </c>
      <c r="O156" s="2">
        <v>5</v>
      </c>
      <c r="P156" s="1" t="s">
        <v>9</v>
      </c>
      <c r="Q156">
        <f t="shared" si="20"/>
        <v>504</v>
      </c>
      <c r="R156" s="55">
        <f t="shared" si="21"/>
        <v>1.0956521739130434E-2</v>
      </c>
      <c r="S156">
        <f t="shared" si="22"/>
        <v>0</v>
      </c>
      <c r="T156">
        <f t="shared" si="23"/>
        <v>3</v>
      </c>
      <c r="U156" s="2">
        <f t="shared" si="24"/>
        <v>0</v>
      </c>
      <c r="V156" s="2">
        <f t="shared" si="25"/>
        <v>4</v>
      </c>
      <c r="W156">
        <f t="shared" si="26"/>
        <v>1</v>
      </c>
      <c r="X156" s="2">
        <f t="shared" si="27"/>
        <v>1</v>
      </c>
      <c r="Y156">
        <f t="shared" si="28"/>
        <v>0</v>
      </c>
      <c r="AB156">
        <f t="shared" si="29"/>
        <v>0</v>
      </c>
      <c r="AG156" s="2">
        <v>167</v>
      </c>
    </row>
    <row r="157" spans="1:33" x14ac:dyDescent="0.2">
      <c r="A157" s="5">
        <v>155</v>
      </c>
      <c r="B157" s="2" t="s">
        <v>0</v>
      </c>
      <c r="C157" s="2" t="s">
        <v>1</v>
      </c>
      <c r="D157" s="2" t="s">
        <v>5</v>
      </c>
      <c r="E157" s="2" t="s">
        <v>83</v>
      </c>
      <c r="F157" s="2">
        <v>55</v>
      </c>
      <c r="G157" s="2">
        <v>49</v>
      </c>
      <c r="H157" t="s">
        <v>29</v>
      </c>
      <c r="I157" s="2" t="s">
        <v>14</v>
      </c>
      <c r="J157" s="2" t="s">
        <v>6</v>
      </c>
      <c r="K157" s="2">
        <v>47</v>
      </c>
      <c r="L157" s="2">
        <v>142</v>
      </c>
      <c r="M157" s="4">
        <v>8</v>
      </c>
      <c r="N157" s="2" t="s">
        <v>4</v>
      </c>
      <c r="O157" s="2">
        <v>1</v>
      </c>
      <c r="P157" t="s">
        <v>11</v>
      </c>
      <c r="Q157">
        <f t="shared" si="20"/>
        <v>564</v>
      </c>
      <c r="R157" s="55">
        <f t="shared" si="21"/>
        <v>1.0254545454545454E-2</v>
      </c>
      <c r="S157">
        <f t="shared" si="22"/>
        <v>1</v>
      </c>
      <c r="T157">
        <f t="shared" si="23"/>
        <v>1</v>
      </c>
      <c r="U157" s="2">
        <f t="shared" si="24"/>
        <v>3</v>
      </c>
      <c r="V157" s="2">
        <f t="shared" si="25"/>
        <v>0</v>
      </c>
      <c r="W157">
        <f t="shared" si="26"/>
        <v>1</v>
      </c>
      <c r="X157" s="2">
        <f t="shared" si="27"/>
        <v>1</v>
      </c>
      <c r="Y157">
        <f t="shared" si="28"/>
        <v>1</v>
      </c>
      <c r="AB157">
        <f t="shared" si="29"/>
        <v>1</v>
      </c>
      <c r="AG157" s="2">
        <v>168</v>
      </c>
    </row>
    <row r="158" spans="1:33" x14ac:dyDescent="0.2">
      <c r="A158" s="5">
        <v>156</v>
      </c>
      <c r="B158" s="2" t="s">
        <v>3</v>
      </c>
      <c r="C158" s="2" t="s">
        <v>2</v>
      </c>
      <c r="D158" s="2" t="s">
        <v>5</v>
      </c>
      <c r="E158" s="2" t="s">
        <v>85</v>
      </c>
      <c r="F158" s="2">
        <v>29</v>
      </c>
      <c r="G158" s="2">
        <v>19</v>
      </c>
      <c r="H158" t="s">
        <v>27</v>
      </c>
      <c r="I158" s="2" t="s">
        <v>2</v>
      </c>
      <c r="J158" s="2" t="s">
        <v>53</v>
      </c>
      <c r="K158" s="2">
        <v>34</v>
      </c>
      <c r="L158" s="2">
        <v>103</v>
      </c>
      <c r="M158" s="2">
        <v>11</v>
      </c>
      <c r="N158" s="2" t="s">
        <v>4</v>
      </c>
      <c r="O158" s="2">
        <v>5</v>
      </c>
      <c r="P158" t="s">
        <v>13</v>
      </c>
      <c r="Q158">
        <f t="shared" si="20"/>
        <v>408</v>
      </c>
      <c r="R158" s="55">
        <f t="shared" si="21"/>
        <v>1.4068965517241379E-2</v>
      </c>
      <c r="S158">
        <f t="shared" si="22"/>
        <v>0</v>
      </c>
      <c r="T158">
        <f t="shared" si="23"/>
        <v>3</v>
      </c>
      <c r="U158" s="2">
        <f t="shared" si="24"/>
        <v>4</v>
      </c>
      <c r="V158" s="2">
        <f t="shared" si="25"/>
        <v>1</v>
      </c>
      <c r="W158">
        <f t="shared" si="26"/>
        <v>0</v>
      </c>
      <c r="X158" s="2">
        <f t="shared" si="27"/>
        <v>0</v>
      </c>
      <c r="Y158">
        <f t="shared" si="28"/>
        <v>1</v>
      </c>
      <c r="AB158">
        <f t="shared" si="29"/>
        <v>1</v>
      </c>
      <c r="AG158" s="2">
        <v>169</v>
      </c>
    </row>
    <row r="159" spans="1:33" x14ac:dyDescent="0.2">
      <c r="A159" s="5">
        <v>157</v>
      </c>
      <c r="B159" s="2" t="s">
        <v>3</v>
      </c>
      <c r="C159" s="2" t="s">
        <v>2</v>
      </c>
      <c r="D159" s="2" t="s">
        <v>5</v>
      </c>
      <c r="E159" s="2" t="s">
        <v>15</v>
      </c>
      <c r="F159" s="2">
        <v>29</v>
      </c>
      <c r="G159" s="2">
        <v>18</v>
      </c>
      <c r="H159" t="s">
        <v>23</v>
      </c>
      <c r="I159" s="2" t="s">
        <v>2</v>
      </c>
      <c r="J159" s="2" t="s">
        <v>55</v>
      </c>
      <c r="K159" s="2">
        <v>36</v>
      </c>
      <c r="L159" s="2">
        <v>88</v>
      </c>
      <c r="M159" s="2">
        <v>22</v>
      </c>
      <c r="N159" s="2" t="s">
        <v>4</v>
      </c>
      <c r="O159" s="2">
        <v>6</v>
      </c>
      <c r="P159" t="s">
        <v>13</v>
      </c>
      <c r="Q159">
        <f t="shared" si="20"/>
        <v>432</v>
      </c>
      <c r="R159" s="55">
        <f t="shared" si="21"/>
        <v>1.4896551724137931E-2</v>
      </c>
      <c r="S159">
        <f t="shared" si="22"/>
        <v>0</v>
      </c>
      <c r="T159">
        <f t="shared" si="23"/>
        <v>0</v>
      </c>
      <c r="U159" s="2">
        <f t="shared" si="24"/>
        <v>4</v>
      </c>
      <c r="V159" s="2">
        <f t="shared" si="25"/>
        <v>3</v>
      </c>
      <c r="W159">
        <f t="shared" si="26"/>
        <v>0</v>
      </c>
      <c r="X159" s="2">
        <f t="shared" si="27"/>
        <v>0</v>
      </c>
      <c r="Y159">
        <f t="shared" si="28"/>
        <v>1</v>
      </c>
      <c r="AB159">
        <f t="shared" si="29"/>
        <v>1</v>
      </c>
      <c r="AG159" s="2">
        <v>170</v>
      </c>
    </row>
    <row r="160" spans="1:33" x14ac:dyDescent="0.2">
      <c r="A160" s="5">
        <v>158</v>
      </c>
      <c r="B160" s="2" t="s">
        <v>3</v>
      </c>
      <c r="C160" s="2" t="s">
        <v>1</v>
      </c>
      <c r="D160" s="2" t="s">
        <v>5</v>
      </c>
      <c r="E160" s="2" t="s">
        <v>85</v>
      </c>
      <c r="F160" s="2">
        <v>51</v>
      </c>
      <c r="G160" s="2">
        <v>78</v>
      </c>
      <c r="H160" t="s">
        <v>39</v>
      </c>
      <c r="I160" s="2" t="s">
        <v>14</v>
      </c>
      <c r="J160" s="3" t="s">
        <v>7</v>
      </c>
      <c r="K160" s="2">
        <v>35</v>
      </c>
      <c r="L160" s="2">
        <v>162</v>
      </c>
      <c r="M160" s="2">
        <v>13</v>
      </c>
      <c r="N160" s="2" t="s">
        <v>8</v>
      </c>
      <c r="O160" s="2">
        <v>12</v>
      </c>
      <c r="P160" t="s">
        <v>9</v>
      </c>
      <c r="Q160">
        <f t="shared" si="20"/>
        <v>420</v>
      </c>
      <c r="R160" s="55">
        <f t="shared" si="21"/>
        <v>8.2352941176470594E-3</v>
      </c>
      <c r="S160">
        <f t="shared" si="22"/>
        <v>0</v>
      </c>
      <c r="T160">
        <f t="shared" si="23"/>
        <v>3</v>
      </c>
      <c r="U160" s="2">
        <f t="shared" si="24"/>
        <v>0</v>
      </c>
      <c r="V160" s="2">
        <f t="shared" si="25"/>
        <v>4</v>
      </c>
      <c r="W160">
        <f t="shared" si="26"/>
        <v>1</v>
      </c>
      <c r="X160" s="2">
        <f t="shared" si="27"/>
        <v>1</v>
      </c>
      <c r="Y160">
        <f t="shared" si="28"/>
        <v>0</v>
      </c>
      <c r="AB160">
        <f t="shared" si="29"/>
        <v>1</v>
      </c>
      <c r="AG160" s="2">
        <v>171</v>
      </c>
    </row>
    <row r="161" spans="1:33" x14ac:dyDescent="0.2">
      <c r="A161" s="5">
        <v>159</v>
      </c>
      <c r="B161" s="2" t="s">
        <v>0</v>
      </c>
      <c r="C161" s="2" t="s">
        <v>1</v>
      </c>
      <c r="D161" s="2" t="s">
        <v>5</v>
      </c>
      <c r="E161" s="2" t="s">
        <v>83</v>
      </c>
      <c r="F161" s="2">
        <v>48</v>
      </c>
      <c r="G161" s="2">
        <v>22</v>
      </c>
      <c r="H161" t="s">
        <v>29</v>
      </c>
      <c r="I161" s="2" t="s">
        <v>14</v>
      </c>
      <c r="J161" s="2" t="s">
        <v>6</v>
      </c>
      <c r="K161" s="2">
        <v>54</v>
      </c>
      <c r="L161" s="2">
        <v>138</v>
      </c>
      <c r="M161" s="4">
        <v>6</v>
      </c>
      <c r="N161" s="2" t="s">
        <v>4</v>
      </c>
      <c r="O161" s="2">
        <v>2</v>
      </c>
      <c r="P161" t="s">
        <v>10</v>
      </c>
      <c r="Q161">
        <f t="shared" si="20"/>
        <v>648</v>
      </c>
      <c r="R161" s="55">
        <f t="shared" si="21"/>
        <v>1.35E-2</v>
      </c>
      <c r="S161">
        <f t="shared" si="22"/>
        <v>1</v>
      </c>
      <c r="T161">
        <f t="shared" si="23"/>
        <v>1</v>
      </c>
      <c r="U161" s="2">
        <f t="shared" si="24"/>
        <v>2</v>
      </c>
      <c r="V161" s="2">
        <f t="shared" si="25"/>
        <v>0</v>
      </c>
      <c r="W161">
        <f t="shared" si="26"/>
        <v>1</v>
      </c>
      <c r="X161" s="2">
        <f t="shared" si="27"/>
        <v>1</v>
      </c>
      <c r="Y161">
        <f t="shared" si="28"/>
        <v>1</v>
      </c>
      <c r="AB161">
        <f t="shared" si="29"/>
        <v>1</v>
      </c>
      <c r="AG161" s="2">
        <v>172</v>
      </c>
    </row>
    <row r="162" spans="1:33" x14ac:dyDescent="0.2">
      <c r="A162" s="5">
        <v>160</v>
      </c>
      <c r="B162" s="2" t="s">
        <v>3</v>
      </c>
      <c r="C162" s="2" t="s">
        <v>1</v>
      </c>
      <c r="D162" s="2" t="s">
        <v>5</v>
      </c>
      <c r="E162" s="2" t="s">
        <v>15</v>
      </c>
      <c r="F162" s="2">
        <v>29</v>
      </c>
      <c r="G162" s="2">
        <v>72</v>
      </c>
      <c r="H162" t="s">
        <v>45</v>
      </c>
      <c r="I162" s="2" t="s">
        <v>14</v>
      </c>
      <c r="J162" s="2" t="s">
        <v>55</v>
      </c>
      <c r="K162" s="2">
        <v>20</v>
      </c>
      <c r="L162" s="2">
        <v>31</v>
      </c>
      <c r="M162" s="2">
        <v>38</v>
      </c>
      <c r="N162" s="2" t="s">
        <v>4</v>
      </c>
      <c r="O162" s="2">
        <v>1</v>
      </c>
      <c r="P162" t="s">
        <v>10</v>
      </c>
      <c r="Q162">
        <f t="shared" si="20"/>
        <v>240</v>
      </c>
      <c r="R162" s="55">
        <f t="shared" si="21"/>
        <v>8.2758620689655175E-3</v>
      </c>
      <c r="S162">
        <f t="shared" si="22"/>
        <v>0</v>
      </c>
      <c r="T162">
        <f t="shared" si="23"/>
        <v>0</v>
      </c>
      <c r="U162" s="2">
        <f t="shared" si="24"/>
        <v>2</v>
      </c>
      <c r="V162" s="2">
        <f t="shared" si="25"/>
        <v>3</v>
      </c>
      <c r="W162">
        <f t="shared" si="26"/>
        <v>1</v>
      </c>
      <c r="X162" s="2">
        <f t="shared" si="27"/>
        <v>1</v>
      </c>
      <c r="Y162">
        <f t="shared" si="28"/>
        <v>1</v>
      </c>
      <c r="AB162">
        <f t="shared" si="29"/>
        <v>1</v>
      </c>
      <c r="AG162" s="2">
        <v>173</v>
      </c>
    </row>
    <row r="163" spans="1:33" x14ac:dyDescent="0.2">
      <c r="A163" s="5">
        <v>161</v>
      </c>
      <c r="B163" s="2" t="s">
        <v>3</v>
      </c>
      <c r="C163" s="2" t="s">
        <v>2</v>
      </c>
      <c r="D163" s="2" t="s">
        <v>5</v>
      </c>
      <c r="E163" s="2" t="s">
        <v>15</v>
      </c>
      <c r="F163" s="2">
        <v>55</v>
      </c>
      <c r="G163" s="2">
        <v>77</v>
      </c>
      <c r="H163" t="s">
        <v>57</v>
      </c>
      <c r="I163" s="2" t="s">
        <v>2</v>
      </c>
      <c r="J163" s="2" t="s">
        <v>6</v>
      </c>
      <c r="K163" s="2">
        <v>72</v>
      </c>
      <c r="L163" s="2">
        <v>299</v>
      </c>
      <c r="M163" s="2">
        <v>5</v>
      </c>
      <c r="N163" s="2" t="s">
        <v>4</v>
      </c>
      <c r="O163" s="2">
        <v>0</v>
      </c>
      <c r="P163" t="s">
        <v>11</v>
      </c>
      <c r="Q163">
        <f t="shared" si="20"/>
        <v>864</v>
      </c>
      <c r="R163" s="55">
        <f t="shared" si="21"/>
        <v>1.5709090909090909E-2</v>
      </c>
      <c r="S163">
        <f t="shared" si="22"/>
        <v>0</v>
      </c>
      <c r="T163">
        <f t="shared" si="23"/>
        <v>0</v>
      </c>
      <c r="U163" s="2">
        <f t="shared" si="24"/>
        <v>3</v>
      </c>
      <c r="V163" s="2">
        <f t="shared" si="25"/>
        <v>0</v>
      </c>
      <c r="W163">
        <f t="shared" si="26"/>
        <v>0</v>
      </c>
      <c r="X163" s="2">
        <f t="shared" si="27"/>
        <v>0</v>
      </c>
      <c r="Y163">
        <f t="shared" si="28"/>
        <v>1</v>
      </c>
      <c r="AB163">
        <f t="shared" si="29"/>
        <v>1</v>
      </c>
      <c r="AG163" s="2">
        <v>175</v>
      </c>
    </row>
    <row r="164" spans="1:33" x14ac:dyDescent="0.2">
      <c r="A164" s="5">
        <v>162</v>
      </c>
      <c r="B164" s="2" t="s">
        <v>3</v>
      </c>
      <c r="C164" s="2" t="s">
        <v>1</v>
      </c>
      <c r="D164" s="2" t="s">
        <v>15</v>
      </c>
      <c r="E164" s="2" t="s">
        <v>15</v>
      </c>
      <c r="F164" s="2">
        <v>29</v>
      </c>
      <c r="G164" s="2">
        <v>78</v>
      </c>
      <c r="H164" t="s">
        <v>38</v>
      </c>
      <c r="I164" s="2" t="s">
        <v>14</v>
      </c>
      <c r="J164" s="2" t="s">
        <v>53</v>
      </c>
      <c r="K164" s="2">
        <v>14</v>
      </c>
      <c r="L164" s="2">
        <v>37</v>
      </c>
      <c r="M164" s="2">
        <v>18</v>
      </c>
      <c r="N164" s="2" t="s">
        <v>4</v>
      </c>
      <c r="O164" s="2">
        <v>2</v>
      </c>
      <c r="P164" t="s">
        <v>12</v>
      </c>
      <c r="Q164">
        <f t="shared" si="20"/>
        <v>168</v>
      </c>
      <c r="R164" s="55">
        <f t="shared" si="21"/>
        <v>5.7931034482758617E-3</v>
      </c>
      <c r="S164">
        <f t="shared" si="22"/>
        <v>0</v>
      </c>
      <c r="T164">
        <f t="shared" si="23"/>
        <v>0</v>
      </c>
      <c r="U164" s="2">
        <f t="shared" si="24"/>
        <v>1</v>
      </c>
      <c r="V164" s="2">
        <f t="shared" si="25"/>
        <v>1</v>
      </c>
      <c r="W164">
        <f t="shared" si="26"/>
        <v>1</v>
      </c>
      <c r="X164" s="2">
        <f t="shared" si="27"/>
        <v>1</v>
      </c>
      <c r="Y164">
        <f t="shared" si="28"/>
        <v>1</v>
      </c>
      <c r="AB164">
        <f t="shared" si="29"/>
        <v>0</v>
      </c>
      <c r="AG164" s="2">
        <v>176</v>
      </c>
    </row>
    <row r="165" spans="1:33" x14ac:dyDescent="0.2">
      <c r="A165" s="5">
        <v>163</v>
      </c>
      <c r="B165" s="2" t="s">
        <v>3</v>
      </c>
      <c r="C165" s="2" t="s">
        <v>1</v>
      </c>
      <c r="D165" s="2" t="s">
        <v>15</v>
      </c>
      <c r="E165" s="2" t="s">
        <v>15</v>
      </c>
      <c r="F165" s="2">
        <v>32</v>
      </c>
      <c r="G165" s="2">
        <v>23</v>
      </c>
      <c r="H165" t="s">
        <v>18</v>
      </c>
      <c r="I165" s="2" t="s">
        <v>2</v>
      </c>
      <c r="J165" s="2" t="s">
        <v>55</v>
      </c>
      <c r="K165" s="2">
        <v>17</v>
      </c>
      <c r="L165" s="2">
        <v>35</v>
      </c>
      <c r="M165" s="2">
        <v>29</v>
      </c>
      <c r="N165" s="2" t="s">
        <v>4</v>
      </c>
      <c r="O165" s="2">
        <v>2</v>
      </c>
      <c r="P165" t="s">
        <v>12</v>
      </c>
      <c r="Q165">
        <f t="shared" si="20"/>
        <v>204</v>
      </c>
      <c r="R165" s="55">
        <f t="shared" si="21"/>
        <v>6.3749999999999996E-3</v>
      </c>
      <c r="S165">
        <f t="shared" si="22"/>
        <v>0</v>
      </c>
      <c r="T165">
        <f t="shared" si="23"/>
        <v>0</v>
      </c>
      <c r="U165" s="2">
        <f t="shared" si="24"/>
        <v>1</v>
      </c>
      <c r="V165" s="2">
        <f t="shared" si="25"/>
        <v>3</v>
      </c>
      <c r="W165">
        <f t="shared" si="26"/>
        <v>1</v>
      </c>
      <c r="X165" s="2">
        <f t="shared" si="27"/>
        <v>0</v>
      </c>
      <c r="Y165">
        <f t="shared" si="28"/>
        <v>1</v>
      </c>
      <c r="AB165">
        <f t="shared" si="29"/>
        <v>0</v>
      </c>
      <c r="AG165" s="2">
        <v>177</v>
      </c>
    </row>
    <row r="166" spans="1:33" x14ac:dyDescent="0.2">
      <c r="A166" s="5">
        <v>164</v>
      </c>
      <c r="B166" s="2" t="s">
        <v>0</v>
      </c>
      <c r="C166" s="2" t="s">
        <v>1</v>
      </c>
      <c r="D166" s="2" t="s">
        <v>15</v>
      </c>
      <c r="E166" s="2" t="s">
        <v>15</v>
      </c>
      <c r="F166" s="2">
        <v>31</v>
      </c>
      <c r="G166" s="2">
        <v>66</v>
      </c>
      <c r="H166" t="s">
        <v>30</v>
      </c>
      <c r="I166" s="2" t="s">
        <v>2</v>
      </c>
      <c r="J166" s="2" t="s">
        <v>53</v>
      </c>
      <c r="K166" s="2">
        <v>14</v>
      </c>
      <c r="L166" s="2">
        <v>38</v>
      </c>
      <c r="M166" s="2">
        <v>22</v>
      </c>
      <c r="N166" s="2" t="s">
        <v>4</v>
      </c>
      <c r="O166" s="2">
        <v>0</v>
      </c>
      <c r="P166" t="s">
        <v>11</v>
      </c>
      <c r="Q166">
        <f t="shared" si="20"/>
        <v>168</v>
      </c>
      <c r="R166" s="55">
        <f t="shared" si="21"/>
        <v>5.4193548387096776E-3</v>
      </c>
      <c r="S166">
        <f t="shared" si="22"/>
        <v>1</v>
      </c>
      <c r="T166">
        <f t="shared" si="23"/>
        <v>0</v>
      </c>
      <c r="U166" s="2">
        <f t="shared" si="24"/>
        <v>3</v>
      </c>
      <c r="V166" s="2">
        <f t="shared" si="25"/>
        <v>1</v>
      </c>
      <c r="W166">
        <f t="shared" si="26"/>
        <v>1</v>
      </c>
      <c r="X166" s="2">
        <f t="shared" si="27"/>
        <v>0</v>
      </c>
      <c r="Y166">
        <f t="shared" si="28"/>
        <v>1</v>
      </c>
      <c r="AB166">
        <f t="shared" si="29"/>
        <v>0</v>
      </c>
      <c r="AG166" s="2">
        <v>178</v>
      </c>
    </row>
    <row r="167" spans="1:33" x14ac:dyDescent="0.2">
      <c r="A167" s="5">
        <v>165</v>
      </c>
      <c r="B167" s="2" t="s">
        <v>0</v>
      </c>
      <c r="C167" s="2" t="s">
        <v>2</v>
      </c>
      <c r="D167" s="2" t="s">
        <v>15</v>
      </c>
      <c r="E167" s="2" t="s">
        <v>15</v>
      </c>
      <c r="F167" s="2">
        <v>27</v>
      </c>
      <c r="G167" s="2">
        <v>62</v>
      </c>
      <c r="H167" t="s">
        <v>39</v>
      </c>
      <c r="I167" s="2" t="s">
        <v>14</v>
      </c>
      <c r="J167" s="2" t="s">
        <v>55</v>
      </c>
      <c r="K167" s="2">
        <v>16</v>
      </c>
      <c r="L167" s="2">
        <v>24</v>
      </c>
      <c r="M167" s="2">
        <v>41</v>
      </c>
      <c r="N167" s="2" t="s">
        <v>4</v>
      </c>
      <c r="O167" s="2">
        <v>0</v>
      </c>
      <c r="P167" t="s">
        <v>12</v>
      </c>
      <c r="Q167">
        <f t="shared" si="20"/>
        <v>192</v>
      </c>
      <c r="R167" s="55">
        <f t="shared" si="21"/>
        <v>7.1111111111111115E-3</v>
      </c>
      <c r="S167">
        <f t="shared" si="22"/>
        <v>1</v>
      </c>
      <c r="T167">
        <f t="shared" si="23"/>
        <v>0</v>
      </c>
      <c r="U167" s="2">
        <f t="shared" si="24"/>
        <v>1</v>
      </c>
      <c r="V167" s="2">
        <f t="shared" si="25"/>
        <v>3</v>
      </c>
      <c r="W167">
        <f t="shared" si="26"/>
        <v>0</v>
      </c>
      <c r="X167" s="2">
        <f t="shared" si="27"/>
        <v>1</v>
      </c>
      <c r="Y167">
        <f t="shared" si="28"/>
        <v>1</v>
      </c>
      <c r="AB167">
        <f t="shared" si="29"/>
        <v>0</v>
      </c>
      <c r="AG167" s="2">
        <v>180</v>
      </c>
    </row>
    <row r="168" spans="1:33" x14ac:dyDescent="0.2">
      <c r="A168" s="5">
        <v>166</v>
      </c>
      <c r="B168" s="2" t="s">
        <v>3</v>
      </c>
      <c r="C168" s="2" t="s">
        <v>1</v>
      </c>
      <c r="D168" s="2" t="s">
        <v>5</v>
      </c>
      <c r="E168" s="2" t="s">
        <v>15</v>
      </c>
      <c r="F168" s="2">
        <v>57</v>
      </c>
      <c r="G168" s="2">
        <v>45</v>
      </c>
      <c r="H168" t="s">
        <v>25</v>
      </c>
      <c r="I168" s="2" t="s">
        <v>14</v>
      </c>
      <c r="J168" s="2" t="s">
        <v>6</v>
      </c>
      <c r="K168" s="2">
        <v>79</v>
      </c>
      <c r="L168" s="2">
        <v>128</v>
      </c>
      <c r="M168" s="2">
        <v>11</v>
      </c>
      <c r="N168" s="2" t="s">
        <v>4</v>
      </c>
      <c r="O168" s="2">
        <v>0</v>
      </c>
      <c r="P168" t="s">
        <v>10</v>
      </c>
      <c r="Q168">
        <f t="shared" si="20"/>
        <v>948</v>
      </c>
      <c r="R168" s="55">
        <f t="shared" si="21"/>
        <v>1.6631578947368421E-2</v>
      </c>
      <c r="S168">
        <f t="shared" si="22"/>
        <v>0</v>
      </c>
      <c r="T168">
        <f t="shared" si="23"/>
        <v>0</v>
      </c>
      <c r="U168" s="2">
        <f t="shared" si="24"/>
        <v>2</v>
      </c>
      <c r="V168" s="2">
        <f t="shared" si="25"/>
        <v>0</v>
      </c>
      <c r="W168">
        <f t="shared" si="26"/>
        <v>1</v>
      </c>
      <c r="X168" s="2">
        <f t="shared" si="27"/>
        <v>1</v>
      </c>
      <c r="Y168">
        <f t="shared" si="28"/>
        <v>1</v>
      </c>
      <c r="AB168">
        <f t="shared" si="29"/>
        <v>1</v>
      </c>
      <c r="AG168" s="2">
        <v>181</v>
      </c>
    </row>
    <row r="169" spans="1:33" x14ac:dyDescent="0.2">
      <c r="A169" s="5">
        <v>167</v>
      </c>
      <c r="B169" s="2" t="s">
        <v>3</v>
      </c>
      <c r="C169" s="2" t="s">
        <v>1</v>
      </c>
      <c r="D169" s="2" t="s">
        <v>15</v>
      </c>
      <c r="E169" s="2" t="s">
        <v>15</v>
      </c>
      <c r="F169" s="2">
        <v>55</v>
      </c>
      <c r="G169" s="2">
        <v>31</v>
      </c>
      <c r="H169" t="s">
        <v>18</v>
      </c>
      <c r="I169" s="2" t="s">
        <v>14</v>
      </c>
      <c r="J169" s="3" t="s">
        <v>7</v>
      </c>
      <c r="K169" s="2">
        <v>43</v>
      </c>
      <c r="L169" s="2">
        <v>206</v>
      </c>
      <c r="M169" s="2">
        <v>36</v>
      </c>
      <c r="N169" s="2" t="s">
        <v>8</v>
      </c>
      <c r="O169" s="2">
        <v>5</v>
      </c>
      <c r="P169" s="1" t="s">
        <v>9</v>
      </c>
      <c r="Q169">
        <f t="shared" si="20"/>
        <v>516</v>
      </c>
      <c r="R169" s="55">
        <f t="shared" si="21"/>
        <v>9.3818181818181821E-3</v>
      </c>
      <c r="S169">
        <f t="shared" si="22"/>
        <v>0</v>
      </c>
      <c r="T169">
        <f t="shared" si="23"/>
        <v>0</v>
      </c>
      <c r="U169" s="2">
        <f t="shared" si="24"/>
        <v>0</v>
      </c>
      <c r="V169" s="2">
        <f t="shared" si="25"/>
        <v>4</v>
      </c>
      <c r="W169">
        <f t="shared" si="26"/>
        <v>1</v>
      </c>
      <c r="X169" s="2">
        <f t="shared" si="27"/>
        <v>1</v>
      </c>
      <c r="Y169">
        <f t="shared" si="28"/>
        <v>0</v>
      </c>
      <c r="AB169">
        <f t="shared" si="29"/>
        <v>0</v>
      </c>
      <c r="AG169" s="2">
        <v>182</v>
      </c>
    </row>
    <row r="170" spans="1:33" x14ac:dyDescent="0.2">
      <c r="A170" s="5">
        <v>168</v>
      </c>
      <c r="B170" s="2" t="s">
        <v>0</v>
      </c>
      <c r="C170" s="2" t="s">
        <v>1</v>
      </c>
      <c r="D170" s="2" t="s">
        <v>15</v>
      </c>
      <c r="E170" s="2" t="s">
        <v>83</v>
      </c>
      <c r="F170" s="2">
        <v>49</v>
      </c>
      <c r="G170" s="2">
        <v>54</v>
      </c>
      <c r="H170" t="s">
        <v>31</v>
      </c>
      <c r="I170" s="2" t="s">
        <v>14</v>
      </c>
      <c r="J170" s="3" t="s">
        <v>7</v>
      </c>
      <c r="K170" s="2">
        <v>48</v>
      </c>
      <c r="L170" s="2">
        <v>232</v>
      </c>
      <c r="M170" s="2">
        <v>28</v>
      </c>
      <c r="N170" s="2" t="s">
        <v>8</v>
      </c>
      <c r="O170" s="2">
        <v>11</v>
      </c>
      <c r="P170" s="1" t="s">
        <v>9</v>
      </c>
      <c r="Q170">
        <f t="shared" si="20"/>
        <v>576</v>
      </c>
      <c r="R170" s="55">
        <f t="shared" si="21"/>
        <v>1.1755102040816326E-2</v>
      </c>
      <c r="S170">
        <f t="shared" si="22"/>
        <v>1</v>
      </c>
      <c r="T170">
        <f t="shared" si="23"/>
        <v>1</v>
      </c>
      <c r="U170" s="2">
        <f t="shared" si="24"/>
        <v>0</v>
      </c>
      <c r="V170" s="2">
        <f t="shared" si="25"/>
        <v>4</v>
      </c>
      <c r="W170">
        <f t="shared" si="26"/>
        <v>1</v>
      </c>
      <c r="X170" s="2">
        <f t="shared" si="27"/>
        <v>1</v>
      </c>
      <c r="Y170">
        <f t="shared" si="28"/>
        <v>0</v>
      </c>
      <c r="AB170">
        <f t="shared" si="29"/>
        <v>0</v>
      </c>
      <c r="AG170" s="2">
        <v>183</v>
      </c>
    </row>
    <row r="171" spans="1:33" x14ac:dyDescent="0.2">
      <c r="A171" s="5">
        <v>169</v>
      </c>
      <c r="B171" s="2" t="s">
        <v>0</v>
      </c>
      <c r="C171" s="2" t="s">
        <v>1</v>
      </c>
      <c r="D171" s="2" t="s">
        <v>15</v>
      </c>
      <c r="E171" s="2" t="s">
        <v>15</v>
      </c>
      <c r="F171" s="2">
        <v>29</v>
      </c>
      <c r="G171" s="2">
        <v>71</v>
      </c>
      <c r="H171" t="s">
        <v>18</v>
      </c>
      <c r="I171" s="2" t="s">
        <v>2</v>
      </c>
      <c r="J171" s="2" t="s">
        <v>55</v>
      </c>
      <c r="K171" s="2">
        <v>15</v>
      </c>
      <c r="L171" s="2">
        <v>51</v>
      </c>
      <c r="M171" s="2">
        <v>30</v>
      </c>
      <c r="N171" s="2" t="s">
        <v>4</v>
      </c>
      <c r="O171" s="2">
        <v>0</v>
      </c>
      <c r="P171" t="s">
        <v>10</v>
      </c>
      <c r="Q171">
        <f t="shared" si="20"/>
        <v>180</v>
      </c>
      <c r="R171" s="55">
        <f t="shared" si="21"/>
        <v>6.2068965517241377E-3</v>
      </c>
      <c r="S171">
        <f t="shared" si="22"/>
        <v>1</v>
      </c>
      <c r="T171">
        <f t="shared" si="23"/>
        <v>0</v>
      </c>
      <c r="U171" s="2">
        <f t="shared" si="24"/>
        <v>2</v>
      </c>
      <c r="V171" s="2">
        <f t="shared" si="25"/>
        <v>3</v>
      </c>
      <c r="W171">
        <f t="shared" si="26"/>
        <v>1</v>
      </c>
      <c r="X171" s="2">
        <f t="shared" si="27"/>
        <v>0</v>
      </c>
      <c r="Y171">
        <f t="shared" si="28"/>
        <v>1</v>
      </c>
      <c r="AB171">
        <f t="shared" si="29"/>
        <v>0</v>
      </c>
      <c r="AG171" s="2">
        <v>185</v>
      </c>
    </row>
    <row r="172" spans="1:33" x14ac:dyDescent="0.2">
      <c r="A172" s="5">
        <v>170</v>
      </c>
      <c r="B172" s="2" t="s">
        <v>0</v>
      </c>
      <c r="C172" s="2" t="s">
        <v>1</v>
      </c>
      <c r="D172" s="2" t="s">
        <v>15</v>
      </c>
      <c r="E172" s="2" t="s">
        <v>84</v>
      </c>
      <c r="F172" s="2">
        <v>43</v>
      </c>
      <c r="G172" s="2">
        <v>69</v>
      </c>
      <c r="H172" t="s">
        <v>34</v>
      </c>
      <c r="I172" s="2" t="s">
        <v>14</v>
      </c>
      <c r="J172" s="3" t="s">
        <v>7</v>
      </c>
      <c r="K172" s="2">
        <v>47</v>
      </c>
      <c r="L172" s="2">
        <v>63</v>
      </c>
      <c r="M172" s="2">
        <v>37</v>
      </c>
      <c r="N172" s="2" t="s">
        <v>8</v>
      </c>
      <c r="O172" s="2">
        <v>5</v>
      </c>
      <c r="P172" s="1" t="s">
        <v>9</v>
      </c>
      <c r="Q172">
        <f t="shared" si="20"/>
        <v>564</v>
      </c>
      <c r="R172" s="55">
        <f t="shared" si="21"/>
        <v>1.3116279069767442E-2</v>
      </c>
      <c r="S172">
        <f t="shared" si="22"/>
        <v>1</v>
      </c>
      <c r="T172">
        <f t="shared" si="23"/>
        <v>2</v>
      </c>
      <c r="U172" s="2">
        <f t="shared" si="24"/>
        <v>0</v>
      </c>
      <c r="V172" s="2">
        <f t="shared" si="25"/>
        <v>4</v>
      </c>
      <c r="W172">
        <f t="shared" si="26"/>
        <v>1</v>
      </c>
      <c r="X172" s="2">
        <f t="shared" si="27"/>
        <v>1</v>
      </c>
      <c r="Y172">
        <f t="shared" si="28"/>
        <v>0</v>
      </c>
      <c r="AB172">
        <f t="shared" si="29"/>
        <v>0</v>
      </c>
      <c r="AG172" s="2">
        <v>186</v>
      </c>
    </row>
    <row r="173" spans="1:33" x14ac:dyDescent="0.2">
      <c r="A173" s="5">
        <v>171</v>
      </c>
      <c r="B173" s="2" t="s">
        <v>0</v>
      </c>
      <c r="C173" s="2" t="s">
        <v>1</v>
      </c>
      <c r="D173" s="2" t="s">
        <v>5</v>
      </c>
      <c r="E173" s="2" t="s">
        <v>84</v>
      </c>
      <c r="F173" s="2">
        <v>47</v>
      </c>
      <c r="G173" s="2">
        <v>48</v>
      </c>
      <c r="H173" t="s">
        <v>38</v>
      </c>
      <c r="I173" s="2" t="s">
        <v>14</v>
      </c>
      <c r="J173" s="3" t="s">
        <v>7</v>
      </c>
      <c r="K173" s="2">
        <v>39</v>
      </c>
      <c r="L173" s="2">
        <v>79</v>
      </c>
      <c r="M173" s="2">
        <v>20</v>
      </c>
      <c r="N173" s="2" t="s">
        <v>8</v>
      </c>
      <c r="O173" s="2">
        <v>10</v>
      </c>
      <c r="P173" t="s">
        <v>9</v>
      </c>
      <c r="Q173">
        <f t="shared" si="20"/>
        <v>468</v>
      </c>
      <c r="R173" s="55">
        <f t="shared" si="21"/>
        <v>9.9574468085106387E-3</v>
      </c>
      <c r="S173">
        <f t="shared" si="22"/>
        <v>1</v>
      </c>
      <c r="T173">
        <f t="shared" si="23"/>
        <v>2</v>
      </c>
      <c r="U173" s="2">
        <f t="shared" si="24"/>
        <v>0</v>
      </c>
      <c r="V173" s="2">
        <f t="shared" si="25"/>
        <v>4</v>
      </c>
      <c r="W173">
        <f t="shared" si="26"/>
        <v>1</v>
      </c>
      <c r="X173" s="2">
        <f t="shared" si="27"/>
        <v>1</v>
      </c>
      <c r="Y173">
        <f t="shared" si="28"/>
        <v>0</v>
      </c>
      <c r="AB173">
        <f t="shared" si="29"/>
        <v>1</v>
      </c>
      <c r="AG173" s="2">
        <v>187</v>
      </c>
    </row>
    <row r="174" spans="1:33" x14ac:dyDescent="0.2">
      <c r="A174" s="5">
        <v>172</v>
      </c>
      <c r="B174" s="2" t="s">
        <v>0</v>
      </c>
      <c r="C174" s="2" t="s">
        <v>1</v>
      </c>
      <c r="D174" s="2" t="s">
        <v>5</v>
      </c>
      <c r="E174" s="2" t="s">
        <v>15</v>
      </c>
      <c r="F174" s="2">
        <v>54</v>
      </c>
      <c r="G174" s="2">
        <v>45</v>
      </c>
      <c r="H174" t="s">
        <v>25</v>
      </c>
      <c r="I174" s="2" t="s">
        <v>14</v>
      </c>
      <c r="J174" s="2" t="s">
        <v>6</v>
      </c>
      <c r="K174" s="2">
        <v>58</v>
      </c>
      <c r="L174" s="2">
        <v>144</v>
      </c>
      <c r="M174" s="4">
        <v>5</v>
      </c>
      <c r="N174" s="2" t="s">
        <v>4</v>
      </c>
      <c r="O174" s="2">
        <v>1</v>
      </c>
      <c r="P174" t="s">
        <v>10</v>
      </c>
      <c r="Q174">
        <f t="shared" si="20"/>
        <v>696</v>
      </c>
      <c r="R174" s="55">
        <f t="shared" si="21"/>
        <v>1.2888888888888889E-2</v>
      </c>
      <c r="S174">
        <f t="shared" si="22"/>
        <v>1</v>
      </c>
      <c r="T174">
        <f t="shared" si="23"/>
        <v>0</v>
      </c>
      <c r="U174" s="2">
        <f t="shared" si="24"/>
        <v>2</v>
      </c>
      <c r="V174" s="2">
        <f t="shared" si="25"/>
        <v>0</v>
      </c>
      <c r="W174">
        <f t="shared" si="26"/>
        <v>1</v>
      </c>
      <c r="X174" s="2">
        <f t="shared" si="27"/>
        <v>1</v>
      </c>
      <c r="Y174">
        <f t="shared" si="28"/>
        <v>1</v>
      </c>
      <c r="AB174">
        <f t="shared" si="29"/>
        <v>1</v>
      </c>
      <c r="AG174" s="2">
        <v>190</v>
      </c>
    </row>
    <row r="175" spans="1:33" x14ac:dyDescent="0.2">
      <c r="A175" s="5">
        <v>173</v>
      </c>
      <c r="B175" s="2" t="s">
        <v>0</v>
      </c>
      <c r="C175" s="2" t="s">
        <v>1</v>
      </c>
      <c r="D175" s="2" t="s">
        <v>5</v>
      </c>
      <c r="E175" s="2" t="s">
        <v>83</v>
      </c>
      <c r="F175" s="2">
        <v>55</v>
      </c>
      <c r="G175" s="2">
        <v>50</v>
      </c>
      <c r="H175" t="s">
        <v>23</v>
      </c>
      <c r="I175" s="2" t="s">
        <v>14</v>
      </c>
      <c r="J175" s="2" t="s">
        <v>6</v>
      </c>
      <c r="K175" s="2">
        <v>55</v>
      </c>
      <c r="L175" s="2">
        <v>237</v>
      </c>
      <c r="M175" s="2">
        <v>11</v>
      </c>
      <c r="N175" s="2" t="s">
        <v>4</v>
      </c>
      <c r="O175" s="2">
        <v>2</v>
      </c>
      <c r="P175" t="s">
        <v>11</v>
      </c>
      <c r="Q175">
        <f t="shared" si="20"/>
        <v>660</v>
      </c>
      <c r="R175" s="55">
        <f t="shared" si="21"/>
        <v>1.2E-2</v>
      </c>
      <c r="S175">
        <f t="shared" si="22"/>
        <v>1</v>
      </c>
      <c r="T175">
        <f t="shared" si="23"/>
        <v>1</v>
      </c>
      <c r="U175" s="2">
        <f t="shared" si="24"/>
        <v>3</v>
      </c>
      <c r="V175" s="2">
        <f t="shared" si="25"/>
        <v>0</v>
      </c>
      <c r="W175">
        <f t="shared" si="26"/>
        <v>1</v>
      </c>
      <c r="X175" s="2">
        <f t="shared" si="27"/>
        <v>1</v>
      </c>
      <c r="Y175">
        <f t="shared" si="28"/>
        <v>1</v>
      </c>
      <c r="AB175">
        <f t="shared" si="29"/>
        <v>1</v>
      </c>
      <c r="AG175" s="2">
        <v>191</v>
      </c>
    </row>
    <row r="176" spans="1:33" x14ac:dyDescent="0.2">
      <c r="A176" s="5">
        <v>174</v>
      </c>
      <c r="B176" s="2" t="s">
        <v>0</v>
      </c>
      <c r="C176" s="2" t="s">
        <v>1</v>
      </c>
      <c r="D176" s="2" t="s">
        <v>5</v>
      </c>
      <c r="E176" s="2" t="s">
        <v>83</v>
      </c>
      <c r="F176" s="2">
        <v>29</v>
      </c>
      <c r="G176" s="2">
        <v>21</v>
      </c>
      <c r="H176" t="s">
        <v>47</v>
      </c>
      <c r="I176" s="2" t="s">
        <v>2</v>
      </c>
      <c r="J176" s="2" t="s">
        <v>54</v>
      </c>
      <c r="K176" s="2">
        <v>38</v>
      </c>
      <c r="L176" s="2">
        <v>45</v>
      </c>
      <c r="M176" s="2">
        <v>24</v>
      </c>
      <c r="N176" s="2" t="s">
        <v>4</v>
      </c>
      <c r="O176" s="2">
        <v>2</v>
      </c>
      <c r="P176" t="s">
        <v>13</v>
      </c>
      <c r="Q176">
        <f t="shared" si="20"/>
        <v>456</v>
      </c>
      <c r="R176" s="55">
        <f t="shared" si="21"/>
        <v>1.5724137931034481E-2</v>
      </c>
      <c r="S176">
        <f t="shared" si="22"/>
        <v>1</v>
      </c>
      <c r="T176">
        <f t="shared" si="23"/>
        <v>1</v>
      </c>
      <c r="U176" s="2">
        <f t="shared" si="24"/>
        <v>4</v>
      </c>
      <c r="V176" s="2">
        <f t="shared" si="25"/>
        <v>2</v>
      </c>
      <c r="W176">
        <f t="shared" si="26"/>
        <v>1</v>
      </c>
      <c r="X176" s="2">
        <f t="shared" si="27"/>
        <v>0</v>
      </c>
      <c r="Y176">
        <f t="shared" si="28"/>
        <v>1</v>
      </c>
      <c r="AB176">
        <f t="shared" si="29"/>
        <v>1</v>
      </c>
      <c r="AG176" s="2">
        <v>192</v>
      </c>
    </row>
    <row r="177" spans="1:33" x14ac:dyDescent="0.2">
      <c r="A177" s="5">
        <v>175</v>
      </c>
      <c r="B177" s="2" t="s">
        <v>3</v>
      </c>
      <c r="C177" s="2" t="s">
        <v>1</v>
      </c>
      <c r="D177" s="2" t="s">
        <v>5</v>
      </c>
      <c r="E177" s="2" t="s">
        <v>83</v>
      </c>
      <c r="F177" s="2">
        <v>29</v>
      </c>
      <c r="G177" s="2">
        <v>37</v>
      </c>
      <c r="H177" t="s">
        <v>21</v>
      </c>
      <c r="I177" s="2" t="s">
        <v>14</v>
      </c>
      <c r="J177" s="2" t="s">
        <v>53</v>
      </c>
      <c r="K177" s="2">
        <v>12</v>
      </c>
      <c r="L177" s="2">
        <v>16</v>
      </c>
      <c r="M177" s="2">
        <v>39</v>
      </c>
      <c r="N177" s="2" t="s">
        <v>4</v>
      </c>
      <c r="O177" s="2">
        <v>1</v>
      </c>
      <c r="P177" t="s">
        <v>10</v>
      </c>
      <c r="Q177">
        <f t="shared" si="20"/>
        <v>144</v>
      </c>
      <c r="R177" s="55">
        <f t="shared" si="21"/>
        <v>4.9655172413793107E-3</v>
      </c>
      <c r="S177">
        <f t="shared" si="22"/>
        <v>0</v>
      </c>
      <c r="T177">
        <f t="shared" si="23"/>
        <v>1</v>
      </c>
      <c r="U177" s="2">
        <f t="shared" si="24"/>
        <v>2</v>
      </c>
      <c r="V177" s="2">
        <f t="shared" si="25"/>
        <v>1</v>
      </c>
      <c r="W177">
        <f t="shared" si="26"/>
        <v>1</v>
      </c>
      <c r="X177" s="2">
        <f t="shared" si="27"/>
        <v>1</v>
      </c>
      <c r="Y177">
        <f t="shared" si="28"/>
        <v>1</v>
      </c>
      <c r="AB177">
        <f t="shared" si="29"/>
        <v>1</v>
      </c>
      <c r="AG177" s="2">
        <v>193</v>
      </c>
    </row>
    <row r="178" spans="1:33" x14ac:dyDescent="0.2">
      <c r="A178" s="5">
        <v>176</v>
      </c>
      <c r="B178" s="2" t="s">
        <v>0</v>
      </c>
      <c r="C178" s="2" t="s">
        <v>1</v>
      </c>
      <c r="D178" s="2" t="s">
        <v>15</v>
      </c>
      <c r="E178" s="2" t="s">
        <v>15</v>
      </c>
      <c r="F178" s="2">
        <v>31</v>
      </c>
      <c r="G178" s="2">
        <v>61</v>
      </c>
      <c r="H178" t="s">
        <v>33</v>
      </c>
      <c r="I178" s="2" t="s">
        <v>14</v>
      </c>
      <c r="J178" s="2" t="s">
        <v>55</v>
      </c>
      <c r="K178" s="2">
        <v>13</v>
      </c>
      <c r="L178" s="2">
        <v>23</v>
      </c>
      <c r="M178" s="2">
        <v>3</v>
      </c>
      <c r="N178" s="2" t="s">
        <v>4</v>
      </c>
      <c r="O178" s="2">
        <v>1</v>
      </c>
      <c r="P178" t="s">
        <v>12</v>
      </c>
      <c r="Q178">
        <f t="shared" si="20"/>
        <v>156</v>
      </c>
      <c r="R178" s="55">
        <f t="shared" si="21"/>
        <v>5.0322580645161289E-3</v>
      </c>
      <c r="S178">
        <f t="shared" si="22"/>
        <v>1</v>
      </c>
      <c r="T178">
        <f t="shared" si="23"/>
        <v>0</v>
      </c>
      <c r="U178" s="2">
        <f t="shared" si="24"/>
        <v>1</v>
      </c>
      <c r="V178" s="2">
        <f t="shared" si="25"/>
        <v>3</v>
      </c>
      <c r="W178">
        <f t="shared" si="26"/>
        <v>1</v>
      </c>
      <c r="X178" s="2">
        <f t="shared" si="27"/>
        <v>1</v>
      </c>
      <c r="Y178">
        <f t="shared" si="28"/>
        <v>1</v>
      </c>
      <c r="AB178">
        <f t="shared" si="29"/>
        <v>0</v>
      </c>
      <c r="AG178" s="2">
        <v>194</v>
      </c>
    </row>
    <row r="179" spans="1:33" x14ac:dyDescent="0.2">
      <c r="A179" s="5">
        <v>177</v>
      </c>
      <c r="B179" s="2" t="s">
        <v>3</v>
      </c>
      <c r="C179" s="2" t="s">
        <v>1</v>
      </c>
      <c r="D179" s="2" t="s">
        <v>15</v>
      </c>
      <c r="E179" s="2" t="s">
        <v>15</v>
      </c>
      <c r="F179" s="2">
        <v>51</v>
      </c>
      <c r="G179" s="2">
        <v>37</v>
      </c>
      <c r="H179" t="s">
        <v>28</v>
      </c>
      <c r="I179" s="2" t="s">
        <v>14</v>
      </c>
      <c r="J179" s="3" t="s">
        <v>7</v>
      </c>
      <c r="K179" s="2">
        <v>40</v>
      </c>
      <c r="L179" s="2">
        <v>146</v>
      </c>
      <c r="M179" s="2">
        <v>33</v>
      </c>
      <c r="N179" s="2" t="s">
        <v>8</v>
      </c>
      <c r="O179" s="2">
        <v>13</v>
      </c>
      <c r="P179" s="1" t="s">
        <v>9</v>
      </c>
      <c r="Q179">
        <f t="shared" si="20"/>
        <v>480</v>
      </c>
      <c r="R179" s="55">
        <f t="shared" si="21"/>
        <v>9.4117647058823521E-3</v>
      </c>
      <c r="S179">
        <f t="shared" si="22"/>
        <v>0</v>
      </c>
      <c r="T179">
        <f t="shared" si="23"/>
        <v>0</v>
      </c>
      <c r="U179" s="2">
        <f t="shared" si="24"/>
        <v>0</v>
      </c>
      <c r="V179" s="2">
        <f t="shared" si="25"/>
        <v>4</v>
      </c>
      <c r="W179">
        <f t="shared" si="26"/>
        <v>1</v>
      </c>
      <c r="X179" s="2">
        <f t="shared" si="27"/>
        <v>1</v>
      </c>
      <c r="Y179">
        <f t="shared" si="28"/>
        <v>0</v>
      </c>
      <c r="AB179">
        <f t="shared" si="29"/>
        <v>0</v>
      </c>
      <c r="AG179" s="2">
        <v>195</v>
      </c>
    </row>
    <row r="180" spans="1:33" x14ac:dyDescent="0.2">
      <c r="A180" s="5">
        <v>178</v>
      </c>
      <c r="B180" s="2" t="s">
        <v>0</v>
      </c>
      <c r="C180" s="2" t="s">
        <v>1</v>
      </c>
      <c r="D180" s="2" t="s">
        <v>15</v>
      </c>
      <c r="E180" s="2" t="s">
        <v>15</v>
      </c>
      <c r="F180" s="2">
        <v>28</v>
      </c>
      <c r="G180" s="2">
        <v>50</v>
      </c>
      <c r="H180" t="s">
        <v>29</v>
      </c>
      <c r="I180" s="2" t="s">
        <v>2</v>
      </c>
      <c r="J180" s="2" t="s">
        <v>53</v>
      </c>
      <c r="K180" s="2">
        <v>19</v>
      </c>
      <c r="L180" s="2">
        <v>76</v>
      </c>
      <c r="M180" s="2">
        <v>11</v>
      </c>
      <c r="N180" s="2" t="s">
        <v>4</v>
      </c>
      <c r="O180" s="2">
        <v>0</v>
      </c>
      <c r="P180" t="s">
        <v>10</v>
      </c>
      <c r="Q180">
        <f t="shared" si="20"/>
        <v>228</v>
      </c>
      <c r="R180" s="55">
        <f t="shared" si="21"/>
        <v>8.1428571428571427E-3</v>
      </c>
      <c r="S180">
        <f t="shared" si="22"/>
        <v>1</v>
      </c>
      <c r="T180">
        <f t="shared" si="23"/>
        <v>0</v>
      </c>
      <c r="U180" s="2">
        <f t="shared" si="24"/>
        <v>2</v>
      </c>
      <c r="V180" s="2">
        <f t="shared" si="25"/>
        <v>1</v>
      </c>
      <c r="W180">
        <f t="shared" si="26"/>
        <v>1</v>
      </c>
      <c r="X180" s="2">
        <f t="shared" si="27"/>
        <v>0</v>
      </c>
      <c r="Y180">
        <f t="shared" si="28"/>
        <v>1</v>
      </c>
      <c r="AB180">
        <f t="shared" si="29"/>
        <v>0</v>
      </c>
      <c r="AG180" s="2">
        <v>196</v>
      </c>
    </row>
    <row r="181" spans="1:33" x14ac:dyDescent="0.2">
      <c r="A181" s="5">
        <v>179</v>
      </c>
      <c r="B181" s="2" t="s">
        <v>0</v>
      </c>
      <c r="C181" s="2" t="s">
        <v>1</v>
      </c>
      <c r="D181" s="2" t="s">
        <v>15</v>
      </c>
      <c r="E181" s="2" t="s">
        <v>83</v>
      </c>
      <c r="F181" s="2">
        <v>50</v>
      </c>
      <c r="G181" s="2">
        <v>64</v>
      </c>
      <c r="H181" t="s">
        <v>35</v>
      </c>
      <c r="I181" s="2" t="s">
        <v>14</v>
      </c>
      <c r="J181" s="3" t="s">
        <v>7</v>
      </c>
      <c r="K181" s="2">
        <v>48</v>
      </c>
      <c r="L181" s="2">
        <v>175</v>
      </c>
      <c r="M181" s="2">
        <v>46</v>
      </c>
      <c r="N181" s="2" t="s">
        <v>8</v>
      </c>
      <c r="O181" s="2">
        <v>13</v>
      </c>
      <c r="P181" s="1" t="s">
        <v>9</v>
      </c>
      <c r="Q181">
        <f t="shared" si="20"/>
        <v>576</v>
      </c>
      <c r="R181" s="55">
        <f t="shared" si="21"/>
        <v>1.1520000000000001E-2</v>
      </c>
      <c r="S181">
        <f t="shared" si="22"/>
        <v>1</v>
      </c>
      <c r="T181">
        <f t="shared" si="23"/>
        <v>1</v>
      </c>
      <c r="U181" s="2">
        <f t="shared" si="24"/>
        <v>0</v>
      </c>
      <c r="V181" s="2">
        <f t="shared" si="25"/>
        <v>4</v>
      </c>
      <c r="W181">
        <f t="shared" si="26"/>
        <v>1</v>
      </c>
      <c r="X181" s="2">
        <f t="shared" si="27"/>
        <v>1</v>
      </c>
      <c r="Y181">
        <f t="shared" si="28"/>
        <v>0</v>
      </c>
      <c r="AB181">
        <f t="shared" si="29"/>
        <v>0</v>
      </c>
      <c r="AG181" s="2">
        <v>199</v>
      </c>
    </row>
    <row r="182" spans="1:33" x14ac:dyDescent="0.2">
      <c r="A182" s="5">
        <v>180</v>
      </c>
      <c r="B182" s="2" t="s">
        <v>0</v>
      </c>
      <c r="C182" s="2" t="s">
        <v>2</v>
      </c>
      <c r="D182" s="2" t="s">
        <v>5</v>
      </c>
      <c r="E182" s="2" t="s">
        <v>85</v>
      </c>
      <c r="F182" s="2">
        <v>30</v>
      </c>
      <c r="G182" s="2">
        <v>29</v>
      </c>
      <c r="H182" t="s">
        <v>40</v>
      </c>
      <c r="I182" s="2" t="s">
        <v>2</v>
      </c>
      <c r="J182" s="2" t="s">
        <v>53</v>
      </c>
      <c r="K182" s="2">
        <v>35</v>
      </c>
      <c r="L182" s="2">
        <v>101</v>
      </c>
      <c r="M182" s="2">
        <v>10</v>
      </c>
      <c r="N182" s="2" t="s">
        <v>4</v>
      </c>
      <c r="O182" s="2">
        <v>5</v>
      </c>
      <c r="P182" t="s">
        <v>13</v>
      </c>
      <c r="Q182">
        <f t="shared" si="20"/>
        <v>420</v>
      </c>
      <c r="R182" s="55">
        <f t="shared" si="21"/>
        <v>1.4E-2</v>
      </c>
      <c r="S182">
        <f t="shared" si="22"/>
        <v>1</v>
      </c>
      <c r="T182">
        <f t="shared" si="23"/>
        <v>3</v>
      </c>
      <c r="U182" s="2">
        <f t="shared" si="24"/>
        <v>4</v>
      </c>
      <c r="V182" s="2">
        <f t="shared" si="25"/>
        <v>1</v>
      </c>
      <c r="W182">
        <f t="shared" si="26"/>
        <v>0</v>
      </c>
      <c r="X182" s="2">
        <f t="shared" si="27"/>
        <v>0</v>
      </c>
      <c r="Y182">
        <f t="shared" si="28"/>
        <v>1</v>
      </c>
      <c r="AB182">
        <f t="shared" si="29"/>
        <v>1</v>
      </c>
      <c r="AG182" s="2">
        <v>200</v>
      </c>
    </row>
    <row r="183" spans="1:33" x14ac:dyDescent="0.2">
      <c r="A183" s="5">
        <v>181</v>
      </c>
      <c r="B183" s="2" t="s">
        <v>3</v>
      </c>
      <c r="C183" s="2" t="s">
        <v>1</v>
      </c>
      <c r="D183" s="2" t="s">
        <v>15</v>
      </c>
      <c r="E183" s="2" t="s">
        <v>15</v>
      </c>
      <c r="F183" s="2">
        <v>32</v>
      </c>
      <c r="G183" s="2">
        <v>67</v>
      </c>
      <c r="H183" t="s">
        <v>34</v>
      </c>
      <c r="I183" s="2" t="s">
        <v>14</v>
      </c>
      <c r="J183" s="2" t="s">
        <v>53</v>
      </c>
      <c r="K183" s="2">
        <v>20</v>
      </c>
      <c r="L183" s="2">
        <v>65</v>
      </c>
      <c r="M183" s="2">
        <v>43</v>
      </c>
      <c r="N183" s="2" t="s">
        <v>4</v>
      </c>
      <c r="O183" s="2">
        <v>1</v>
      </c>
      <c r="P183" t="s">
        <v>10</v>
      </c>
      <c r="Q183">
        <f t="shared" si="20"/>
        <v>240</v>
      </c>
      <c r="R183" s="55">
        <f t="shared" si="21"/>
        <v>7.4999999999999997E-3</v>
      </c>
      <c r="S183">
        <f t="shared" si="22"/>
        <v>0</v>
      </c>
      <c r="T183">
        <f t="shared" si="23"/>
        <v>0</v>
      </c>
      <c r="U183" s="2">
        <f t="shared" si="24"/>
        <v>2</v>
      </c>
      <c r="V183" s="2">
        <f t="shared" si="25"/>
        <v>1</v>
      </c>
      <c r="W183">
        <f t="shared" si="26"/>
        <v>1</v>
      </c>
      <c r="X183" s="2">
        <f t="shared" si="27"/>
        <v>1</v>
      </c>
      <c r="Y183">
        <f t="shared" si="28"/>
        <v>1</v>
      </c>
      <c r="AB183">
        <f t="shared" si="29"/>
        <v>0</v>
      </c>
      <c r="AG183" s="2">
        <v>201</v>
      </c>
    </row>
    <row r="184" spans="1:33" x14ac:dyDescent="0.2">
      <c r="A184" s="5">
        <v>182</v>
      </c>
      <c r="B184" s="2" t="s">
        <v>3</v>
      </c>
      <c r="C184" s="2" t="s">
        <v>1</v>
      </c>
      <c r="D184" s="2" t="s">
        <v>5</v>
      </c>
      <c r="E184" s="2" t="s">
        <v>84</v>
      </c>
      <c r="F184" s="2">
        <v>26</v>
      </c>
      <c r="G184" s="2">
        <v>47</v>
      </c>
      <c r="H184" t="s">
        <v>45</v>
      </c>
      <c r="I184" s="2" t="s">
        <v>14</v>
      </c>
      <c r="J184" s="2" t="s">
        <v>55</v>
      </c>
      <c r="K184" s="2">
        <v>20</v>
      </c>
      <c r="L184" s="2">
        <v>46</v>
      </c>
      <c r="M184" s="2">
        <v>7</v>
      </c>
      <c r="N184" s="2" t="s">
        <v>4</v>
      </c>
      <c r="O184" s="2">
        <v>2</v>
      </c>
      <c r="P184" t="s">
        <v>11</v>
      </c>
      <c r="Q184">
        <f t="shared" si="20"/>
        <v>240</v>
      </c>
      <c r="R184" s="55">
        <f t="shared" si="21"/>
        <v>9.2307692307692316E-3</v>
      </c>
      <c r="S184">
        <f t="shared" si="22"/>
        <v>0</v>
      </c>
      <c r="T184">
        <f t="shared" si="23"/>
        <v>2</v>
      </c>
      <c r="U184" s="2">
        <f t="shared" si="24"/>
        <v>3</v>
      </c>
      <c r="V184" s="2">
        <f t="shared" si="25"/>
        <v>3</v>
      </c>
      <c r="W184">
        <f t="shared" si="26"/>
        <v>1</v>
      </c>
      <c r="X184" s="2">
        <f t="shared" si="27"/>
        <v>1</v>
      </c>
      <c r="Y184">
        <f t="shared" si="28"/>
        <v>1</v>
      </c>
      <c r="AB184">
        <f t="shared" si="29"/>
        <v>1</v>
      </c>
      <c r="AG184" s="2">
        <v>202</v>
      </c>
    </row>
    <row r="185" spans="1:33" x14ac:dyDescent="0.2">
      <c r="A185" s="5">
        <v>183</v>
      </c>
      <c r="B185" s="2" t="s">
        <v>3</v>
      </c>
      <c r="C185" s="2" t="s">
        <v>1</v>
      </c>
      <c r="D185" s="2" t="s">
        <v>5</v>
      </c>
      <c r="E185" s="2" t="s">
        <v>15</v>
      </c>
      <c r="F185" s="2">
        <v>50</v>
      </c>
      <c r="G185" s="2">
        <v>78</v>
      </c>
      <c r="H185" t="s">
        <v>25</v>
      </c>
      <c r="I185" s="2" t="s">
        <v>14</v>
      </c>
      <c r="J185" s="3" t="s">
        <v>7</v>
      </c>
      <c r="K185" s="2">
        <v>40</v>
      </c>
      <c r="L185" s="2">
        <v>161</v>
      </c>
      <c r="M185" s="2">
        <v>43</v>
      </c>
      <c r="N185" s="2" t="s">
        <v>8</v>
      </c>
      <c r="O185" s="2">
        <v>11</v>
      </c>
      <c r="P185" t="s">
        <v>9</v>
      </c>
      <c r="Q185">
        <f t="shared" si="20"/>
        <v>480</v>
      </c>
      <c r="R185" s="55">
        <f t="shared" si="21"/>
        <v>9.5999999999999992E-3</v>
      </c>
      <c r="S185">
        <f t="shared" si="22"/>
        <v>0</v>
      </c>
      <c r="T185">
        <f t="shared" si="23"/>
        <v>0</v>
      </c>
      <c r="U185" s="2">
        <f t="shared" si="24"/>
        <v>0</v>
      </c>
      <c r="V185" s="2">
        <f t="shared" si="25"/>
        <v>4</v>
      </c>
      <c r="W185">
        <f t="shared" si="26"/>
        <v>1</v>
      </c>
      <c r="X185" s="2">
        <f t="shared" si="27"/>
        <v>1</v>
      </c>
      <c r="Y185">
        <f t="shared" si="28"/>
        <v>0</v>
      </c>
      <c r="AB185">
        <f t="shared" si="29"/>
        <v>1</v>
      </c>
      <c r="AG185" s="2">
        <v>203</v>
      </c>
    </row>
    <row r="186" spans="1:33" x14ac:dyDescent="0.2">
      <c r="A186" s="5">
        <v>184</v>
      </c>
      <c r="B186" s="2" t="s">
        <v>3</v>
      </c>
      <c r="C186" s="2" t="s">
        <v>1</v>
      </c>
      <c r="D186" s="2" t="s">
        <v>5</v>
      </c>
      <c r="E186" s="2" t="s">
        <v>15</v>
      </c>
      <c r="F186" s="2">
        <v>36</v>
      </c>
      <c r="G186" s="2">
        <v>54</v>
      </c>
      <c r="H186" t="s">
        <v>16</v>
      </c>
      <c r="I186" s="2" t="s">
        <v>2</v>
      </c>
      <c r="J186" s="2" t="s">
        <v>55</v>
      </c>
      <c r="K186" s="2">
        <v>12</v>
      </c>
      <c r="L186" s="2">
        <v>23</v>
      </c>
      <c r="M186" s="2">
        <v>3</v>
      </c>
      <c r="N186" s="2" t="s">
        <v>4</v>
      </c>
      <c r="O186" s="2">
        <v>2</v>
      </c>
      <c r="P186" t="s">
        <v>11</v>
      </c>
      <c r="Q186">
        <f t="shared" si="20"/>
        <v>144</v>
      </c>
      <c r="R186" s="55">
        <f t="shared" si="21"/>
        <v>4.0000000000000001E-3</v>
      </c>
      <c r="S186">
        <f t="shared" si="22"/>
        <v>0</v>
      </c>
      <c r="T186">
        <f t="shared" si="23"/>
        <v>0</v>
      </c>
      <c r="U186" s="2">
        <f t="shared" si="24"/>
        <v>3</v>
      </c>
      <c r="V186" s="2">
        <f t="shared" si="25"/>
        <v>3</v>
      </c>
      <c r="W186">
        <f t="shared" si="26"/>
        <v>1</v>
      </c>
      <c r="X186" s="2">
        <f t="shared" si="27"/>
        <v>0</v>
      </c>
      <c r="Y186">
        <f t="shared" si="28"/>
        <v>1</v>
      </c>
      <c r="AB186">
        <f t="shared" si="29"/>
        <v>1</v>
      </c>
      <c r="AG186" s="2">
        <v>205</v>
      </c>
    </row>
    <row r="187" spans="1:33" x14ac:dyDescent="0.2">
      <c r="A187" s="5">
        <v>185</v>
      </c>
      <c r="B187" s="2" t="s">
        <v>0</v>
      </c>
      <c r="C187" s="2" t="s">
        <v>2</v>
      </c>
      <c r="D187" s="2" t="s">
        <v>5</v>
      </c>
      <c r="E187" s="2" t="s">
        <v>15</v>
      </c>
      <c r="F187" s="2">
        <v>36</v>
      </c>
      <c r="G187" s="2">
        <v>27</v>
      </c>
      <c r="H187" t="s">
        <v>35</v>
      </c>
      <c r="I187" s="2" t="s">
        <v>2</v>
      </c>
      <c r="J187" s="2" t="s">
        <v>55</v>
      </c>
      <c r="K187" s="2">
        <v>30</v>
      </c>
      <c r="L187" s="2">
        <v>114</v>
      </c>
      <c r="M187" s="2">
        <v>30</v>
      </c>
      <c r="N187" s="2" t="s">
        <v>4</v>
      </c>
      <c r="O187" s="2">
        <v>0</v>
      </c>
      <c r="P187" t="s">
        <v>13</v>
      </c>
      <c r="Q187">
        <f t="shared" si="20"/>
        <v>360</v>
      </c>
      <c r="R187" s="55">
        <f t="shared" si="21"/>
        <v>0.01</v>
      </c>
      <c r="S187">
        <f t="shared" si="22"/>
        <v>1</v>
      </c>
      <c r="T187">
        <f t="shared" si="23"/>
        <v>0</v>
      </c>
      <c r="U187" s="2">
        <f t="shared" si="24"/>
        <v>4</v>
      </c>
      <c r="V187" s="2">
        <f t="shared" si="25"/>
        <v>3</v>
      </c>
      <c r="W187">
        <f t="shared" si="26"/>
        <v>0</v>
      </c>
      <c r="X187" s="2">
        <f t="shared" si="27"/>
        <v>0</v>
      </c>
      <c r="Y187">
        <f t="shared" si="28"/>
        <v>1</v>
      </c>
      <c r="AB187">
        <f t="shared" si="29"/>
        <v>1</v>
      </c>
      <c r="AG187" s="2">
        <v>206</v>
      </c>
    </row>
    <row r="188" spans="1:33" x14ac:dyDescent="0.2">
      <c r="A188" s="5">
        <v>186</v>
      </c>
      <c r="B188" s="2" t="s">
        <v>3</v>
      </c>
      <c r="C188" s="2" t="s">
        <v>2</v>
      </c>
      <c r="D188" s="2" t="s">
        <v>15</v>
      </c>
      <c r="E188" s="2" t="s">
        <v>15</v>
      </c>
      <c r="F188" s="2">
        <v>31</v>
      </c>
      <c r="G188" s="2">
        <v>70</v>
      </c>
      <c r="H188" t="s">
        <v>36</v>
      </c>
      <c r="I188" s="2" t="s">
        <v>2</v>
      </c>
      <c r="J188" s="2" t="s">
        <v>53</v>
      </c>
      <c r="K188" s="2">
        <v>14</v>
      </c>
      <c r="L188" s="2">
        <v>26</v>
      </c>
      <c r="M188" s="2">
        <v>11</v>
      </c>
      <c r="N188" s="2" t="s">
        <v>4</v>
      </c>
      <c r="O188" s="2">
        <v>0</v>
      </c>
      <c r="P188" t="s">
        <v>12</v>
      </c>
      <c r="Q188">
        <f t="shared" si="20"/>
        <v>168</v>
      </c>
      <c r="R188" s="55">
        <f t="shared" si="21"/>
        <v>5.4193548387096776E-3</v>
      </c>
      <c r="S188">
        <f t="shared" si="22"/>
        <v>0</v>
      </c>
      <c r="T188">
        <f t="shared" si="23"/>
        <v>0</v>
      </c>
      <c r="U188" s="2">
        <f t="shared" si="24"/>
        <v>1</v>
      </c>
      <c r="V188" s="2">
        <f t="shared" si="25"/>
        <v>1</v>
      </c>
      <c r="W188">
        <f t="shared" si="26"/>
        <v>0</v>
      </c>
      <c r="X188" s="2">
        <f t="shared" si="27"/>
        <v>0</v>
      </c>
      <c r="Y188">
        <f t="shared" si="28"/>
        <v>1</v>
      </c>
      <c r="AB188">
        <f t="shared" si="29"/>
        <v>0</v>
      </c>
      <c r="AG188" s="2">
        <v>207</v>
      </c>
    </row>
    <row r="189" spans="1:33" x14ac:dyDescent="0.2">
      <c r="A189" s="5">
        <v>187</v>
      </c>
      <c r="B189" s="2" t="s">
        <v>0</v>
      </c>
      <c r="C189" s="2" t="s">
        <v>1</v>
      </c>
      <c r="D189" s="2" t="s">
        <v>15</v>
      </c>
      <c r="E189" s="2" t="s">
        <v>83</v>
      </c>
      <c r="F189" s="2">
        <v>37</v>
      </c>
      <c r="G189" s="2">
        <v>49</v>
      </c>
      <c r="H189" t="s">
        <v>20</v>
      </c>
      <c r="I189" s="2" t="s">
        <v>2</v>
      </c>
      <c r="J189" s="2" t="s">
        <v>53</v>
      </c>
      <c r="K189" s="2">
        <v>16</v>
      </c>
      <c r="L189" s="2">
        <v>41</v>
      </c>
      <c r="M189" s="2">
        <v>19</v>
      </c>
      <c r="N189" s="2" t="s">
        <v>4</v>
      </c>
      <c r="O189" s="2">
        <v>1</v>
      </c>
      <c r="P189" t="s">
        <v>10</v>
      </c>
      <c r="Q189">
        <f t="shared" si="20"/>
        <v>192</v>
      </c>
      <c r="R189" s="55">
        <f t="shared" si="21"/>
        <v>5.1891891891891889E-3</v>
      </c>
      <c r="S189">
        <f t="shared" si="22"/>
        <v>1</v>
      </c>
      <c r="T189">
        <f t="shared" si="23"/>
        <v>1</v>
      </c>
      <c r="U189" s="2">
        <f t="shared" si="24"/>
        <v>2</v>
      </c>
      <c r="V189" s="2">
        <f t="shared" si="25"/>
        <v>1</v>
      </c>
      <c r="W189">
        <f t="shared" si="26"/>
        <v>1</v>
      </c>
      <c r="X189" s="2">
        <f t="shared" si="27"/>
        <v>0</v>
      </c>
      <c r="Y189">
        <f t="shared" si="28"/>
        <v>1</v>
      </c>
      <c r="AB189">
        <f t="shared" si="29"/>
        <v>0</v>
      </c>
      <c r="AG189" s="2">
        <v>208</v>
      </c>
    </row>
    <row r="190" spans="1:33" x14ac:dyDescent="0.2">
      <c r="A190" s="5">
        <v>188</v>
      </c>
      <c r="B190" s="2" t="s">
        <v>0</v>
      </c>
      <c r="C190" s="2" t="s">
        <v>1</v>
      </c>
      <c r="D190" s="2" t="s">
        <v>5</v>
      </c>
      <c r="E190" s="2" t="s">
        <v>83</v>
      </c>
      <c r="F190" s="2">
        <v>50</v>
      </c>
      <c r="G190" s="2">
        <v>30</v>
      </c>
      <c r="H190" t="s">
        <v>36</v>
      </c>
      <c r="I190" s="2" t="s">
        <v>14</v>
      </c>
      <c r="J190" s="2" t="s">
        <v>6</v>
      </c>
      <c r="K190" s="2">
        <v>48</v>
      </c>
      <c r="L190" s="2">
        <v>170</v>
      </c>
      <c r="M190" s="4">
        <v>2</v>
      </c>
      <c r="N190" s="2" t="s">
        <v>4</v>
      </c>
      <c r="O190" s="2">
        <v>1</v>
      </c>
      <c r="P190" t="s">
        <v>12</v>
      </c>
      <c r="Q190">
        <f t="shared" si="20"/>
        <v>576</v>
      </c>
      <c r="R190" s="55">
        <f t="shared" si="21"/>
        <v>1.1520000000000001E-2</v>
      </c>
      <c r="S190">
        <f t="shared" si="22"/>
        <v>1</v>
      </c>
      <c r="T190">
        <f t="shared" si="23"/>
        <v>1</v>
      </c>
      <c r="U190" s="2">
        <f t="shared" si="24"/>
        <v>1</v>
      </c>
      <c r="V190" s="2">
        <f t="shared" si="25"/>
        <v>0</v>
      </c>
      <c r="W190">
        <f t="shared" si="26"/>
        <v>1</v>
      </c>
      <c r="X190" s="2">
        <f t="shared" si="27"/>
        <v>1</v>
      </c>
      <c r="Y190">
        <f t="shared" si="28"/>
        <v>1</v>
      </c>
      <c r="AB190">
        <f t="shared" si="29"/>
        <v>1</v>
      </c>
      <c r="AG190" s="2">
        <v>209</v>
      </c>
    </row>
    <row r="191" spans="1:33" x14ac:dyDescent="0.2">
      <c r="A191" s="5">
        <v>189</v>
      </c>
      <c r="B191" s="2" t="s">
        <v>0</v>
      </c>
      <c r="C191" s="2" t="s">
        <v>1</v>
      </c>
      <c r="D191" s="2" t="s">
        <v>5</v>
      </c>
      <c r="E191" s="2" t="s">
        <v>83</v>
      </c>
      <c r="F191" s="2">
        <v>57</v>
      </c>
      <c r="G191" s="2">
        <v>61</v>
      </c>
      <c r="H191" t="s">
        <v>35</v>
      </c>
      <c r="I191" s="2" t="s">
        <v>14</v>
      </c>
      <c r="J191" s="2" t="s">
        <v>6</v>
      </c>
      <c r="K191" s="2">
        <v>67</v>
      </c>
      <c r="L191" s="2">
        <v>278</v>
      </c>
      <c r="M191" s="2">
        <v>3</v>
      </c>
      <c r="N191" s="2" t="s">
        <v>4</v>
      </c>
      <c r="O191" s="2">
        <v>1</v>
      </c>
      <c r="P191" t="s">
        <v>10</v>
      </c>
      <c r="Q191">
        <f t="shared" si="20"/>
        <v>804</v>
      </c>
      <c r="R191" s="55">
        <f t="shared" si="21"/>
        <v>1.4105263157894737E-2</v>
      </c>
      <c r="S191">
        <f t="shared" si="22"/>
        <v>1</v>
      </c>
      <c r="T191">
        <f t="shared" si="23"/>
        <v>1</v>
      </c>
      <c r="U191" s="2">
        <f t="shared" si="24"/>
        <v>2</v>
      </c>
      <c r="V191" s="2">
        <f t="shared" si="25"/>
        <v>0</v>
      </c>
      <c r="W191">
        <f t="shared" si="26"/>
        <v>1</v>
      </c>
      <c r="X191" s="2">
        <f t="shared" si="27"/>
        <v>1</v>
      </c>
      <c r="Y191">
        <f t="shared" si="28"/>
        <v>1</v>
      </c>
      <c r="AB191">
        <f t="shared" si="29"/>
        <v>1</v>
      </c>
      <c r="AG191" s="2">
        <v>211</v>
      </c>
    </row>
    <row r="192" spans="1:33" x14ac:dyDescent="0.2">
      <c r="A192" s="5">
        <v>190</v>
      </c>
      <c r="B192" s="2" t="s">
        <v>3</v>
      </c>
      <c r="C192" s="2" t="s">
        <v>1</v>
      </c>
      <c r="D192" s="2" t="s">
        <v>15</v>
      </c>
      <c r="E192" s="2" t="s">
        <v>83</v>
      </c>
      <c r="F192" s="2">
        <v>32</v>
      </c>
      <c r="G192" s="2">
        <v>62</v>
      </c>
      <c r="H192" t="s">
        <v>23</v>
      </c>
      <c r="I192" s="2" t="s">
        <v>14</v>
      </c>
      <c r="J192" s="2" t="s">
        <v>55</v>
      </c>
      <c r="K192" s="2">
        <v>23</v>
      </c>
      <c r="L192" s="2">
        <v>33</v>
      </c>
      <c r="M192" s="2">
        <v>19</v>
      </c>
      <c r="N192" s="2" t="s">
        <v>4</v>
      </c>
      <c r="O192" s="2">
        <v>1</v>
      </c>
      <c r="P192" t="s">
        <v>10</v>
      </c>
      <c r="Q192">
        <f t="shared" si="20"/>
        <v>276</v>
      </c>
      <c r="R192" s="55">
        <f t="shared" si="21"/>
        <v>8.6250000000000007E-3</v>
      </c>
      <c r="S192">
        <f t="shared" si="22"/>
        <v>0</v>
      </c>
      <c r="T192">
        <f t="shared" si="23"/>
        <v>1</v>
      </c>
      <c r="U192" s="2">
        <f t="shared" si="24"/>
        <v>2</v>
      </c>
      <c r="V192" s="2">
        <f t="shared" si="25"/>
        <v>3</v>
      </c>
      <c r="W192">
        <f t="shared" si="26"/>
        <v>1</v>
      </c>
      <c r="X192" s="2">
        <f t="shared" si="27"/>
        <v>1</v>
      </c>
      <c r="Y192">
        <f t="shared" si="28"/>
        <v>1</v>
      </c>
      <c r="AB192">
        <f t="shared" si="29"/>
        <v>0</v>
      </c>
      <c r="AG192" s="2">
        <v>214</v>
      </c>
    </row>
    <row r="193" spans="1:33" x14ac:dyDescent="0.2">
      <c r="A193" s="5">
        <v>191</v>
      </c>
      <c r="B193" s="2" t="s">
        <v>3</v>
      </c>
      <c r="C193" s="2" t="s">
        <v>2</v>
      </c>
      <c r="D193" s="2" t="s">
        <v>5</v>
      </c>
      <c r="E193" s="2" t="s">
        <v>84</v>
      </c>
      <c r="F193" s="2">
        <v>29</v>
      </c>
      <c r="G193" s="2">
        <v>25</v>
      </c>
      <c r="H193" t="s">
        <v>62</v>
      </c>
      <c r="I193" s="2" t="s">
        <v>2</v>
      </c>
      <c r="J193" s="2" t="s">
        <v>53</v>
      </c>
      <c r="K193" s="2">
        <v>33</v>
      </c>
      <c r="L193" s="2">
        <v>156</v>
      </c>
      <c r="M193" s="2">
        <v>2</v>
      </c>
      <c r="N193" s="2" t="s">
        <v>4</v>
      </c>
      <c r="O193" s="2">
        <v>4</v>
      </c>
      <c r="P193" t="s">
        <v>13</v>
      </c>
      <c r="Q193">
        <f t="shared" si="20"/>
        <v>396</v>
      </c>
      <c r="R193" s="55">
        <f t="shared" si="21"/>
        <v>1.3655172413793104E-2</v>
      </c>
      <c r="S193">
        <f t="shared" si="22"/>
        <v>0</v>
      </c>
      <c r="T193">
        <f t="shared" si="23"/>
        <v>2</v>
      </c>
      <c r="U193" s="2">
        <f t="shared" si="24"/>
        <v>4</v>
      </c>
      <c r="V193" s="2">
        <f t="shared" si="25"/>
        <v>1</v>
      </c>
      <c r="W193">
        <f t="shared" si="26"/>
        <v>0</v>
      </c>
      <c r="X193" s="2">
        <f t="shared" si="27"/>
        <v>0</v>
      </c>
      <c r="Y193">
        <f t="shared" si="28"/>
        <v>1</v>
      </c>
      <c r="AB193">
        <f t="shared" si="29"/>
        <v>1</v>
      </c>
      <c r="AG193" s="2">
        <v>215</v>
      </c>
    </row>
    <row r="194" spans="1:33" x14ac:dyDescent="0.2">
      <c r="A194" s="5">
        <v>192</v>
      </c>
      <c r="B194" s="2" t="s">
        <v>3</v>
      </c>
      <c r="C194" s="2" t="s">
        <v>1</v>
      </c>
      <c r="D194" s="2" t="s">
        <v>15</v>
      </c>
      <c r="E194" s="2" t="s">
        <v>15</v>
      </c>
      <c r="F194" s="2">
        <v>47</v>
      </c>
      <c r="G194" s="2">
        <v>79</v>
      </c>
      <c r="H194" t="s">
        <v>18</v>
      </c>
      <c r="I194" s="2" t="s">
        <v>14</v>
      </c>
      <c r="J194" s="3" t="s">
        <v>7</v>
      </c>
      <c r="K194" s="2">
        <v>44</v>
      </c>
      <c r="L194" s="2">
        <v>182</v>
      </c>
      <c r="M194" s="2">
        <v>14</v>
      </c>
      <c r="N194" s="2" t="s">
        <v>8</v>
      </c>
      <c r="O194" s="2">
        <v>13</v>
      </c>
      <c r="P194" t="s">
        <v>9</v>
      </c>
      <c r="Q194">
        <f t="shared" si="20"/>
        <v>528</v>
      </c>
      <c r="R194" s="55">
        <f t="shared" si="21"/>
        <v>1.1234042553191489E-2</v>
      </c>
      <c r="S194">
        <f t="shared" si="22"/>
        <v>0</v>
      </c>
      <c r="T194">
        <f t="shared" si="23"/>
        <v>0</v>
      </c>
      <c r="U194" s="2">
        <f t="shared" si="24"/>
        <v>0</v>
      </c>
      <c r="V194" s="2">
        <f t="shared" si="25"/>
        <v>4</v>
      </c>
      <c r="W194">
        <f t="shared" si="26"/>
        <v>1</v>
      </c>
      <c r="X194" s="2">
        <f t="shared" si="27"/>
        <v>1</v>
      </c>
      <c r="Y194">
        <f t="shared" si="28"/>
        <v>0</v>
      </c>
      <c r="AB194">
        <f t="shared" si="29"/>
        <v>0</v>
      </c>
      <c r="AG194" s="2">
        <v>216</v>
      </c>
    </row>
    <row r="195" spans="1:33" x14ac:dyDescent="0.2">
      <c r="A195" s="5">
        <v>193</v>
      </c>
      <c r="B195" s="2" t="s">
        <v>3</v>
      </c>
      <c r="C195" s="2" t="s">
        <v>2</v>
      </c>
      <c r="D195" s="2" t="s">
        <v>5</v>
      </c>
      <c r="E195" s="2" t="s">
        <v>85</v>
      </c>
      <c r="F195" s="2">
        <v>30</v>
      </c>
      <c r="G195" s="2">
        <v>24</v>
      </c>
      <c r="H195" t="s">
        <v>35</v>
      </c>
      <c r="I195" s="2" t="s">
        <v>2</v>
      </c>
      <c r="J195" s="2" t="s">
        <v>53</v>
      </c>
      <c r="K195" s="2">
        <v>32</v>
      </c>
      <c r="L195" s="2">
        <v>96</v>
      </c>
      <c r="M195" s="2">
        <v>16</v>
      </c>
      <c r="N195" s="2" t="s">
        <v>4</v>
      </c>
      <c r="O195" s="2">
        <v>2</v>
      </c>
      <c r="P195" t="s">
        <v>13</v>
      </c>
      <c r="Q195">
        <f t="shared" si="20"/>
        <v>384</v>
      </c>
      <c r="R195" s="55">
        <f t="shared" si="21"/>
        <v>1.2800000000000001E-2</v>
      </c>
      <c r="S195">
        <f t="shared" si="22"/>
        <v>0</v>
      </c>
      <c r="T195">
        <f t="shared" si="23"/>
        <v>3</v>
      </c>
      <c r="U195" s="2">
        <f t="shared" si="24"/>
        <v>4</v>
      </c>
      <c r="V195" s="2">
        <f t="shared" si="25"/>
        <v>1</v>
      </c>
      <c r="W195">
        <f t="shared" si="26"/>
        <v>0</v>
      </c>
      <c r="X195" s="2">
        <f t="shared" si="27"/>
        <v>0</v>
      </c>
      <c r="Y195">
        <f t="shared" si="28"/>
        <v>1</v>
      </c>
      <c r="AB195">
        <f t="shared" si="29"/>
        <v>1</v>
      </c>
      <c r="AG195" s="2">
        <v>218</v>
      </c>
    </row>
    <row r="196" spans="1:33" x14ac:dyDescent="0.2">
      <c r="A196" s="5">
        <v>194</v>
      </c>
      <c r="B196" s="2" t="s">
        <v>3</v>
      </c>
      <c r="C196" s="2" t="s">
        <v>2</v>
      </c>
      <c r="D196" s="2" t="s">
        <v>5</v>
      </c>
      <c r="E196" s="2" t="s">
        <v>84</v>
      </c>
      <c r="F196" s="2">
        <v>27</v>
      </c>
      <c r="G196" s="2">
        <v>19</v>
      </c>
      <c r="H196" t="s">
        <v>58</v>
      </c>
      <c r="I196" s="2" t="s">
        <v>2</v>
      </c>
      <c r="J196" s="2" t="s">
        <v>53</v>
      </c>
      <c r="K196" s="2">
        <v>27</v>
      </c>
      <c r="L196" s="2">
        <v>76</v>
      </c>
      <c r="M196" s="2">
        <v>22</v>
      </c>
      <c r="N196" s="2" t="s">
        <v>4</v>
      </c>
      <c r="O196" s="2">
        <v>3</v>
      </c>
      <c r="P196" t="s">
        <v>13</v>
      </c>
      <c r="Q196">
        <f t="shared" ref="Q196:Q259" si="30">K196*12</f>
        <v>324</v>
      </c>
      <c r="R196" s="55">
        <f t="shared" ref="R196:R259" si="31">(Q196/(F196*1000))</f>
        <v>1.2E-2</v>
      </c>
      <c r="S196">
        <f t="shared" ref="S196:S259" si="32">IF(B196="male", 1, 0)</f>
        <v>0</v>
      </c>
      <c r="T196">
        <f t="shared" ref="T196:T259" si="33">_xlfn.IFS(E196:E1195 = "none", 0, E196:E1195 = "BA", 1, E196:E1195= "MA", 2, E196:E1195="PhD", 3)</f>
        <v>2</v>
      </c>
      <c r="U196" s="2">
        <f t="shared" ref="U196:U259" si="34">_xlfn.IFS(P196:P1195 = "saving favorite shows to watch as a family", 0, P196:P1195 = "time shifting", 1, P196:P1195= "cool gadget", 2, P196:P1195="schedule control", 3, P196:P1195="programming/interactive features", 4)</f>
        <v>4</v>
      </c>
      <c r="V196" s="2">
        <f t="shared" ref="V196:V259" si="35">_xlfn.IFS(J196:J1195 = "specialty stores", 0, J196:J1195 = "retail", 1, J196:J1195= "web (ebay)", 2, J196:J1195="discount", 3, J196:J1195="mass-consumer electronics", 4)</f>
        <v>1</v>
      </c>
      <c r="W196">
        <f t="shared" ref="W196:W259" si="36">IF(C196="married", 1, 0)</f>
        <v>0</v>
      </c>
      <c r="X196" s="2">
        <f t="shared" ref="X196:X259" si="37">IF(I196="family", 1, 0)</f>
        <v>0</v>
      </c>
      <c r="Y196">
        <f t="shared" ref="Y196:Y259" si="38">IF(N196="early", 1, 0)</f>
        <v>1</v>
      </c>
      <c r="AB196">
        <f t="shared" ref="AB196:AB259" si="39">IF(D196="professional", 1, 0)</f>
        <v>1</v>
      </c>
      <c r="AG196" s="2">
        <v>221</v>
      </c>
    </row>
    <row r="197" spans="1:33" x14ac:dyDescent="0.2">
      <c r="A197" s="5">
        <v>195</v>
      </c>
      <c r="B197" s="2" t="s">
        <v>3</v>
      </c>
      <c r="C197" s="2" t="s">
        <v>1</v>
      </c>
      <c r="D197" s="2" t="s">
        <v>15</v>
      </c>
      <c r="E197" s="2" t="s">
        <v>15</v>
      </c>
      <c r="F197" s="2">
        <v>27</v>
      </c>
      <c r="G197" s="2">
        <v>70</v>
      </c>
      <c r="H197" t="s">
        <v>29</v>
      </c>
      <c r="I197" s="2" t="s">
        <v>14</v>
      </c>
      <c r="J197" s="2" t="s">
        <v>53</v>
      </c>
      <c r="K197" s="2">
        <v>17</v>
      </c>
      <c r="L197" s="2">
        <v>49</v>
      </c>
      <c r="M197" s="2">
        <v>43</v>
      </c>
      <c r="N197" s="2" t="s">
        <v>4</v>
      </c>
      <c r="O197" s="2">
        <v>2</v>
      </c>
      <c r="P197" t="s">
        <v>10</v>
      </c>
      <c r="Q197">
        <f t="shared" si="30"/>
        <v>204</v>
      </c>
      <c r="R197" s="55">
        <f t="shared" si="31"/>
        <v>7.5555555555555558E-3</v>
      </c>
      <c r="S197">
        <f t="shared" si="32"/>
        <v>0</v>
      </c>
      <c r="T197">
        <f t="shared" si="33"/>
        <v>0</v>
      </c>
      <c r="U197" s="2">
        <f t="shared" si="34"/>
        <v>2</v>
      </c>
      <c r="V197" s="2">
        <f t="shared" si="35"/>
        <v>1</v>
      </c>
      <c r="W197">
        <f t="shared" si="36"/>
        <v>1</v>
      </c>
      <c r="X197" s="2">
        <f t="shared" si="37"/>
        <v>1</v>
      </c>
      <c r="Y197">
        <f t="shared" si="38"/>
        <v>1</v>
      </c>
      <c r="AB197">
        <f t="shared" si="39"/>
        <v>0</v>
      </c>
      <c r="AG197" s="2">
        <v>222</v>
      </c>
    </row>
    <row r="198" spans="1:33" x14ac:dyDescent="0.2">
      <c r="A198" s="5">
        <v>196</v>
      </c>
      <c r="B198" s="2" t="s">
        <v>0</v>
      </c>
      <c r="C198" s="2" t="s">
        <v>2</v>
      </c>
      <c r="D198" s="2" t="s">
        <v>15</v>
      </c>
      <c r="E198" s="2" t="s">
        <v>15</v>
      </c>
      <c r="F198" s="2">
        <v>32</v>
      </c>
      <c r="G198" s="2">
        <v>66</v>
      </c>
      <c r="H198" t="s">
        <v>25</v>
      </c>
      <c r="I198" s="2" t="s">
        <v>14</v>
      </c>
      <c r="J198" s="2" t="s">
        <v>55</v>
      </c>
      <c r="K198" s="2">
        <v>15</v>
      </c>
      <c r="L198" s="2">
        <v>35</v>
      </c>
      <c r="M198" s="2">
        <v>33</v>
      </c>
      <c r="N198" s="2" t="s">
        <v>4</v>
      </c>
      <c r="O198" s="2">
        <v>1</v>
      </c>
      <c r="P198" t="s">
        <v>11</v>
      </c>
      <c r="Q198">
        <f t="shared" si="30"/>
        <v>180</v>
      </c>
      <c r="R198" s="55">
        <f t="shared" si="31"/>
        <v>5.6249999999999998E-3</v>
      </c>
      <c r="S198">
        <f t="shared" si="32"/>
        <v>1</v>
      </c>
      <c r="T198">
        <f t="shared" si="33"/>
        <v>0</v>
      </c>
      <c r="U198" s="2">
        <f t="shared" si="34"/>
        <v>3</v>
      </c>
      <c r="V198" s="2">
        <f t="shared" si="35"/>
        <v>3</v>
      </c>
      <c r="W198">
        <f t="shared" si="36"/>
        <v>0</v>
      </c>
      <c r="X198" s="2">
        <f t="shared" si="37"/>
        <v>1</v>
      </c>
      <c r="Y198">
        <f t="shared" si="38"/>
        <v>1</v>
      </c>
      <c r="AB198">
        <f t="shared" si="39"/>
        <v>0</v>
      </c>
      <c r="AG198" s="2">
        <v>223</v>
      </c>
    </row>
    <row r="199" spans="1:33" x14ac:dyDescent="0.2">
      <c r="A199" s="5">
        <v>197</v>
      </c>
      <c r="B199" s="2" t="s">
        <v>3</v>
      </c>
      <c r="C199" s="2" t="s">
        <v>1</v>
      </c>
      <c r="D199" s="2" t="s">
        <v>5</v>
      </c>
      <c r="E199" s="2" t="s">
        <v>15</v>
      </c>
      <c r="F199" s="2">
        <v>25</v>
      </c>
      <c r="G199" s="2">
        <v>52</v>
      </c>
      <c r="H199" t="s">
        <v>22</v>
      </c>
      <c r="I199" s="2" t="s">
        <v>14</v>
      </c>
      <c r="J199" s="2" t="s">
        <v>53</v>
      </c>
      <c r="K199" s="2">
        <v>20</v>
      </c>
      <c r="L199" s="2">
        <v>62</v>
      </c>
      <c r="M199" s="2">
        <v>26</v>
      </c>
      <c r="N199" s="2" t="s">
        <v>4</v>
      </c>
      <c r="O199" s="2">
        <v>0</v>
      </c>
      <c r="P199" t="s">
        <v>11</v>
      </c>
      <c r="Q199">
        <f t="shared" si="30"/>
        <v>240</v>
      </c>
      <c r="R199" s="55">
        <f t="shared" si="31"/>
        <v>9.5999999999999992E-3</v>
      </c>
      <c r="S199">
        <f t="shared" si="32"/>
        <v>0</v>
      </c>
      <c r="T199">
        <f t="shared" si="33"/>
        <v>0</v>
      </c>
      <c r="U199" s="2">
        <f t="shared" si="34"/>
        <v>3</v>
      </c>
      <c r="V199" s="2">
        <f t="shared" si="35"/>
        <v>1</v>
      </c>
      <c r="W199">
        <f t="shared" si="36"/>
        <v>1</v>
      </c>
      <c r="X199" s="2">
        <f t="shared" si="37"/>
        <v>1</v>
      </c>
      <c r="Y199">
        <f t="shared" si="38"/>
        <v>1</v>
      </c>
      <c r="AB199">
        <f t="shared" si="39"/>
        <v>1</v>
      </c>
      <c r="AG199" s="2">
        <v>224</v>
      </c>
    </row>
    <row r="200" spans="1:33" x14ac:dyDescent="0.2">
      <c r="A200" s="5">
        <v>198</v>
      </c>
      <c r="B200" s="2" t="s">
        <v>0</v>
      </c>
      <c r="C200" s="2" t="s">
        <v>1</v>
      </c>
      <c r="D200" s="2" t="s">
        <v>5</v>
      </c>
      <c r="E200" s="2" t="s">
        <v>84</v>
      </c>
      <c r="F200" s="2">
        <v>58</v>
      </c>
      <c r="G200" s="2">
        <v>65</v>
      </c>
      <c r="H200" t="s">
        <v>18</v>
      </c>
      <c r="I200" s="2" t="s">
        <v>14</v>
      </c>
      <c r="J200" s="2" t="s">
        <v>6</v>
      </c>
      <c r="K200" s="2">
        <v>55</v>
      </c>
      <c r="L200" s="2">
        <v>171</v>
      </c>
      <c r="M200" s="2">
        <v>3</v>
      </c>
      <c r="N200" s="2" t="s">
        <v>4</v>
      </c>
      <c r="O200" s="2">
        <v>2</v>
      </c>
      <c r="P200" t="s">
        <v>11</v>
      </c>
      <c r="Q200">
        <f t="shared" si="30"/>
        <v>660</v>
      </c>
      <c r="R200" s="55">
        <f t="shared" si="31"/>
        <v>1.1379310344827587E-2</v>
      </c>
      <c r="S200">
        <f t="shared" si="32"/>
        <v>1</v>
      </c>
      <c r="T200">
        <f t="shared" si="33"/>
        <v>2</v>
      </c>
      <c r="U200" s="2">
        <f t="shared" si="34"/>
        <v>3</v>
      </c>
      <c r="V200" s="2">
        <f t="shared" si="35"/>
        <v>0</v>
      </c>
      <c r="W200">
        <f t="shared" si="36"/>
        <v>1</v>
      </c>
      <c r="X200" s="2">
        <f t="shared" si="37"/>
        <v>1</v>
      </c>
      <c r="Y200">
        <f t="shared" si="38"/>
        <v>1</v>
      </c>
      <c r="AB200">
        <f t="shared" si="39"/>
        <v>1</v>
      </c>
      <c r="AG200" s="2">
        <v>225</v>
      </c>
    </row>
    <row r="201" spans="1:33" x14ac:dyDescent="0.2">
      <c r="A201" s="5">
        <v>199</v>
      </c>
      <c r="B201" s="2" t="s">
        <v>3</v>
      </c>
      <c r="C201" s="2" t="s">
        <v>1</v>
      </c>
      <c r="D201" s="2" t="s">
        <v>15</v>
      </c>
      <c r="E201" s="2" t="s">
        <v>84</v>
      </c>
      <c r="F201" s="2">
        <v>45</v>
      </c>
      <c r="G201" s="2">
        <v>43</v>
      </c>
      <c r="H201" t="s">
        <v>35</v>
      </c>
      <c r="I201" s="2" t="s">
        <v>14</v>
      </c>
      <c r="J201" s="3" t="s">
        <v>7</v>
      </c>
      <c r="K201" s="2">
        <v>41</v>
      </c>
      <c r="L201" s="2">
        <v>176</v>
      </c>
      <c r="M201" s="2">
        <v>41</v>
      </c>
      <c r="N201" s="2" t="s">
        <v>8</v>
      </c>
      <c r="O201" s="2">
        <v>11</v>
      </c>
      <c r="P201" t="s">
        <v>9</v>
      </c>
      <c r="Q201">
        <f t="shared" si="30"/>
        <v>492</v>
      </c>
      <c r="R201" s="55">
        <f t="shared" si="31"/>
        <v>1.0933333333333333E-2</v>
      </c>
      <c r="S201">
        <f t="shared" si="32"/>
        <v>0</v>
      </c>
      <c r="T201">
        <f t="shared" si="33"/>
        <v>2</v>
      </c>
      <c r="U201" s="2">
        <f t="shared" si="34"/>
        <v>0</v>
      </c>
      <c r="V201" s="2">
        <f t="shared" si="35"/>
        <v>4</v>
      </c>
      <c r="W201">
        <f t="shared" si="36"/>
        <v>1</v>
      </c>
      <c r="X201" s="2">
        <f t="shared" si="37"/>
        <v>1</v>
      </c>
      <c r="Y201">
        <f t="shared" si="38"/>
        <v>0</v>
      </c>
      <c r="AB201">
        <f t="shared" si="39"/>
        <v>0</v>
      </c>
      <c r="AG201" s="2">
        <v>226</v>
      </c>
    </row>
    <row r="202" spans="1:33" x14ac:dyDescent="0.2">
      <c r="A202" s="5">
        <v>200</v>
      </c>
      <c r="B202" s="2" t="s">
        <v>3</v>
      </c>
      <c r="C202" s="2" t="s">
        <v>1</v>
      </c>
      <c r="D202" s="2" t="s">
        <v>5</v>
      </c>
      <c r="E202" s="2" t="s">
        <v>15</v>
      </c>
      <c r="F202" s="2">
        <v>34</v>
      </c>
      <c r="G202" s="2">
        <v>67</v>
      </c>
      <c r="H202" t="s">
        <v>35</v>
      </c>
      <c r="I202" s="2" t="s">
        <v>14</v>
      </c>
      <c r="J202" s="2" t="s">
        <v>55</v>
      </c>
      <c r="K202" s="2">
        <v>13</v>
      </c>
      <c r="L202" s="2">
        <v>55</v>
      </c>
      <c r="M202" s="2">
        <v>40</v>
      </c>
      <c r="N202" s="2" t="s">
        <v>4</v>
      </c>
      <c r="O202" s="2">
        <v>1</v>
      </c>
      <c r="P202" t="s">
        <v>11</v>
      </c>
      <c r="Q202">
        <f t="shared" si="30"/>
        <v>156</v>
      </c>
      <c r="R202" s="55">
        <f t="shared" si="31"/>
        <v>4.5882352941176473E-3</v>
      </c>
      <c r="S202">
        <f t="shared" si="32"/>
        <v>0</v>
      </c>
      <c r="T202">
        <f t="shared" si="33"/>
        <v>0</v>
      </c>
      <c r="U202" s="2">
        <f t="shared" si="34"/>
        <v>3</v>
      </c>
      <c r="V202" s="2">
        <f t="shared" si="35"/>
        <v>3</v>
      </c>
      <c r="W202">
        <f t="shared" si="36"/>
        <v>1</v>
      </c>
      <c r="X202" s="2">
        <f t="shared" si="37"/>
        <v>1</v>
      </c>
      <c r="Y202">
        <f t="shared" si="38"/>
        <v>1</v>
      </c>
      <c r="AB202">
        <f t="shared" si="39"/>
        <v>1</v>
      </c>
      <c r="AG202" s="2">
        <v>231</v>
      </c>
    </row>
    <row r="203" spans="1:33" x14ac:dyDescent="0.2">
      <c r="A203" s="5">
        <v>201</v>
      </c>
      <c r="B203" s="2" t="s">
        <v>0</v>
      </c>
      <c r="C203" s="2" t="s">
        <v>1</v>
      </c>
      <c r="D203" s="2" t="s">
        <v>5</v>
      </c>
      <c r="E203" s="2" t="s">
        <v>84</v>
      </c>
      <c r="F203" s="2">
        <v>51</v>
      </c>
      <c r="G203" s="2">
        <v>76</v>
      </c>
      <c r="H203" t="s">
        <v>31</v>
      </c>
      <c r="I203" s="2" t="s">
        <v>14</v>
      </c>
      <c r="J203" s="3" t="s">
        <v>7</v>
      </c>
      <c r="K203" s="2">
        <v>37</v>
      </c>
      <c r="L203" s="2">
        <v>134</v>
      </c>
      <c r="M203" s="2">
        <v>22</v>
      </c>
      <c r="N203" s="2" t="s">
        <v>8</v>
      </c>
      <c r="O203" s="2">
        <v>3</v>
      </c>
      <c r="P203" t="s">
        <v>9</v>
      </c>
      <c r="Q203">
        <f t="shared" si="30"/>
        <v>444</v>
      </c>
      <c r="R203" s="55">
        <f t="shared" si="31"/>
        <v>8.7058823529411761E-3</v>
      </c>
      <c r="S203">
        <f t="shared" si="32"/>
        <v>1</v>
      </c>
      <c r="T203">
        <f t="shared" si="33"/>
        <v>2</v>
      </c>
      <c r="U203" s="2">
        <f t="shared" si="34"/>
        <v>0</v>
      </c>
      <c r="V203" s="2">
        <f t="shared" si="35"/>
        <v>4</v>
      </c>
      <c r="W203">
        <f t="shared" si="36"/>
        <v>1</v>
      </c>
      <c r="X203" s="2">
        <f t="shared" si="37"/>
        <v>1</v>
      </c>
      <c r="Y203">
        <f t="shared" si="38"/>
        <v>0</v>
      </c>
      <c r="AB203">
        <f t="shared" si="39"/>
        <v>1</v>
      </c>
      <c r="AG203" s="2">
        <v>232</v>
      </c>
    </row>
    <row r="204" spans="1:33" x14ac:dyDescent="0.2">
      <c r="A204" s="5">
        <v>202</v>
      </c>
      <c r="B204" s="2" t="s">
        <v>0</v>
      </c>
      <c r="C204" s="2" t="s">
        <v>1</v>
      </c>
      <c r="D204" s="2" t="s">
        <v>15</v>
      </c>
      <c r="E204" s="2" t="s">
        <v>15</v>
      </c>
      <c r="F204" s="2">
        <v>32</v>
      </c>
      <c r="G204" s="2">
        <v>50</v>
      </c>
      <c r="H204" t="s">
        <v>30</v>
      </c>
      <c r="I204" s="2" t="s">
        <v>14</v>
      </c>
      <c r="J204" s="2" t="s">
        <v>53</v>
      </c>
      <c r="K204" s="2">
        <v>19</v>
      </c>
      <c r="L204" s="2">
        <v>49</v>
      </c>
      <c r="M204" s="2">
        <v>12</v>
      </c>
      <c r="N204" s="2" t="s">
        <v>4</v>
      </c>
      <c r="O204" s="2">
        <v>1</v>
      </c>
      <c r="P204" t="s">
        <v>11</v>
      </c>
      <c r="Q204">
        <f t="shared" si="30"/>
        <v>228</v>
      </c>
      <c r="R204" s="55">
        <f t="shared" si="31"/>
        <v>7.1250000000000003E-3</v>
      </c>
      <c r="S204">
        <f t="shared" si="32"/>
        <v>1</v>
      </c>
      <c r="T204">
        <f t="shared" si="33"/>
        <v>0</v>
      </c>
      <c r="U204" s="2">
        <f t="shared" si="34"/>
        <v>3</v>
      </c>
      <c r="V204" s="2">
        <f t="shared" si="35"/>
        <v>1</v>
      </c>
      <c r="W204">
        <f t="shared" si="36"/>
        <v>1</v>
      </c>
      <c r="X204" s="2">
        <f t="shared" si="37"/>
        <v>1</v>
      </c>
      <c r="Y204">
        <f t="shared" si="38"/>
        <v>1</v>
      </c>
      <c r="AB204">
        <f t="shared" si="39"/>
        <v>0</v>
      </c>
      <c r="AG204" s="2">
        <v>234</v>
      </c>
    </row>
    <row r="205" spans="1:33" x14ac:dyDescent="0.2">
      <c r="A205" s="5">
        <v>203</v>
      </c>
      <c r="B205" s="2" t="s">
        <v>3</v>
      </c>
      <c r="C205" s="2" t="s">
        <v>1</v>
      </c>
      <c r="D205" s="2" t="s">
        <v>5</v>
      </c>
      <c r="E205" s="2" t="s">
        <v>15</v>
      </c>
      <c r="F205" s="2">
        <v>25</v>
      </c>
      <c r="G205" s="2">
        <v>63</v>
      </c>
      <c r="H205" t="s">
        <v>58</v>
      </c>
      <c r="I205" s="2" t="s">
        <v>2</v>
      </c>
      <c r="J205" s="2" t="s">
        <v>53</v>
      </c>
      <c r="K205" s="2">
        <v>21</v>
      </c>
      <c r="L205" s="2">
        <v>90</v>
      </c>
      <c r="M205" s="2">
        <v>9</v>
      </c>
      <c r="N205" s="2" t="s">
        <v>4</v>
      </c>
      <c r="O205" s="2">
        <v>0</v>
      </c>
      <c r="P205" t="s">
        <v>12</v>
      </c>
      <c r="Q205">
        <f t="shared" si="30"/>
        <v>252</v>
      </c>
      <c r="R205" s="55">
        <f t="shared" si="31"/>
        <v>1.008E-2</v>
      </c>
      <c r="S205">
        <f t="shared" si="32"/>
        <v>0</v>
      </c>
      <c r="T205">
        <f t="shared" si="33"/>
        <v>0</v>
      </c>
      <c r="U205" s="2">
        <f t="shared" si="34"/>
        <v>1</v>
      </c>
      <c r="V205" s="2">
        <f t="shared" si="35"/>
        <v>1</v>
      </c>
      <c r="W205">
        <f t="shared" si="36"/>
        <v>1</v>
      </c>
      <c r="X205" s="2">
        <f t="shared" si="37"/>
        <v>0</v>
      </c>
      <c r="Y205">
        <f t="shared" si="38"/>
        <v>1</v>
      </c>
      <c r="AB205">
        <f t="shared" si="39"/>
        <v>1</v>
      </c>
      <c r="AG205" s="2">
        <v>235</v>
      </c>
    </row>
    <row r="206" spans="1:33" x14ac:dyDescent="0.2">
      <c r="A206" s="5">
        <v>204</v>
      </c>
      <c r="B206" s="2" t="s">
        <v>0</v>
      </c>
      <c r="C206" s="2" t="s">
        <v>1</v>
      </c>
      <c r="D206" s="2" t="s">
        <v>5</v>
      </c>
      <c r="E206" s="2" t="s">
        <v>84</v>
      </c>
      <c r="F206" s="2">
        <v>55</v>
      </c>
      <c r="G206" s="2">
        <v>50</v>
      </c>
      <c r="H206" t="s">
        <v>23</v>
      </c>
      <c r="I206" s="2" t="s">
        <v>14</v>
      </c>
      <c r="J206" s="2" t="s">
        <v>6</v>
      </c>
      <c r="K206" s="2">
        <v>57</v>
      </c>
      <c r="L206" s="2">
        <v>182</v>
      </c>
      <c r="M206" s="4">
        <v>15</v>
      </c>
      <c r="N206" s="2" t="s">
        <v>4</v>
      </c>
      <c r="O206" s="2">
        <v>1</v>
      </c>
      <c r="P206" t="s">
        <v>12</v>
      </c>
      <c r="Q206">
        <f t="shared" si="30"/>
        <v>684</v>
      </c>
      <c r="R206" s="55">
        <f t="shared" si="31"/>
        <v>1.2436363636363636E-2</v>
      </c>
      <c r="S206">
        <f t="shared" si="32"/>
        <v>1</v>
      </c>
      <c r="T206">
        <f t="shared" si="33"/>
        <v>2</v>
      </c>
      <c r="U206" s="2">
        <f t="shared" si="34"/>
        <v>1</v>
      </c>
      <c r="V206" s="2">
        <f t="shared" si="35"/>
        <v>0</v>
      </c>
      <c r="W206">
        <f t="shared" si="36"/>
        <v>1</v>
      </c>
      <c r="X206" s="2">
        <f t="shared" si="37"/>
        <v>1</v>
      </c>
      <c r="Y206">
        <f t="shared" si="38"/>
        <v>1</v>
      </c>
      <c r="AB206">
        <f t="shared" si="39"/>
        <v>1</v>
      </c>
      <c r="AG206" s="2">
        <v>237</v>
      </c>
    </row>
    <row r="207" spans="1:33" x14ac:dyDescent="0.2">
      <c r="A207" s="5">
        <v>205</v>
      </c>
      <c r="B207" s="2" t="s">
        <v>3</v>
      </c>
      <c r="C207" s="2" t="s">
        <v>1</v>
      </c>
      <c r="D207" s="2" t="s">
        <v>5</v>
      </c>
      <c r="E207" s="2" t="s">
        <v>83</v>
      </c>
      <c r="F207" s="2">
        <v>52</v>
      </c>
      <c r="G207" s="2">
        <v>37</v>
      </c>
      <c r="H207" t="s">
        <v>28</v>
      </c>
      <c r="I207" s="2" t="s">
        <v>14</v>
      </c>
      <c r="J207" s="2" t="s">
        <v>6</v>
      </c>
      <c r="K207" s="2">
        <v>33</v>
      </c>
      <c r="L207" s="2">
        <v>82</v>
      </c>
      <c r="M207" s="2">
        <v>8</v>
      </c>
      <c r="N207" s="2" t="s">
        <v>4</v>
      </c>
      <c r="O207" s="2">
        <v>0</v>
      </c>
      <c r="P207" t="s">
        <v>11</v>
      </c>
      <c r="Q207">
        <f t="shared" si="30"/>
        <v>396</v>
      </c>
      <c r="R207" s="55">
        <f t="shared" si="31"/>
        <v>7.615384615384615E-3</v>
      </c>
      <c r="S207">
        <f t="shared" si="32"/>
        <v>0</v>
      </c>
      <c r="T207">
        <f t="shared" si="33"/>
        <v>1</v>
      </c>
      <c r="U207" s="2">
        <f t="shared" si="34"/>
        <v>3</v>
      </c>
      <c r="V207" s="2">
        <f t="shared" si="35"/>
        <v>0</v>
      </c>
      <c r="W207">
        <f t="shared" si="36"/>
        <v>1</v>
      </c>
      <c r="X207" s="2">
        <f t="shared" si="37"/>
        <v>1</v>
      </c>
      <c r="Y207">
        <f t="shared" si="38"/>
        <v>1</v>
      </c>
      <c r="AB207">
        <f t="shared" si="39"/>
        <v>1</v>
      </c>
      <c r="AG207" s="2">
        <v>239</v>
      </c>
    </row>
    <row r="208" spans="1:33" x14ac:dyDescent="0.2">
      <c r="A208" s="5">
        <v>206</v>
      </c>
      <c r="B208" s="2" t="s">
        <v>3</v>
      </c>
      <c r="C208" s="2" t="s">
        <v>1</v>
      </c>
      <c r="D208" s="2" t="s">
        <v>5</v>
      </c>
      <c r="E208" s="2" t="s">
        <v>15</v>
      </c>
      <c r="F208" s="2">
        <v>28</v>
      </c>
      <c r="G208" s="2">
        <v>67</v>
      </c>
      <c r="H208" t="s">
        <v>31</v>
      </c>
      <c r="I208" s="2" t="s">
        <v>2</v>
      </c>
      <c r="J208" s="2" t="s">
        <v>53</v>
      </c>
      <c r="K208" s="2">
        <v>18</v>
      </c>
      <c r="L208" s="2">
        <v>86</v>
      </c>
      <c r="M208" s="2">
        <v>31</v>
      </c>
      <c r="N208" s="2" t="s">
        <v>4</v>
      </c>
      <c r="O208" s="2">
        <v>2</v>
      </c>
      <c r="P208" t="s">
        <v>10</v>
      </c>
      <c r="Q208">
        <f t="shared" si="30"/>
        <v>216</v>
      </c>
      <c r="R208" s="55">
        <f t="shared" si="31"/>
        <v>7.7142857142857143E-3</v>
      </c>
      <c r="S208">
        <f t="shared" si="32"/>
        <v>0</v>
      </c>
      <c r="T208">
        <f t="shared" si="33"/>
        <v>0</v>
      </c>
      <c r="U208" s="2">
        <f t="shared" si="34"/>
        <v>2</v>
      </c>
      <c r="V208" s="2">
        <f t="shared" si="35"/>
        <v>1</v>
      </c>
      <c r="W208">
        <f t="shared" si="36"/>
        <v>1</v>
      </c>
      <c r="X208" s="2">
        <f t="shared" si="37"/>
        <v>0</v>
      </c>
      <c r="Y208">
        <f t="shared" si="38"/>
        <v>1</v>
      </c>
      <c r="AB208">
        <f t="shared" si="39"/>
        <v>1</v>
      </c>
      <c r="AG208" s="2">
        <v>240</v>
      </c>
    </row>
    <row r="209" spans="1:33" x14ac:dyDescent="0.2">
      <c r="A209" s="5">
        <v>207</v>
      </c>
      <c r="B209" s="2" t="s">
        <v>0</v>
      </c>
      <c r="C209" s="2" t="s">
        <v>1</v>
      </c>
      <c r="D209" s="2" t="s">
        <v>5</v>
      </c>
      <c r="E209" s="2" t="s">
        <v>15</v>
      </c>
      <c r="F209" s="2">
        <v>29</v>
      </c>
      <c r="G209" s="2">
        <v>64</v>
      </c>
      <c r="H209" t="s">
        <v>36</v>
      </c>
      <c r="I209" s="2" t="s">
        <v>2</v>
      </c>
      <c r="J209" s="2" t="s">
        <v>53</v>
      </c>
      <c r="K209" s="2">
        <v>14</v>
      </c>
      <c r="L209" s="2">
        <v>64</v>
      </c>
      <c r="M209" s="2">
        <v>39</v>
      </c>
      <c r="N209" s="2" t="s">
        <v>4</v>
      </c>
      <c r="O209" s="2">
        <v>1</v>
      </c>
      <c r="P209" t="s">
        <v>12</v>
      </c>
      <c r="Q209">
        <f t="shared" si="30"/>
        <v>168</v>
      </c>
      <c r="R209" s="55">
        <f t="shared" si="31"/>
        <v>5.7931034482758617E-3</v>
      </c>
      <c r="S209">
        <f t="shared" si="32"/>
        <v>1</v>
      </c>
      <c r="T209">
        <f t="shared" si="33"/>
        <v>0</v>
      </c>
      <c r="U209" s="2">
        <f t="shared" si="34"/>
        <v>1</v>
      </c>
      <c r="V209" s="2">
        <f t="shared" si="35"/>
        <v>1</v>
      </c>
      <c r="W209">
        <f t="shared" si="36"/>
        <v>1</v>
      </c>
      <c r="X209" s="2">
        <f t="shared" si="37"/>
        <v>0</v>
      </c>
      <c r="Y209">
        <f t="shared" si="38"/>
        <v>1</v>
      </c>
      <c r="AB209">
        <f t="shared" si="39"/>
        <v>1</v>
      </c>
      <c r="AG209" s="2">
        <v>242</v>
      </c>
    </row>
    <row r="210" spans="1:33" x14ac:dyDescent="0.2">
      <c r="A210" s="5">
        <v>208</v>
      </c>
      <c r="B210" s="2" t="s">
        <v>0</v>
      </c>
      <c r="C210" s="2" t="s">
        <v>1</v>
      </c>
      <c r="D210" s="2" t="s">
        <v>5</v>
      </c>
      <c r="E210" s="2" t="s">
        <v>84</v>
      </c>
      <c r="F210" s="2">
        <v>45</v>
      </c>
      <c r="G210" s="2">
        <v>24</v>
      </c>
      <c r="H210" t="s">
        <v>35</v>
      </c>
      <c r="I210" s="2" t="s">
        <v>14</v>
      </c>
      <c r="J210" s="2" t="s">
        <v>6</v>
      </c>
      <c r="K210" s="2">
        <v>65</v>
      </c>
      <c r="L210" s="2">
        <v>211</v>
      </c>
      <c r="M210" s="2">
        <v>15</v>
      </c>
      <c r="N210" s="2" t="s">
        <v>4</v>
      </c>
      <c r="O210" s="2">
        <v>1</v>
      </c>
      <c r="P210" t="s">
        <v>10</v>
      </c>
      <c r="Q210">
        <f t="shared" si="30"/>
        <v>780</v>
      </c>
      <c r="R210" s="55">
        <f t="shared" si="31"/>
        <v>1.7333333333333333E-2</v>
      </c>
      <c r="S210">
        <f t="shared" si="32"/>
        <v>1</v>
      </c>
      <c r="T210">
        <f t="shared" si="33"/>
        <v>2</v>
      </c>
      <c r="U210" s="2">
        <f t="shared" si="34"/>
        <v>2</v>
      </c>
      <c r="V210" s="2">
        <f t="shared" si="35"/>
        <v>0</v>
      </c>
      <c r="W210">
        <f t="shared" si="36"/>
        <v>1</v>
      </c>
      <c r="X210" s="2">
        <f t="shared" si="37"/>
        <v>1</v>
      </c>
      <c r="Y210">
        <f t="shared" si="38"/>
        <v>1</v>
      </c>
      <c r="AB210">
        <f t="shared" si="39"/>
        <v>1</v>
      </c>
      <c r="AG210" s="2">
        <v>244</v>
      </c>
    </row>
    <row r="211" spans="1:33" x14ac:dyDescent="0.2">
      <c r="A211" s="5">
        <v>209</v>
      </c>
      <c r="B211" s="2" t="s">
        <v>0</v>
      </c>
      <c r="C211" s="2" t="s">
        <v>1</v>
      </c>
      <c r="D211" s="2" t="s">
        <v>15</v>
      </c>
      <c r="E211" s="2" t="s">
        <v>15</v>
      </c>
      <c r="F211" s="2">
        <v>27</v>
      </c>
      <c r="G211" s="2">
        <v>74</v>
      </c>
      <c r="H211" t="s">
        <v>28</v>
      </c>
      <c r="I211" s="2" t="s">
        <v>14</v>
      </c>
      <c r="J211" s="2" t="s">
        <v>55</v>
      </c>
      <c r="K211" s="2">
        <v>22</v>
      </c>
      <c r="L211" s="2">
        <v>78</v>
      </c>
      <c r="M211" s="2">
        <v>39</v>
      </c>
      <c r="N211" s="2" t="s">
        <v>4</v>
      </c>
      <c r="O211" s="2">
        <v>1</v>
      </c>
      <c r="P211" t="s">
        <v>12</v>
      </c>
      <c r="Q211">
        <f t="shared" si="30"/>
        <v>264</v>
      </c>
      <c r="R211" s="55">
        <f t="shared" si="31"/>
        <v>9.7777777777777776E-3</v>
      </c>
      <c r="S211">
        <f t="shared" si="32"/>
        <v>1</v>
      </c>
      <c r="T211">
        <f t="shared" si="33"/>
        <v>0</v>
      </c>
      <c r="U211" s="2">
        <f t="shared" si="34"/>
        <v>1</v>
      </c>
      <c r="V211" s="2">
        <f t="shared" si="35"/>
        <v>3</v>
      </c>
      <c r="W211">
        <f t="shared" si="36"/>
        <v>1</v>
      </c>
      <c r="X211" s="2">
        <f t="shared" si="37"/>
        <v>1</v>
      </c>
      <c r="Y211">
        <f t="shared" si="38"/>
        <v>1</v>
      </c>
      <c r="AB211">
        <f t="shared" si="39"/>
        <v>0</v>
      </c>
      <c r="AG211" s="2">
        <v>245</v>
      </c>
    </row>
    <row r="212" spans="1:33" x14ac:dyDescent="0.2">
      <c r="A212" s="5">
        <v>210</v>
      </c>
      <c r="B212" s="2" t="s">
        <v>0</v>
      </c>
      <c r="C212" s="2" t="s">
        <v>1</v>
      </c>
      <c r="D212" s="2" t="s">
        <v>15</v>
      </c>
      <c r="E212" s="2" t="s">
        <v>15</v>
      </c>
      <c r="F212" s="2">
        <v>26</v>
      </c>
      <c r="G212" s="2">
        <v>74</v>
      </c>
      <c r="H212" t="s">
        <v>34</v>
      </c>
      <c r="I212" s="2" t="s">
        <v>2</v>
      </c>
      <c r="J212" s="2" t="s">
        <v>53</v>
      </c>
      <c r="K212" s="2">
        <v>16</v>
      </c>
      <c r="L212" s="2">
        <v>55</v>
      </c>
      <c r="M212" s="2">
        <v>41</v>
      </c>
      <c r="N212" s="2" t="s">
        <v>4</v>
      </c>
      <c r="O212" s="2">
        <v>1</v>
      </c>
      <c r="P212" t="s">
        <v>10</v>
      </c>
      <c r="Q212">
        <f t="shared" si="30"/>
        <v>192</v>
      </c>
      <c r="R212" s="55">
        <f t="shared" si="31"/>
        <v>7.3846153846153844E-3</v>
      </c>
      <c r="S212">
        <f t="shared" si="32"/>
        <v>1</v>
      </c>
      <c r="T212">
        <f t="shared" si="33"/>
        <v>0</v>
      </c>
      <c r="U212" s="2">
        <f t="shared" si="34"/>
        <v>2</v>
      </c>
      <c r="V212" s="2">
        <f t="shared" si="35"/>
        <v>1</v>
      </c>
      <c r="W212">
        <f t="shared" si="36"/>
        <v>1</v>
      </c>
      <c r="X212" s="2">
        <f t="shared" si="37"/>
        <v>0</v>
      </c>
      <c r="Y212">
        <f t="shared" si="38"/>
        <v>1</v>
      </c>
      <c r="AB212">
        <f t="shared" si="39"/>
        <v>0</v>
      </c>
      <c r="AG212" s="2">
        <v>247</v>
      </c>
    </row>
    <row r="213" spans="1:33" x14ac:dyDescent="0.2">
      <c r="A213" s="5">
        <v>211</v>
      </c>
      <c r="B213" s="2" t="s">
        <v>0</v>
      </c>
      <c r="C213" s="2" t="s">
        <v>2</v>
      </c>
      <c r="D213" s="2" t="s">
        <v>5</v>
      </c>
      <c r="E213" s="2" t="s">
        <v>85</v>
      </c>
      <c r="F213" s="2">
        <v>28</v>
      </c>
      <c r="G213" s="2">
        <v>19</v>
      </c>
      <c r="H213" t="s">
        <v>25</v>
      </c>
      <c r="I213" s="2" t="s">
        <v>2</v>
      </c>
      <c r="J213" s="2" t="s">
        <v>54</v>
      </c>
      <c r="K213" s="2">
        <v>39</v>
      </c>
      <c r="L213" s="2">
        <v>75</v>
      </c>
      <c r="M213" s="2">
        <v>9</v>
      </c>
      <c r="N213" s="2" t="s">
        <v>4</v>
      </c>
      <c r="O213" s="2">
        <v>3</v>
      </c>
      <c r="P213" t="s">
        <v>13</v>
      </c>
      <c r="Q213">
        <f t="shared" si="30"/>
        <v>468</v>
      </c>
      <c r="R213" s="55">
        <f t="shared" si="31"/>
        <v>1.6714285714285713E-2</v>
      </c>
      <c r="S213">
        <f t="shared" si="32"/>
        <v>1</v>
      </c>
      <c r="T213">
        <f t="shared" si="33"/>
        <v>3</v>
      </c>
      <c r="U213" s="2">
        <f t="shared" si="34"/>
        <v>4</v>
      </c>
      <c r="V213" s="2">
        <f t="shared" si="35"/>
        <v>2</v>
      </c>
      <c r="W213">
        <f t="shared" si="36"/>
        <v>0</v>
      </c>
      <c r="X213" s="2">
        <f t="shared" si="37"/>
        <v>0</v>
      </c>
      <c r="Y213">
        <f t="shared" si="38"/>
        <v>1</v>
      </c>
      <c r="AB213">
        <f t="shared" si="39"/>
        <v>1</v>
      </c>
      <c r="AG213" s="2">
        <v>250</v>
      </c>
    </row>
    <row r="214" spans="1:33" x14ac:dyDescent="0.2">
      <c r="A214" s="5">
        <v>212</v>
      </c>
      <c r="B214" s="2" t="s">
        <v>3</v>
      </c>
      <c r="C214" s="2" t="s">
        <v>1</v>
      </c>
      <c r="D214" s="2" t="s">
        <v>5</v>
      </c>
      <c r="E214" s="2" t="s">
        <v>15</v>
      </c>
      <c r="F214" s="2">
        <v>27</v>
      </c>
      <c r="G214" s="2">
        <v>38</v>
      </c>
      <c r="H214" t="s">
        <v>24</v>
      </c>
      <c r="I214" s="2" t="s">
        <v>2</v>
      </c>
      <c r="J214" s="2" t="s">
        <v>55</v>
      </c>
      <c r="K214" s="2">
        <v>16</v>
      </c>
      <c r="L214" s="2">
        <v>37</v>
      </c>
      <c r="M214" s="2">
        <v>30</v>
      </c>
      <c r="N214" s="2" t="s">
        <v>4</v>
      </c>
      <c r="O214" s="2">
        <v>2</v>
      </c>
      <c r="P214" t="s">
        <v>10</v>
      </c>
      <c r="Q214">
        <f t="shared" si="30"/>
        <v>192</v>
      </c>
      <c r="R214" s="55">
        <f t="shared" si="31"/>
        <v>7.1111111111111115E-3</v>
      </c>
      <c r="S214">
        <f t="shared" si="32"/>
        <v>0</v>
      </c>
      <c r="T214">
        <f t="shared" si="33"/>
        <v>0</v>
      </c>
      <c r="U214" s="2">
        <f t="shared" si="34"/>
        <v>2</v>
      </c>
      <c r="V214" s="2">
        <f t="shared" si="35"/>
        <v>3</v>
      </c>
      <c r="W214">
        <f t="shared" si="36"/>
        <v>1</v>
      </c>
      <c r="X214" s="2">
        <f t="shared" si="37"/>
        <v>0</v>
      </c>
      <c r="Y214">
        <f t="shared" si="38"/>
        <v>1</v>
      </c>
      <c r="AB214">
        <f t="shared" si="39"/>
        <v>1</v>
      </c>
      <c r="AG214" s="2">
        <v>252</v>
      </c>
    </row>
    <row r="215" spans="1:33" x14ac:dyDescent="0.2">
      <c r="A215" s="5">
        <v>213</v>
      </c>
      <c r="B215" s="2" t="s">
        <v>0</v>
      </c>
      <c r="C215" s="2" t="s">
        <v>2</v>
      </c>
      <c r="D215" s="2" t="s">
        <v>5</v>
      </c>
      <c r="E215" s="2" t="s">
        <v>15</v>
      </c>
      <c r="F215" s="2">
        <v>31</v>
      </c>
      <c r="G215" s="2">
        <v>67</v>
      </c>
      <c r="H215" t="s">
        <v>27</v>
      </c>
      <c r="I215" s="2" t="s">
        <v>14</v>
      </c>
      <c r="J215" s="2" t="s">
        <v>55</v>
      </c>
      <c r="K215" s="2">
        <v>15</v>
      </c>
      <c r="L215" s="2">
        <v>45</v>
      </c>
      <c r="M215" s="2">
        <v>34</v>
      </c>
      <c r="N215" s="2" t="s">
        <v>4</v>
      </c>
      <c r="O215" s="2">
        <v>1</v>
      </c>
      <c r="P215" t="s">
        <v>10</v>
      </c>
      <c r="Q215">
        <f t="shared" si="30"/>
        <v>180</v>
      </c>
      <c r="R215" s="55">
        <f t="shared" si="31"/>
        <v>5.8064516129032262E-3</v>
      </c>
      <c r="S215">
        <f t="shared" si="32"/>
        <v>1</v>
      </c>
      <c r="T215">
        <f t="shared" si="33"/>
        <v>0</v>
      </c>
      <c r="U215" s="2">
        <f t="shared" si="34"/>
        <v>2</v>
      </c>
      <c r="V215" s="2">
        <f t="shared" si="35"/>
        <v>3</v>
      </c>
      <c r="W215">
        <f t="shared" si="36"/>
        <v>0</v>
      </c>
      <c r="X215" s="2">
        <f t="shared" si="37"/>
        <v>1</v>
      </c>
      <c r="Y215">
        <f t="shared" si="38"/>
        <v>1</v>
      </c>
      <c r="AB215">
        <f t="shared" si="39"/>
        <v>1</v>
      </c>
      <c r="AG215" s="2">
        <v>255</v>
      </c>
    </row>
    <row r="216" spans="1:33" x14ac:dyDescent="0.2">
      <c r="A216" s="5">
        <v>214</v>
      </c>
      <c r="B216" s="2" t="s">
        <v>0</v>
      </c>
      <c r="C216" s="2" t="s">
        <v>1</v>
      </c>
      <c r="D216" s="2" t="s">
        <v>15</v>
      </c>
      <c r="E216" s="2" t="s">
        <v>83</v>
      </c>
      <c r="F216" s="2">
        <v>25</v>
      </c>
      <c r="G216" s="2">
        <v>33</v>
      </c>
      <c r="H216" t="s">
        <v>38</v>
      </c>
      <c r="I216" s="2" t="s">
        <v>14</v>
      </c>
      <c r="J216" s="2" t="s">
        <v>53</v>
      </c>
      <c r="K216" s="2">
        <v>19</v>
      </c>
      <c r="L216" s="2">
        <v>38</v>
      </c>
      <c r="M216" s="2">
        <v>29</v>
      </c>
      <c r="N216" s="2" t="s">
        <v>4</v>
      </c>
      <c r="O216" s="2">
        <v>2</v>
      </c>
      <c r="P216" t="s">
        <v>10</v>
      </c>
      <c r="Q216">
        <f t="shared" si="30"/>
        <v>228</v>
      </c>
      <c r="R216" s="55">
        <f t="shared" si="31"/>
        <v>9.1199999999999996E-3</v>
      </c>
      <c r="S216">
        <f t="shared" si="32"/>
        <v>1</v>
      </c>
      <c r="T216">
        <f t="shared" si="33"/>
        <v>1</v>
      </c>
      <c r="U216" s="2">
        <f t="shared" si="34"/>
        <v>2</v>
      </c>
      <c r="V216" s="2">
        <f t="shared" si="35"/>
        <v>1</v>
      </c>
      <c r="W216">
        <f t="shared" si="36"/>
        <v>1</v>
      </c>
      <c r="X216" s="2">
        <f t="shared" si="37"/>
        <v>1</v>
      </c>
      <c r="Y216">
        <f t="shared" si="38"/>
        <v>1</v>
      </c>
      <c r="AB216">
        <f t="shared" si="39"/>
        <v>0</v>
      </c>
      <c r="AG216" s="2">
        <v>257</v>
      </c>
    </row>
    <row r="217" spans="1:33" x14ac:dyDescent="0.2">
      <c r="A217" s="5">
        <v>215</v>
      </c>
      <c r="B217" s="2" t="s">
        <v>0</v>
      </c>
      <c r="C217" s="2" t="s">
        <v>2</v>
      </c>
      <c r="D217" s="2" t="s">
        <v>5</v>
      </c>
      <c r="E217" s="2" t="s">
        <v>15</v>
      </c>
      <c r="F217" s="2">
        <v>28</v>
      </c>
      <c r="G217" s="2">
        <v>75</v>
      </c>
      <c r="H217" t="s">
        <v>60</v>
      </c>
      <c r="I217" s="2" t="s">
        <v>14</v>
      </c>
      <c r="J217" s="2" t="s">
        <v>55</v>
      </c>
      <c r="K217" s="2">
        <v>22</v>
      </c>
      <c r="L217" s="2">
        <v>97</v>
      </c>
      <c r="M217" s="2">
        <v>9</v>
      </c>
      <c r="N217" s="2" t="s">
        <v>4</v>
      </c>
      <c r="O217" s="2">
        <v>1</v>
      </c>
      <c r="P217" t="s">
        <v>11</v>
      </c>
      <c r="Q217">
        <f t="shared" si="30"/>
        <v>264</v>
      </c>
      <c r="R217" s="55">
        <f t="shared" si="31"/>
        <v>9.4285714285714285E-3</v>
      </c>
      <c r="S217">
        <f t="shared" si="32"/>
        <v>1</v>
      </c>
      <c r="T217">
        <f t="shared" si="33"/>
        <v>0</v>
      </c>
      <c r="U217" s="2">
        <f t="shared" si="34"/>
        <v>3</v>
      </c>
      <c r="V217" s="2">
        <f t="shared" si="35"/>
        <v>3</v>
      </c>
      <c r="W217">
        <f t="shared" si="36"/>
        <v>0</v>
      </c>
      <c r="X217" s="2">
        <f t="shared" si="37"/>
        <v>1</v>
      </c>
      <c r="Y217">
        <f t="shared" si="38"/>
        <v>1</v>
      </c>
      <c r="AB217">
        <f t="shared" si="39"/>
        <v>1</v>
      </c>
      <c r="AG217" s="2">
        <v>258</v>
      </c>
    </row>
    <row r="218" spans="1:33" x14ac:dyDescent="0.2">
      <c r="A218" s="5">
        <v>216</v>
      </c>
      <c r="B218" s="2" t="s">
        <v>3</v>
      </c>
      <c r="C218" s="2" t="s">
        <v>1</v>
      </c>
      <c r="D218" s="2" t="s">
        <v>15</v>
      </c>
      <c r="E218" s="2" t="s">
        <v>83</v>
      </c>
      <c r="F218" s="2">
        <v>49</v>
      </c>
      <c r="G218" s="2">
        <v>39</v>
      </c>
      <c r="H218" t="s">
        <v>21</v>
      </c>
      <c r="I218" s="2" t="s">
        <v>14</v>
      </c>
      <c r="J218" s="3" t="s">
        <v>7</v>
      </c>
      <c r="K218" s="2">
        <v>45</v>
      </c>
      <c r="L218" s="2">
        <v>84</v>
      </c>
      <c r="M218" s="2">
        <v>43</v>
      </c>
      <c r="N218" s="2" t="s">
        <v>8</v>
      </c>
      <c r="O218" s="2">
        <v>2</v>
      </c>
      <c r="P218" s="1" t="s">
        <v>9</v>
      </c>
      <c r="Q218">
        <f t="shared" si="30"/>
        <v>540</v>
      </c>
      <c r="R218" s="55">
        <f t="shared" si="31"/>
        <v>1.1020408163265306E-2</v>
      </c>
      <c r="S218">
        <f t="shared" si="32"/>
        <v>0</v>
      </c>
      <c r="T218">
        <f t="shared" si="33"/>
        <v>1</v>
      </c>
      <c r="U218" s="2">
        <f t="shared" si="34"/>
        <v>0</v>
      </c>
      <c r="V218" s="2">
        <f t="shared" si="35"/>
        <v>4</v>
      </c>
      <c r="W218">
        <f t="shared" si="36"/>
        <v>1</v>
      </c>
      <c r="X218" s="2">
        <f t="shared" si="37"/>
        <v>1</v>
      </c>
      <c r="Y218">
        <f t="shared" si="38"/>
        <v>0</v>
      </c>
      <c r="AB218">
        <f t="shared" si="39"/>
        <v>0</v>
      </c>
      <c r="AG218" s="2">
        <v>259</v>
      </c>
    </row>
    <row r="219" spans="1:33" x14ac:dyDescent="0.2">
      <c r="A219" s="5">
        <v>217</v>
      </c>
      <c r="B219" s="2" t="s">
        <v>3</v>
      </c>
      <c r="C219" s="2" t="s">
        <v>1</v>
      </c>
      <c r="D219" s="2" t="s">
        <v>15</v>
      </c>
      <c r="E219" s="2" t="s">
        <v>15</v>
      </c>
      <c r="F219" s="2">
        <v>28</v>
      </c>
      <c r="G219" s="2">
        <v>27</v>
      </c>
      <c r="H219" t="s">
        <v>64</v>
      </c>
      <c r="I219" s="2" t="s">
        <v>2</v>
      </c>
      <c r="J219" s="2" t="s">
        <v>53</v>
      </c>
      <c r="K219" s="2">
        <v>16</v>
      </c>
      <c r="L219" s="2">
        <v>32</v>
      </c>
      <c r="M219" s="2">
        <v>14</v>
      </c>
      <c r="N219" s="2" t="s">
        <v>4</v>
      </c>
      <c r="O219" s="2">
        <v>2</v>
      </c>
      <c r="P219" t="s">
        <v>11</v>
      </c>
      <c r="Q219">
        <f t="shared" si="30"/>
        <v>192</v>
      </c>
      <c r="R219" s="55">
        <f t="shared" si="31"/>
        <v>6.8571428571428568E-3</v>
      </c>
      <c r="S219">
        <f t="shared" si="32"/>
        <v>0</v>
      </c>
      <c r="T219">
        <f t="shared" si="33"/>
        <v>0</v>
      </c>
      <c r="U219" s="2">
        <f t="shared" si="34"/>
        <v>3</v>
      </c>
      <c r="V219" s="2">
        <f t="shared" si="35"/>
        <v>1</v>
      </c>
      <c r="W219">
        <f t="shared" si="36"/>
        <v>1</v>
      </c>
      <c r="X219" s="2">
        <f t="shared" si="37"/>
        <v>0</v>
      </c>
      <c r="Y219">
        <f t="shared" si="38"/>
        <v>1</v>
      </c>
      <c r="AB219">
        <f t="shared" si="39"/>
        <v>0</v>
      </c>
      <c r="AG219" s="2">
        <v>260</v>
      </c>
    </row>
    <row r="220" spans="1:33" x14ac:dyDescent="0.2">
      <c r="A220" s="5">
        <v>218</v>
      </c>
      <c r="B220" s="2" t="s">
        <v>3</v>
      </c>
      <c r="C220" s="2" t="s">
        <v>1</v>
      </c>
      <c r="D220" s="2" t="s">
        <v>5</v>
      </c>
      <c r="E220" s="2" t="s">
        <v>83</v>
      </c>
      <c r="F220" s="2">
        <v>51</v>
      </c>
      <c r="G220" s="2">
        <v>57</v>
      </c>
      <c r="H220" t="s">
        <v>31</v>
      </c>
      <c r="I220" s="2" t="s">
        <v>14</v>
      </c>
      <c r="J220" s="2" t="s">
        <v>6</v>
      </c>
      <c r="K220" s="2">
        <v>43</v>
      </c>
      <c r="L220" s="2">
        <v>76</v>
      </c>
      <c r="M220" s="2">
        <v>7</v>
      </c>
      <c r="N220" s="2" t="s">
        <v>4</v>
      </c>
      <c r="O220" s="2">
        <v>2</v>
      </c>
      <c r="P220" t="s">
        <v>12</v>
      </c>
      <c r="Q220">
        <f t="shared" si="30"/>
        <v>516</v>
      </c>
      <c r="R220" s="55">
        <f t="shared" si="31"/>
        <v>1.011764705882353E-2</v>
      </c>
      <c r="S220">
        <f t="shared" si="32"/>
        <v>0</v>
      </c>
      <c r="T220">
        <f t="shared" si="33"/>
        <v>1</v>
      </c>
      <c r="U220" s="2">
        <f t="shared" si="34"/>
        <v>1</v>
      </c>
      <c r="V220" s="2">
        <f t="shared" si="35"/>
        <v>0</v>
      </c>
      <c r="W220">
        <f t="shared" si="36"/>
        <v>1</v>
      </c>
      <c r="X220" s="2">
        <f t="shared" si="37"/>
        <v>1</v>
      </c>
      <c r="Y220">
        <f t="shared" si="38"/>
        <v>1</v>
      </c>
      <c r="AB220">
        <f t="shared" si="39"/>
        <v>1</v>
      </c>
      <c r="AG220" s="2">
        <v>267</v>
      </c>
    </row>
    <row r="221" spans="1:33" x14ac:dyDescent="0.2">
      <c r="A221" s="5">
        <v>219</v>
      </c>
      <c r="B221" s="2" t="s">
        <v>3</v>
      </c>
      <c r="C221" s="2" t="s">
        <v>2</v>
      </c>
      <c r="D221" s="2" t="s">
        <v>5</v>
      </c>
      <c r="E221" s="2" t="s">
        <v>15</v>
      </c>
      <c r="F221" s="2">
        <v>32</v>
      </c>
      <c r="G221" s="2">
        <v>70</v>
      </c>
      <c r="H221" t="s">
        <v>56</v>
      </c>
      <c r="I221" s="2" t="s">
        <v>2</v>
      </c>
      <c r="J221" s="2" t="s">
        <v>55</v>
      </c>
      <c r="K221" s="2">
        <v>13</v>
      </c>
      <c r="L221" s="2">
        <v>26</v>
      </c>
      <c r="M221" s="2">
        <v>29</v>
      </c>
      <c r="N221" s="2" t="s">
        <v>4</v>
      </c>
      <c r="O221" s="2">
        <v>0</v>
      </c>
      <c r="P221" t="s">
        <v>10</v>
      </c>
      <c r="Q221">
        <f t="shared" si="30"/>
        <v>156</v>
      </c>
      <c r="R221" s="55">
        <f t="shared" si="31"/>
        <v>4.875E-3</v>
      </c>
      <c r="S221">
        <f t="shared" si="32"/>
        <v>0</v>
      </c>
      <c r="T221">
        <f t="shared" si="33"/>
        <v>0</v>
      </c>
      <c r="U221" s="2">
        <f t="shared" si="34"/>
        <v>2</v>
      </c>
      <c r="V221" s="2">
        <f t="shared" si="35"/>
        <v>3</v>
      </c>
      <c r="W221">
        <f t="shared" si="36"/>
        <v>0</v>
      </c>
      <c r="X221" s="2">
        <f t="shared" si="37"/>
        <v>0</v>
      </c>
      <c r="Y221">
        <f t="shared" si="38"/>
        <v>1</v>
      </c>
      <c r="AB221">
        <f t="shared" si="39"/>
        <v>1</v>
      </c>
      <c r="AG221" s="2">
        <v>276</v>
      </c>
    </row>
    <row r="222" spans="1:33" x14ac:dyDescent="0.2">
      <c r="A222" s="5">
        <v>220</v>
      </c>
      <c r="B222" s="2" t="s">
        <v>0</v>
      </c>
      <c r="C222" s="2" t="s">
        <v>2</v>
      </c>
      <c r="D222" s="2" t="s">
        <v>5</v>
      </c>
      <c r="E222" s="2" t="s">
        <v>85</v>
      </c>
      <c r="F222" s="2">
        <v>35</v>
      </c>
      <c r="G222" s="2">
        <v>26</v>
      </c>
      <c r="H222" t="s">
        <v>28</v>
      </c>
      <c r="I222" s="2" t="s">
        <v>2</v>
      </c>
      <c r="J222" s="2" t="s">
        <v>53</v>
      </c>
      <c r="K222" s="2">
        <v>33</v>
      </c>
      <c r="L222" s="2">
        <v>93</v>
      </c>
      <c r="M222" s="2">
        <v>45</v>
      </c>
      <c r="N222" s="2" t="s">
        <v>4</v>
      </c>
      <c r="O222" s="2">
        <v>5</v>
      </c>
      <c r="P222" t="s">
        <v>13</v>
      </c>
      <c r="Q222">
        <f t="shared" si="30"/>
        <v>396</v>
      </c>
      <c r="R222" s="55">
        <f t="shared" si="31"/>
        <v>1.1314285714285714E-2</v>
      </c>
      <c r="S222">
        <f t="shared" si="32"/>
        <v>1</v>
      </c>
      <c r="T222">
        <f t="shared" si="33"/>
        <v>3</v>
      </c>
      <c r="U222" s="2">
        <f t="shared" si="34"/>
        <v>4</v>
      </c>
      <c r="V222" s="2">
        <f t="shared" si="35"/>
        <v>1</v>
      </c>
      <c r="W222">
        <f t="shared" si="36"/>
        <v>0</v>
      </c>
      <c r="X222" s="2">
        <f t="shared" si="37"/>
        <v>0</v>
      </c>
      <c r="Y222">
        <f t="shared" si="38"/>
        <v>1</v>
      </c>
      <c r="AB222">
        <f t="shared" si="39"/>
        <v>1</v>
      </c>
      <c r="AG222" s="2">
        <v>278</v>
      </c>
    </row>
    <row r="223" spans="1:33" x14ac:dyDescent="0.2">
      <c r="A223" s="5">
        <v>221</v>
      </c>
      <c r="B223" s="2" t="s">
        <v>3</v>
      </c>
      <c r="C223" s="2" t="s">
        <v>1</v>
      </c>
      <c r="D223" s="2" t="s">
        <v>5</v>
      </c>
      <c r="E223" s="2" t="s">
        <v>83</v>
      </c>
      <c r="F223" s="2">
        <v>55</v>
      </c>
      <c r="G223" s="2">
        <v>40</v>
      </c>
      <c r="H223" t="s">
        <v>18</v>
      </c>
      <c r="I223" s="2" t="s">
        <v>14</v>
      </c>
      <c r="J223" s="2" t="s">
        <v>6</v>
      </c>
      <c r="K223" s="2">
        <v>47</v>
      </c>
      <c r="L223" s="2">
        <v>109</v>
      </c>
      <c r="M223" s="2">
        <v>3</v>
      </c>
      <c r="N223" s="2" t="s">
        <v>4</v>
      </c>
      <c r="O223" s="2">
        <v>0</v>
      </c>
      <c r="P223" t="s">
        <v>11</v>
      </c>
      <c r="Q223">
        <f t="shared" si="30"/>
        <v>564</v>
      </c>
      <c r="R223" s="55">
        <f t="shared" si="31"/>
        <v>1.0254545454545454E-2</v>
      </c>
      <c r="S223">
        <f t="shared" si="32"/>
        <v>0</v>
      </c>
      <c r="T223">
        <f t="shared" si="33"/>
        <v>1</v>
      </c>
      <c r="U223" s="2">
        <f t="shared" si="34"/>
        <v>3</v>
      </c>
      <c r="V223" s="2">
        <f t="shared" si="35"/>
        <v>0</v>
      </c>
      <c r="W223">
        <f t="shared" si="36"/>
        <v>1</v>
      </c>
      <c r="X223" s="2">
        <f t="shared" si="37"/>
        <v>1</v>
      </c>
      <c r="Y223">
        <f t="shared" si="38"/>
        <v>1</v>
      </c>
      <c r="AB223">
        <f t="shared" si="39"/>
        <v>1</v>
      </c>
      <c r="AG223" s="2">
        <v>281</v>
      </c>
    </row>
    <row r="224" spans="1:33" x14ac:dyDescent="0.2">
      <c r="A224" s="5">
        <v>222</v>
      </c>
      <c r="B224" s="2" t="s">
        <v>0</v>
      </c>
      <c r="C224" s="2" t="s">
        <v>1</v>
      </c>
      <c r="D224" s="2" t="s">
        <v>5</v>
      </c>
      <c r="E224" s="2" t="s">
        <v>15</v>
      </c>
      <c r="F224" s="2">
        <v>27</v>
      </c>
      <c r="G224" s="2">
        <v>69</v>
      </c>
      <c r="H224" t="s">
        <v>37</v>
      </c>
      <c r="I224" s="2" t="s">
        <v>2</v>
      </c>
      <c r="J224" s="2" t="s">
        <v>53</v>
      </c>
      <c r="K224" s="2">
        <v>18</v>
      </c>
      <c r="L224" s="2">
        <v>85</v>
      </c>
      <c r="M224" s="2">
        <v>18</v>
      </c>
      <c r="N224" s="2" t="s">
        <v>4</v>
      </c>
      <c r="O224" s="2">
        <v>1</v>
      </c>
      <c r="P224" t="s">
        <v>12</v>
      </c>
      <c r="Q224">
        <f t="shared" si="30"/>
        <v>216</v>
      </c>
      <c r="R224" s="55">
        <f t="shared" si="31"/>
        <v>8.0000000000000002E-3</v>
      </c>
      <c r="S224">
        <f t="shared" si="32"/>
        <v>1</v>
      </c>
      <c r="T224">
        <f t="shared" si="33"/>
        <v>0</v>
      </c>
      <c r="U224" s="2">
        <f t="shared" si="34"/>
        <v>1</v>
      </c>
      <c r="V224" s="2">
        <f t="shared" si="35"/>
        <v>1</v>
      </c>
      <c r="W224">
        <f t="shared" si="36"/>
        <v>1</v>
      </c>
      <c r="X224" s="2">
        <f t="shared" si="37"/>
        <v>0</v>
      </c>
      <c r="Y224">
        <f t="shared" si="38"/>
        <v>1</v>
      </c>
      <c r="AB224">
        <f t="shared" si="39"/>
        <v>1</v>
      </c>
      <c r="AG224" s="2">
        <v>282</v>
      </c>
    </row>
    <row r="225" spans="1:33" x14ac:dyDescent="0.2">
      <c r="A225" s="5">
        <v>223</v>
      </c>
      <c r="B225" s="2" t="s">
        <v>3</v>
      </c>
      <c r="C225" s="2" t="s">
        <v>1</v>
      </c>
      <c r="D225" s="2" t="s">
        <v>15</v>
      </c>
      <c r="E225" s="2" t="s">
        <v>15</v>
      </c>
      <c r="F225" s="2">
        <v>28</v>
      </c>
      <c r="G225" s="2">
        <v>44</v>
      </c>
      <c r="H225" t="s">
        <v>24</v>
      </c>
      <c r="I225" s="2" t="s">
        <v>2</v>
      </c>
      <c r="J225" s="2" t="s">
        <v>53</v>
      </c>
      <c r="K225" s="2">
        <v>20</v>
      </c>
      <c r="L225" s="2">
        <v>56</v>
      </c>
      <c r="M225" s="2">
        <v>9</v>
      </c>
      <c r="N225" s="2" t="s">
        <v>4</v>
      </c>
      <c r="O225" s="2">
        <v>1</v>
      </c>
      <c r="P225" t="s">
        <v>12</v>
      </c>
      <c r="Q225">
        <f t="shared" si="30"/>
        <v>240</v>
      </c>
      <c r="R225" s="55">
        <f t="shared" si="31"/>
        <v>8.5714285714285719E-3</v>
      </c>
      <c r="S225">
        <f t="shared" si="32"/>
        <v>0</v>
      </c>
      <c r="T225">
        <f t="shared" si="33"/>
        <v>0</v>
      </c>
      <c r="U225" s="2">
        <f t="shared" si="34"/>
        <v>1</v>
      </c>
      <c r="V225" s="2">
        <f t="shared" si="35"/>
        <v>1</v>
      </c>
      <c r="W225">
        <f t="shared" si="36"/>
        <v>1</v>
      </c>
      <c r="X225" s="2">
        <f t="shared" si="37"/>
        <v>0</v>
      </c>
      <c r="Y225">
        <f t="shared" si="38"/>
        <v>1</v>
      </c>
      <c r="AB225">
        <f t="shared" si="39"/>
        <v>0</v>
      </c>
      <c r="AG225" s="2">
        <v>286</v>
      </c>
    </row>
    <row r="226" spans="1:33" x14ac:dyDescent="0.2">
      <c r="A226" s="5">
        <v>224</v>
      </c>
      <c r="B226" s="2" t="s">
        <v>3</v>
      </c>
      <c r="C226" s="2" t="s">
        <v>1</v>
      </c>
      <c r="D226" s="2" t="s">
        <v>5</v>
      </c>
      <c r="E226" s="2" t="s">
        <v>15</v>
      </c>
      <c r="F226" s="2">
        <v>33</v>
      </c>
      <c r="G226" s="2">
        <v>53</v>
      </c>
      <c r="H226" t="s">
        <v>34</v>
      </c>
      <c r="I226" s="2" t="s">
        <v>2</v>
      </c>
      <c r="J226" s="2" t="s">
        <v>55</v>
      </c>
      <c r="K226" s="2">
        <v>15</v>
      </c>
      <c r="L226" s="2">
        <v>28</v>
      </c>
      <c r="M226" s="2">
        <v>37</v>
      </c>
      <c r="N226" s="2" t="s">
        <v>4</v>
      </c>
      <c r="O226" s="2">
        <v>1</v>
      </c>
      <c r="P226" t="s">
        <v>10</v>
      </c>
      <c r="Q226">
        <f t="shared" si="30"/>
        <v>180</v>
      </c>
      <c r="R226" s="55">
        <f t="shared" si="31"/>
        <v>5.454545454545455E-3</v>
      </c>
      <c r="S226">
        <f t="shared" si="32"/>
        <v>0</v>
      </c>
      <c r="T226">
        <f t="shared" si="33"/>
        <v>0</v>
      </c>
      <c r="U226" s="2">
        <f t="shared" si="34"/>
        <v>2</v>
      </c>
      <c r="V226" s="2">
        <f t="shared" si="35"/>
        <v>3</v>
      </c>
      <c r="W226">
        <f t="shared" si="36"/>
        <v>1</v>
      </c>
      <c r="X226" s="2">
        <f t="shared" si="37"/>
        <v>0</v>
      </c>
      <c r="Y226">
        <f t="shared" si="38"/>
        <v>1</v>
      </c>
      <c r="AB226">
        <f t="shared" si="39"/>
        <v>1</v>
      </c>
      <c r="AG226" s="2">
        <v>298</v>
      </c>
    </row>
    <row r="227" spans="1:33" x14ac:dyDescent="0.2">
      <c r="A227" s="5">
        <v>225</v>
      </c>
      <c r="B227" s="2" t="s">
        <v>0</v>
      </c>
      <c r="C227" s="2" t="s">
        <v>1</v>
      </c>
      <c r="D227" s="2" t="s">
        <v>5</v>
      </c>
      <c r="E227" s="2" t="s">
        <v>84</v>
      </c>
      <c r="F227" s="2">
        <v>58</v>
      </c>
      <c r="G227" s="2">
        <v>67</v>
      </c>
      <c r="H227" t="s">
        <v>22</v>
      </c>
      <c r="I227" s="2" t="s">
        <v>14</v>
      </c>
      <c r="J227" s="2" t="s">
        <v>6</v>
      </c>
      <c r="K227" s="2">
        <v>74</v>
      </c>
      <c r="L227" s="2">
        <v>343</v>
      </c>
      <c r="M227" s="2">
        <v>12</v>
      </c>
      <c r="N227" s="2" t="s">
        <v>4</v>
      </c>
      <c r="O227" s="2">
        <v>2</v>
      </c>
      <c r="P227" t="s">
        <v>10</v>
      </c>
      <c r="Q227">
        <f t="shared" si="30"/>
        <v>888</v>
      </c>
      <c r="R227" s="55">
        <f t="shared" si="31"/>
        <v>1.5310344827586206E-2</v>
      </c>
      <c r="S227">
        <f t="shared" si="32"/>
        <v>1</v>
      </c>
      <c r="T227">
        <f t="shared" si="33"/>
        <v>2</v>
      </c>
      <c r="U227" s="2">
        <f t="shared" si="34"/>
        <v>2</v>
      </c>
      <c r="V227" s="2">
        <f t="shared" si="35"/>
        <v>0</v>
      </c>
      <c r="W227">
        <f t="shared" si="36"/>
        <v>1</v>
      </c>
      <c r="X227" s="2">
        <f t="shared" si="37"/>
        <v>1</v>
      </c>
      <c r="Y227">
        <f t="shared" si="38"/>
        <v>1</v>
      </c>
      <c r="AB227">
        <f t="shared" si="39"/>
        <v>1</v>
      </c>
      <c r="AG227" s="2">
        <v>299</v>
      </c>
    </row>
    <row r="228" spans="1:33" x14ac:dyDescent="0.2">
      <c r="A228" s="5">
        <v>226</v>
      </c>
      <c r="B228" s="2" t="s">
        <v>3</v>
      </c>
      <c r="C228" s="2" t="s">
        <v>1</v>
      </c>
      <c r="D228" s="2" t="s">
        <v>15</v>
      </c>
      <c r="E228" s="2" t="s">
        <v>83</v>
      </c>
      <c r="F228" s="2">
        <v>34</v>
      </c>
      <c r="G228" s="2">
        <v>34</v>
      </c>
      <c r="H228" t="s">
        <v>24</v>
      </c>
      <c r="I228" s="2" t="s">
        <v>2</v>
      </c>
      <c r="J228" s="2" t="s">
        <v>55</v>
      </c>
      <c r="K228" s="2">
        <v>14</v>
      </c>
      <c r="L228" s="2">
        <v>69</v>
      </c>
      <c r="M228" s="2">
        <v>34</v>
      </c>
      <c r="N228" s="2" t="s">
        <v>4</v>
      </c>
      <c r="O228" s="2">
        <v>1</v>
      </c>
      <c r="P228" t="s">
        <v>12</v>
      </c>
      <c r="Q228">
        <f t="shared" si="30"/>
        <v>168</v>
      </c>
      <c r="R228" s="55">
        <f t="shared" si="31"/>
        <v>4.9411764705882353E-3</v>
      </c>
      <c r="S228">
        <f t="shared" si="32"/>
        <v>0</v>
      </c>
      <c r="T228">
        <f t="shared" si="33"/>
        <v>1</v>
      </c>
      <c r="U228" s="2">
        <f t="shared" si="34"/>
        <v>1</v>
      </c>
      <c r="V228" s="2">
        <f t="shared" si="35"/>
        <v>3</v>
      </c>
      <c r="W228">
        <f t="shared" si="36"/>
        <v>1</v>
      </c>
      <c r="X228" s="2">
        <f t="shared" si="37"/>
        <v>0</v>
      </c>
      <c r="Y228">
        <f t="shared" si="38"/>
        <v>1</v>
      </c>
      <c r="AB228">
        <f t="shared" si="39"/>
        <v>0</v>
      </c>
      <c r="AG228" s="2">
        <v>306</v>
      </c>
    </row>
    <row r="229" spans="1:33" x14ac:dyDescent="0.2">
      <c r="A229" s="5">
        <v>227</v>
      </c>
      <c r="B229" s="2" t="s">
        <v>3</v>
      </c>
      <c r="C229" s="2" t="s">
        <v>1</v>
      </c>
      <c r="D229" s="2" t="s">
        <v>15</v>
      </c>
      <c r="E229" s="2" t="s">
        <v>15</v>
      </c>
      <c r="F229" s="2">
        <v>47</v>
      </c>
      <c r="G229" s="2">
        <v>58</v>
      </c>
      <c r="H229" t="s">
        <v>18</v>
      </c>
      <c r="I229" s="2" t="s">
        <v>14</v>
      </c>
      <c r="J229" s="3" t="s">
        <v>7</v>
      </c>
      <c r="K229" s="2">
        <v>45</v>
      </c>
      <c r="L229" s="2">
        <v>127</v>
      </c>
      <c r="M229" s="2">
        <v>30</v>
      </c>
      <c r="N229" s="2" t="s">
        <v>8</v>
      </c>
      <c r="O229" s="2">
        <v>2</v>
      </c>
      <c r="P229" t="s">
        <v>9</v>
      </c>
      <c r="Q229">
        <f t="shared" si="30"/>
        <v>540</v>
      </c>
      <c r="R229" s="55">
        <f t="shared" si="31"/>
        <v>1.148936170212766E-2</v>
      </c>
      <c r="S229">
        <f t="shared" si="32"/>
        <v>0</v>
      </c>
      <c r="T229">
        <f t="shared" si="33"/>
        <v>0</v>
      </c>
      <c r="U229" s="2">
        <f t="shared" si="34"/>
        <v>0</v>
      </c>
      <c r="V229" s="2">
        <f t="shared" si="35"/>
        <v>4</v>
      </c>
      <c r="W229">
        <f t="shared" si="36"/>
        <v>1</v>
      </c>
      <c r="X229" s="2">
        <f t="shared" si="37"/>
        <v>1</v>
      </c>
      <c r="Y229">
        <f t="shared" si="38"/>
        <v>0</v>
      </c>
      <c r="AB229">
        <f t="shared" si="39"/>
        <v>0</v>
      </c>
      <c r="AG229" s="2">
        <v>308</v>
      </c>
    </row>
    <row r="230" spans="1:33" x14ac:dyDescent="0.2">
      <c r="A230" s="5">
        <v>228</v>
      </c>
      <c r="B230" s="2" t="s">
        <v>3</v>
      </c>
      <c r="C230" s="2" t="s">
        <v>2</v>
      </c>
      <c r="D230" s="2" t="s">
        <v>5</v>
      </c>
      <c r="E230" s="2" t="s">
        <v>15</v>
      </c>
      <c r="F230" s="2">
        <v>33</v>
      </c>
      <c r="G230" s="2">
        <v>18</v>
      </c>
      <c r="H230" t="s">
        <v>42</v>
      </c>
      <c r="I230" s="2" t="s">
        <v>2</v>
      </c>
      <c r="J230" s="2" t="s">
        <v>54</v>
      </c>
      <c r="K230" s="2">
        <v>29</v>
      </c>
      <c r="L230" s="2">
        <v>45</v>
      </c>
      <c r="M230" s="2">
        <v>12</v>
      </c>
      <c r="N230" s="2" t="s">
        <v>4</v>
      </c>
      <c r="O230" s="2">
        <v>3</v>
      </c>
      <c r="P230" t="s">
        <v>13</v>
      </c>
      <c r="Q230">
        <f t="shared" si="30"/>
        <v>348</v>
      </c>
      <c r="R230" s="55">
        <f t="shared" si="31"/>
        <v>1.0545454545454545E-2</v>
      </c>
      <c r="S230">
        <f t="shared" si="32"/>
        <v>0</v>
      </c>
      <c r="T230">
        <f t="shared" si="33"/>
        <v>0</v>
      </c>
      <c r="U230" s="2">
        <f t="shared" si="34"/>
        <v>4</v>
      </c>
      <c r="V230" s="2">
        <f t="shared" si="35"/>
        <v>2</v>
      </c>
      <c r="W230">
        <f t="shared" si="36"/>
        <v>0</v>
      </c>
      <c r="X230" s="2">
        <f t="shared" si="37"/>
        <v>0</v>
      </c>
      <c r="Y230">
        <f t="shared" si="38"/>
        <v>1</v>
      </c>
      <c r="AB230">
        <f t="shared" si="39"/>
        <v>1</v>
      </c>
      <c r="AG230" s="2">
        <v>309</v>
      </c>
    </row>
    <row r="231" spans="1:33" x14ac:dyDescent="0.2">
      <c r="A231" s="5">
        <v>229</v>
      </c>
      <c r="B231" s="2" t="s">
        <v>3</v>
      </c>
      <c r="C231" s="2" t="s">
        <v>2</v>
      </c>
      <c r="D231" s="2" t="s">
        <v>5</v>
      </c>
      <c r="E231" s="2" t="s">
        <v>83</v>
      </c>
      <c r="F231" s="2">
        <v>47</v>
      </c>
      <c r="G231" s="2">
        <v>29</v>
      </c>
      <c r="H231" t="s">
        <v>44</v>
      </c>
      <c r="I231" s="2" t="s">
        <v>2</v>
      </c>
      <c r="J231" s="3" t="s">
        <v>7</v>
      </c>
      <c r="K231" s="2">
        <v>44</v>
      </c>
      <c r="L231" s="2">
        <v>93</v>
      </c>
      <c r="M231" s="2">
        <v>24</v>
      </c>
      <c r="N231" s="2" t="s">
        <v>8</v>
      </c>
      <c r="O231" s="2">
        <v>13</v>
      </c>
      <c r="P231" t="s">
        <v>9</v>
      </c>
      <c r="Q231">
        <f t="shared" si="30"/>
        <v>528</v>
      </c>
      <c r="R231" s="55">
        <f t="shared" si="31"/>
        <v>1.1234042553191489E-2</v>
      </c>
      <c r="S231">
        <f t="shared" si="32"/>
        <v>0</v>
      </c>
      <c r="T231">
        <f t="shared" si="33"/>
        <v>1</v>
      </c>
      <c r="U231" s="2">
        <f t="shared" si="34"/>
        <v>0</v>
      </c>
      <c r="V231" s="2">
        <f t="shared" si="35"/>
        <v>4</v>
      </c>
      <c r="W231">
        <f t="shared" si="36"/>
        <v>0</v>
      </c>
      <c r="X231" s="2">
        <f t="shared" si="37"/>
        <v>0</v>
      </c>
      <c r="Y231">
        <f t="shared" si="38"/>
        <v>0</v>
      </c>
      <c r="AB231">
        <f t="shared" si="39"/>
        <v>1</v>
      </c>
      <c r="AG231" s="2">
        <v>312</v>
      </c>
    </row>
    <row r="232" spans="1:33" x14ac:dyDescent="0.2">
      <c r="A232" s="5">
        <v>230</v>
      </c>
      <c r="B232" s="2" t="s">
        <v>0</v>
      </c>
      <c r="C232" s="2" t="s">
        <v>1</v>
      </c>
      <c r="D232" s="2" t="s">
        <v>5</v>
      </c>
      <c r="E232" s="2" t="s">
        <v>83</v>
      </c>
      <c r="F232" s="2">
        <v>44</v>
      </c>
      <c r="G232" s="2">
        <v>47</v>
      </c>
      <c r="H232" t="s">
        <v>16</v>
      </c>
      <c r="I232" s="2" t="s">
        <v>14</v>
      </c>
      <c r="J232" s="3" t="s">
        <v>7</v>
      </c>
      <c r="K232" s="2">
        <v>44</v>
      </c>
      <c r="L232" s="2">
        <v>119</v>
      </c>
      <c r="M232" s="2">
        <v>23</v>
      </c>
      <c r="N232" s="2" t="s">
        <v>8</v>
      </c>
      <c r="O232" s="2">
        <v>12</v>
      </c>
      <c r="P232" s="1" t="s">
        <v>9</v>
      </c>
      <c r="Q232">
        <f t="shared" si="30"/>
        <v>528</v>
      </c>
      <c r="R232" s="55">
        <f t="shared" si="31"/>
        <v>1.2E-2</v>
      </c>
      <c r="S232">
        <f t="shared" si="32"/>
        <v>1</v>
      </c>
      <c r="T232">
        <f t="shared" si="33"/>
        <v>1</v>
      </c>
      <c r="U232" s="2">
        <f t="shared" si="34"/>
        <v>0</v>
      </c>
      <c r="V232" s="2">
        <f t="shared" si="35"/>
        <v>4</v>
      </c>
      <c r="W232">
        <f t="shared" si="36"/>
        <v>1</v>
      </c>
      <c r="X232" s="2">
        <f t="shared" si="37"/>
        <v>1</v>
      </c>
      <c r="Y232">
        <f t="shared" si="38"/>
        <v>0</v>
      </c>
      <c r="AB232">
        <f t="shared" si="39"/>
        <v>1</v>
      </c>
      <c r="AG232" s="2">
        <v>326</v>
      </c>
    </row>
    <row r="233" spans="1:33" x14ac:dyDescent="0.2">
      <c r="A233" s="5">
        <v>231</v>
      </c>
      <c r="B233" s="2" t="s">
        <v>0</v>
      </c>
      <c r="C233" s="2" t="s">
        <v>2</v>
      </c>
      <c r="D233" s="2" t="s">
        <v>5</v>
      </c>
      <c r="E233" s="2" t="s">
        <v>83</v>
      </c>
      <c r="F233" s="2">
        <v>26</v>
      </c>
      <c r="G233" s="2">
        <v>22</v>
      </c>
      <c r="H233" t="s">
        <v>40</v>
      </c>
      <c r="I233" s="2" t="s">
        <v>2</v>
      </c>
      <c r="J233" s="2" t="s">
        <v>54</v>
      </c>
      <c r="K233" s="2">
        <v>32</v>
      </c>
      <c r="L233" s="2">
        <v>110</v>
      </c>
      <c r="M233" s="2">
        <v>21</v>
      </c>
      <c r="N233" s="2" t="s">
        <v>4</v>
      </c>
      <c r="O233" s="2">
        <v>5</v>
      </c>
      <c r="P233" t="s">
        <v>13</v>
      </c>
      <c r="Q233">
        <f t="shared" si="30"/>
        <v>384</v>
      </c>
      <c r="R233" s="55">
        <f t="shared" si="31"/>
        <v>1.4769230769230769E-2</v>
      </c>
      <c r="S233">
        <f t="shared" si="32"/>
        <v>1</v>
      </c>
      <c r="T233">
        <f t="shared" si="33"/>
        <v>1</v>
      </c>
      <c r="U233" s="2">
        <f t="shared" si="34"/>
        <v>4</v>
      </c>
      <c r="V233" s="2">
        <f t="shared" si="35"/>
        <v>2</v>
      </c>
      <c r="W233">
        <f t="shared" si="36"/>
        <v>0</v>
      </c>
      <c r="X233" s="2">
        <f t="shared" si="37"/>
        <v>0</v>
      </c>
      <c r="Y233">
        <f t="shared" si="38"/>
        <v>1</v>
      </c>
      <c r="AB233">
        <f t="shared" si="39"/>
        <v>1</v>
      </c>
      <c r="AG233" s="2">
        <v>332</v>
      </c>
    </row>
    <row r="234" spans="1:33" x14ac:dyDescent="0.2">
      <c r="A234" s="5">
        <v>232</v>
      </c>
      <c r="B234" s="2" t="s">
        <v>0</v>
      </c>
      <c r="C234" s="2" t="s">
        <v>1</v>
      </c>
      <c r="D234" s="2" t="s">
        <v>5</v>
      </c>
      <c r="E234" s="2" t="s">
        <v>15</v>
      </c>
      <c r="F234" s="2">
        <v>33</v>
      </c>
      <c r="G234" s="2">
        <v>76</v>
      </c>
      <c r="H234" t="s">
        <v>36</v>
      </c>
      <c r="I234" s="2" t="s">
        <v>14</v>
      </c>
      <c r="J234" s="2" t="s">
        <v>55</v>
      </c>
      <c r="K234" s="2">
        <v>13</v>
      </c>
      <c r="L234" s="2">
        <v>28</v>
      </c>
      <c r="M234" s="2">
        <v>47</v>
      </c>
      <c r="N234" s="2" t="s">
        <v>4</v>
      </c>
      <c r="O234" s="2">
        <v>0</v>
      </c>
      <c r="P234" t="s">
        <v>12</v>
      </c>
      <c r="Q234">
        <f t="shared" si="30"/>
        <v>156</v>
      </c>
      <c r="R234" s="55">
        <f t="shared" si="31"/>
        <v>4.7272727272727275E-3</v>
      </c>
      <c r="S234">
        <f t="shared" si="32"/>
        <v>1</v>
      </c>
      <c r="T234">
        <f t="shared" si="33"/>
        <v>0</v>
      </c>
      <c r="U234" s="2">
        <f t="shared" si="34"/>
        <v>1</v>
      </c>
      <c r="V234" s="2">
        <f t="shared" si="35"/>
        <v>3</v>
      </c>
      <c r="W234">
        <f t="shared" si="36"/>
        <v>1</v>
      </c>
      <c r="X234" s="2">
        <f t="shared" si="37"/>
        <v>1</v>
      </c>
      <c r="Y234">
        <f t="shared" si="38"/>
        <v>1</v>
      </c>
      <c r="AB234">
        <f t="shared" si="39"/>
        <v>1</v>
      </c>
      <c r="AG234" s="2">
        <v>334</v>
      </c>
    </row>
    <row r="235" spans="1:33" x14ac:dyDescent="0.2">
      <c r="A235" s="5">
        <v>233</v>
      </c>
      <c r="B235" s="2" t="s">
        <v>3</v>
      </c>
      <c r="C235" s="2" t="s">
        <v>1</v>
      </c>
      <c r="D235" s="2" t="s">
        <v>5</v>
      </c>
      <c r="E235" s="2" t="s">
        <v>83</v>
      </c>
      <c r="F235" s="2">
        <v>47</v>
      </c>
      <c r="G235" s="2">
        <v>61</v>
      </c>
      <c r="H235" t="s">
        <v>39</v>
      </c>
      <c r="I235" s="2" t="s">
        <v>14</v>
      </c>
      <c r="J235" s="3" t="s">
        <v>7</v>
      </c>
      <c r="K235" s="2">
        <v>35</v>
      </c>
      <c r="L235" s="2">
        <v>121</v>
      </c>
      <c r="M235" s="2">
        <v>16</v>
      </c>
      <c r="N235" s="2" t="s">
        <v>8</v>
      </c>
      <c r="O235" s="2">
        <v>10</v>
      </c>
      <c r="P235" s="1" t="s">
        <v>9</v>
      </c>
      <c r="Q235">
        <f t="shared" si="30"/>
        <v>420</v>
      </c>
      <c r="R235" s="55">
        <f t="shared" si="31"/>
        <v>8.9361702127659579E-3</v>
      </c>
      <c r="S235">
        <f t="shared" si="32"/>
        <v>0</v>
      </c>
      <c r="T235">
        <f t="shared" si="33"/>
        <v>1</v>
      </c>
      <c r="U235" s="2">
        <f t="shared" si="34"/>
        <v>0</v>
      </c>
      <c r="V235" s="2">
        <f t="shared" si="35"/>
        <v>4</v>
      </c>
      <c r="W235">
        <f t="shared" si="36"/>
        <v>1</v>
      </c>
      <c r="X235" s="2">
        <f t="shared" si="37"/>
        <v>1</v>
      </c>
      <c r="Y235">
        <f t="shared" si="38"/>
        <v>0</v>
      </c>
      <c r="AB235">
        <f t="shared" si="39"/>
        <v>1</v>
      </c>
      <c r="AG235" s="2">
        <v>343</v>
      </c>
    </row>
    <row r="236" spans="1:33" x14ac:dyDescent="0.2">
      <c r="A236" s="5">
        <v>234</v>
      </c>
      <c r="B236" s="2" t="s">
        <v>3</v>
      </c>
      <c r="C236" s="2" t="s">
        <v>1</v>
      </c>
      <c r="D236" s="2" t="s">
        <v>5</v>
      </c>
      <c r="E236" s="2" t="s">
        <v>83</v>
      </c>
      <c r="F236" s="2">
        <v>54</v>
      </c>
      <c r="G236" s="2">
        <v>74</v>
      </c>
      <c r="H236" t="s">
        <v>18</v>
      </c>
      <c r="I236" s="2" t="s">
        <v>14</v>
      </c>
      <c r="J236" s="3" t="s">
        <v>7</v>
      </c>
      <c r="K236" s="2">
        <v>41</v>
      </c>
      <c r="L236" s="2">
        <v>159</v>
      </c>
      <c r="M236" s="2">
        <v>34</v>
      </c>
      <c r="N236" s="2" t="s">
        <v>8</v>
      </c>
      <c r="O236" s="2">
        <v>7</v>
      </c>
      <c r="P236" s="1" t="s">
        <v>9</v>
      </c>
      <c r="Q236">
        <f t="shared" si="30"/>
        <v>492</v>
      </c>
      <c r="R236" s="55">
        <f t="shared" si="31"/>
        <v>9.1111111111111115E-3</v>
      </c>
      <c r="S236">
        <f t="shared" si="32"/>
        <v>0</v>
      </c>
      <c r="T236">
        <f t="shared" si="33"/>
        <v>1</v>
      </c>
      <c r="U236" s="2">
        <f t="shared" si="34"/>
        <v>0</v>
      </c>
      <c r="V236" s="2">
        <f t="shared" si="35"/>
        <v>4</v>
      </c>
      <c r="W236">
        <f t="shared" si="36"/>
        <v>1</v>
      </c>
      <c r="X236" s="2">
        <f t="shared" si="37"/>
        <v>1</v>
      </c>
      <c r="Y236">
        <f t="shared" si="38"/>
        <v>0</v>
      </c>
      <c r="AB236">
        <f t="shared" si="39"/>
        <v>1</v>
      </c>
      <c r="AG236" s="2">
        <v>346</v>
      </c>
    </row>
    <row r="237" spans="1:33" x14ac:dyDescent="0.2">
      <c r="A237" s="5">
        <v>235</v>
      </c>
      <c r="B237" s="2" t="s">
        <v>3</v>
      </c>
      <c r="C237" s="2" t="s">
        <v>1</v>
      </c>
      <c r="D237" s="2" t="s">
        <v>15</v>
      </c>
      <c r="E237" s="2" t="s">
        <v>15</v>
      </c>
      <c r="F237" s="2">
        <v>29</v>
      </c>
      <c r="G237" s="2">
        <v>23</v>
      </c>
      <c r="H237" t="s">
        <v>20</v>
      </c>
      <c r="I237" s="2" t="s">
        <v>14</v>
      </c>
      <c r="J237" s="2" t="s">
        <v>53</v>
      </c>
      <c r="K237" s="2">
        <v>21</v>
      </c>
      <c r="L237" s="2">
        <v>42</v>
      </c>
      <c r="M237" s="2">
        <v>29</v>
      </c>
      <c r="N237" s="2" t="s">
        <v>4</v>
      </c>
      <c r="O237" s="2">
        <v>1</v>
      </c>
      <c r="P237" t="s">
        <v>11</v>
      </c>
      <c r="Q237">
        <f t="shared" si="30"/>
        <v>252</v>
      </c>
      <c r="R237" s="55">
        <f t="shared" si="31"/>
        <v>8.6896551724137926E-3</v>
      </c>
      <c r="S237">
        <f t="shared" si="32"/>
        <v>0</v>
      </c>
      <c r="T237">
        <f t="shared" si="33"/>
        <v>0</v>
      </c>
      <c r="U237" s="2">
        <f t="shared" si="34"/>
        <v>3</v>
      </c>
      <c r="V237" s="2">
        <f t="shared" si="35"/>
        <v>1</v>
      </c>
      <c r="W237">
        <f t="shared" si="36"/>
        <v>1</v>
      </c>
      <c r="X237" s="2">
        <f t="shared" si="37"/>
        <v>1</v>
      </c>
      <c r="Y237">
        <f t="shared" si="38"/>
        <v>1</v>
      </c>
      <c r="AB237">
        <f t="shared" si="39"/>
        <v>0</v>
      </c>
      <c r="AG237" s="2">
        <v>351</v>
      </c>
    </row>
    <row r="238" spans="1:33" x14ac:dyDescent="0.2">
      <c r="A238" s="5">
        <v>236</v>
      </c>
      <c r="B238" s="2" t="s">
        <v>0</v>
      </c>
      <c r="C238" s="2" t="s">
        <v>1</v>
      </c>
      <c r="D238" s="2" t="s">
        <v>5</v>
      </c>
      <c r="E238" s="2" t="s">
        <v>83</v>
      </c>
      <c r="F238" s="2">
        <v>44</v>
      </c>
      <c r="G238" s="2">
        <v>44</v>
      </c>
      <c r="H238" t="s">
        <v>16</v>
      </c>
      <c r="I238" s="2" t="s">
        <v>14</v>
      </c>
      <c r="J238" s="3" t="s">
        <v>7</v>
      </c>
      <c r="K238" s="2">
        <v>35</v>
      </c>
      <c r="L238" s="2">
        <v>55</v>
      </c>
      <c r="M238" s="2">
        <v>17</v>
      </c>
      <c r="N238" s="2" t="s">
        <v>8</v>
      </c>
      <c r="O238" s="2">
        <v>5</v>
      </c>
      <c r="P238" t="s">
        <v>9</v>
      </c>
      <c r="Q238">
        <f t="shared" si="30"/>
        <v>420</v>
      </c>
      <c r="R238" s="55">
        <f t="shared" si="31"/>
        <v>9.5454545454545462E-3</v>
      </c>
      <c r="S238">
        <f t="shared" si="32"/>
        <v>1</v>
      </c>
      <c r="T238">
        <f t="shared" si="33"/>
        <v>1</v>
      </c>
      <c r="U238" s="2">
        <f t="shared" si="34"/>
        <v>0</v>
      </c>
      <c r="V238" s="2">
        <f t="shared" si="35"/>
        <v>4</v>
      </c>
      <c r="W238">
        <f t="shared" si="36"/>
        <v>1</v>
      </c>
      <c r="X238" s="2">
        <f t="shared" si="37"/>
        <v>1</v>
      </c>
      <c r="Y238">
        <f t="shared" si="38"/>
        <v>0</v>
      </c>
      <c r="AB238">
        <f t="shared" si="39"/>
        <v>1</v>
      </c>
      <c r="AG238" s="2">
        <v>356</v>
      </c>
    </row>
    <row r="239" spans="1:33" x14ac:dyDescent="0.2">
      <c r="A239" s="5">
        <v>237</v>
      </c>
      <c r="B239" s="2" t="s">
        <v>3</v>
      </c>
      <c r="C239" s="2" t="s">
        <v>1</v>
      </c>
      <c r="D239" s="2" t="s">
        <v>15</v>
      </c>
      <c r="E239" s="2" t="s">
        <v>15</v>
      </c>
      <c r="F239" s="2">
        <v>49</v>
      </c>
      <c r="G239" s="2">
        <v>61</v>
      </c>
      <c r="H239" t="s">
        <v>34</v>
      </c>
      <c r="I239" s="2" t="s">
        <v>14</v>
      </c>
      <c r="J239" s="3" t="s">
        <v>7</v>
      </c>
      <c r="K239" s="2">
        <v>38</v>
      </c>
      <c r="L239" s="2">
        <v>86</v>
      </c>
      <c r="M239" s="2">
        <v>33</v>
      </c>
      <c r="N239" s="2" t="s">
        <v>8</v>
      </c>
      <c r="O239" s="2">
        <v>5</v>
      </c>
      <c r="P239" s="1" t="s">
        <v>9</v>
      </c>
      <c r="Q239">
        <f t="shared" si="30"/>
        <v>456</v>
      </c>
      <c r="R239" s="55">
        <f t="shared" si="31"/>
        <v>9.3061224489795914E-3</v>
      </c>
      <c r="S239">
        <f t="shared" si="32"/>
        <v>0</v>
      </c>
      <c r="T239">
        <f t="shared" si="33"/>
        <v>0</v>
      </c>
      <c r="U239" s="2">
        <f t="shared" si="34"/>
        <v>0</v>
      </c>
      <c r="V239" s="2">
        <f t="shared" si="35"/>
        <v>4</v>
      </c>
      <c r="W239">
        <f t="shared" si="36"/>
        <v>1</v>
      </c>
      <c r="X239" s="2">
        <f t="shared" si="37"/>
        <v>1</v>
      </c>
      <c r="Y239">
        <f t="shared" si="38"/>
        <v>0</v>
      </c>
      <c r="AB239">
        <f t="shared" si="39"/>
        <v>0</v>
      </c>
      <c r="AG239" s="2">
        <v>358</v>
      </c>
    </row>
    <row r="240" spans="1:33" x14ac:dyDescent="0.2">
      <c r="A240" s="5">
        <v>238</v>
      </c>
      <c r="B240" s="2" t="s">
        <v>3</v>
      </c>
      <c r="C240" s="2" t="s">
        <v>2</v>
      </c>
      <c r="D240" s="2" t="s">
        <v>5</v>
      </c>
      <c r="E240" s="2" t="s">
        <v>84</v>
      </c>
      <c r="F240" s="2">
        <v>34</v>
      </c>
      <c r="G240" s="2">
        <v>30</v>
      </c>
      <c r="H240" t="s">
        <v>47</v>
      </c>
      <c r="I240" s="2" t="s">
        <v>2</v>
      </c>
      <c r="J240" s="2" t="s">
        <v>53</v>
      </c>
      <c r="K240" s="2">
        <v>32</v>
      </c>
      <c r="L240" s="2">
        <v>75</v>
      </c>
      <c r="M240" s="2">
        <v>4</v>
      </c>
      <c r="N240" s="2" t="s">
        <v>4</v>
      </c>
      <c r="O240" s="2">
        <v>1</v>
      </c>
      <c r="P240" t="s">
        <v>13</v>
      </c>
      <c r="Q240">
        <f t="shared" si="30"/>
        <v>384</v>
      </c>
      <c r="R240" s="55">
        <f t="shared" si="31"/>
        <v>1.1294117647058824E-2</v>
      </c>
      <c r="S240">
        <f t="shared" si="32"/>
        <v>0</v>
      </c>
      <c r="T240">
        <f t="shared" si="33"/>
        <v>2</v>
      </c>
      <c r="U240" s="2">
        <f t="shared" si="34"/>
        <v>4</v>
      </c>
      <c r="V240" s="2">
        <f t="shared" si="35"/>
        <v>1</v>
      </c>
      <c r="W240">
        <f t="shared" si="36"/>
        <v>0</v>
      </c>
      <c r="X240" s="2">
        <f t="shared" si="37"/>
        <v>0</v>
      </c>
      <c r="Y240">
        <f t="shared" si="38"/>
        <v>1</v>
      </c>
      <c r="AB240">
        <f t="shared" si="39"/>
        <v>1</v>
      </c>
      <c r="AG240" s="2">
        <v>361</v>
      </c>
    </row>
    <row r="241" spans="1:33" x14ac:dyDescent="0.2">
      <c r="A241" s="5">
        <v>239</v>
      </c>
      <c r="B241" s="2" t="s">
        <v>0</v>
      </c>
      <c r="C241" s="2" t="s">
        <v>1</v>
      </c>
      <c r="D241" s="2" t="s">
        <v>5</v>
      </c>
      <c r="E241" s="2" t="s">
        <v>15</v>
      </c>
      <c r="F241" s="2">
        <v>33</v>
      </c>
      <c r="G241" s="2">
        <v>50</v>
      </c>
      <c r="H241" t="s">
        <v>20</v>
      </c>
      <c r="I241" s="2" t="s">
        <v>14</v>
      </c>
      <c r="J241" s="2" t="s">
        <v>55</v>
      </c>
      <c r="K241" s="2">
        <v>17</v>
      </c>
      <c r="L241" s="2">
        <v>47</v>
      </c>
      <c r="M241" s="2">
        <v>27</v>
      </c>
      <c r="N241" s="2" t="s">
        <v>4</v>
      </c>
      <c r="O241" s="2">
        <v>0</v>
      </c>
      <c r="P241" t="s">
        <v>11</v>
      </c>
      <c r="Q241">
        <f t="shared" si="30"/>
        <v>204</v>
      </c>
      <c r="R241" s="55">
        <f t="shared" si="31"/>
        <v>6.1818181818181816E-3</v>
      </c>
      <c r="S241">
        <f t="shared" si="32"/>
        <v>1</v>
      </c>
      <c r="T241">
        <f t="shared" si="33"/>
        <v>0</v>
      </c>
      <c r="U241" s="2">
        <f t="shared" si="34"/>
        <v>3</v>
      </c>
      <c r="V241" s="2">
        <f t="shared" si="35"/>
        <v>3</v>
      </c>
      <c r="W241">
        <f t="shared" si="36"/>
        <v>1</v>
      </c>
      <c r="X241" s="2">
        <f t="shared" si="37"/>
        <v>1</v>
      </c>
      <c r="Y241">
        <f t="shared" si="38"/>
        <v>1</v>
      </c>
      <c r="AB241">
        <f t="shared" si="39"/>
        <v>1</v>
      </c>
      <c r="AG241" s="2">
        <v>366</v>
      </c>
    </row>
    <row r="242" spans="1:33" x14ac:dyDescent="0.2">
      <c r="A242" s="5">
        <v>240</v>
      </c>
      <c r="B242" s="2" t="s">
        <v>3</v>
      </c>
      <c r="C242" s="2" t="s">
        <v>1</v>
      </c>
      <c r="D242" s="2" t="s">
        <v>15</v>
      </c>
      <c r="E242" s="2" t="s">
        <v>84</v>
      </c>
      <c r="F242" s="2">
        <v>49</v>
      </c>
      <c r="G242" s="2">
        <v>28</v>
      </c>
      <c r="H242" t="s">
        <v>34</v>
      </c>
      <c r="I242" s="2" t="s">
        <v>14</v>
      </c>
      <c r="J242" s="3" t="s">
        <v>7</v>
      </c>
      <c r="K242" s="2">
        <v>40</v>
      </c>
      <c r="L242" s="2">
        <v>124</v>
      </c>
      <c r="M242" s="2">
        <v>15</v>
      </c>
      <c r="N242" s="2" t="s">
        <v>8</v>
      </c>
      <c r="O242" s="2">
        <v>9</v>
      </c>
      <c r="P242" s="1" t="s">
        <v>9</v>
      </c>
      <c r="Q242">
        <f t="shared" si="30"/>
        <v>480</v>
      </c>
      <c r="R242" s="55">
        <f t="shared" si="31"/>
        <v>9.7959183673469383E-3</v>
      </c>
      <c r="S242">
        <f t="shared" si="32"/>
        <v>0</v>
      </c>
      <c r="T242">
        <f t="shared" si="33"/>
        <v>2</v>
      </c>
      <c r="U242" s="2">
        <f t="shared" si="34"/>
        <v>0</v>
      </c>
      <c r="V242" s="2">
        <f t="shared" si="35"/>
        <v>4</v>
      </c>
      <c r="W242">
        <f t="shared" si="36"/>
        <v>1</v>
      </c>
      <c r="X242" s="2">
        <f t="shared" si="37"/>
        <v>1</v>
      </c>
      <c r="Y242">
        <f t="shared" si="38"/>
        <v>0</v>
      </c>
      <c r="AB242">
        <f t="shared" si="39"/>
        <v>0</v>
      </c>
      <c r="AG242" s="2">
        <v>377</v>
      </c>
    </row>
    <row r="243" spans="1:33" x14ac:dyDescent="0.2">
      <c r="A243" s="5">
        <v>241</v>
      </c>
      <c r="B243" s="2" t="s">
        <v>0</v>
      </c>
      <c r="C243" s="2" t="s">
        <v>1</v>
      </c>
      <c r="D243" s="2" t="s">
        <v>15</v>
      </c>
      <c r="E243" s="2" t="s">
        <v>15</v>
      </c>
      <c r="F243" s="2">
        <v>35</v>
      </c>
      <c r="G243" s="2">
        <v>32</v>
      </c>
      <c r="H243" t="s">
        <v>52</v>
      </c>
      <c r="I243" s="2" t="s">
        <v>14</v>
      </c>
      <c r="J243" s="2" t="s">
        <v>55</v>
      </c>
      <c r="K243" s="2">
        <v>16</v>
      </c>
      <c r="L243" s="2">
        <v>23</v>
      </c>
      <c r="M243" s="2">
        <v>12</v>
      </c>
      <c r="N243" s="2" t="s">
        <v>4</v>
      </c>
      <c r="O243" s="2">
        <v>1</v>
      </c>
      <c r="P243" t="s">
        <v>12</v>
      </c>
      <c r="Q243">
        <f t="shared" si="30"/>
        <v>192</v>
      </c>
      <c r="R243" s="55">
        <f t="shared" si="31"/>
        <v>5.4857142857142856E-3</v>
      </c>
      <c r="S243">
        <f t="shared" si="32"/>
        <v>1</v>
      </c>
      <c r="T243">
        <f t="shared" si="33"/>
        <v>0</v>
      </c>
      <c r="U243" s="2">
        <f t="shared" si="34"/>
        <v>1</v>
      </c>
      <c r="V243" s="2">
        <f t="shared" si="35"/>
        <v>3</v>
      </c>
      <c r="W243">
        <f t="shared" si="36"/>
        <v>1</v>
      </c>
      <c r="X243" s="2">
        <f t="shared" si="37"/>
        <v>1</v>
      </c>
      <c r="Y243">
        <f t="shared" si="38"/>
        <v>1</v>
      </c>
      <c r="AB243">
        <f t="shared" si="39"/>
        <v>0</v>
      </c>
      <c r="AG243" s="2">
        <v>383</v>
      </c>
    </row>
    <row r="244" spans="1:33" x14ac:dyDescent="0.2">
      <c r="A244" s="5">
        <v>242</v>
      </c>
      <c r="B244" s="2" t="s">
        <v>3</v>
      </c>
      <c r="C244" s="2" t="s">
        <v>2</v>
      </c>
      <c r="D244" s="2" t="s">
        <v>15</v>
      </c>
      <c r="E244" s="2" t="s">
        <v>15</v>
      </c>
      <c r="F244" s="2">
        <v>29</v>
      </c>
      <c r="G244" s="2">
        <v>51</v>
      </c>
      <c r="H244" t="s">
        <v>27</v>
      </c>
      <c r="I244" s="2" t="s">
        <v>2</v>
      </c>
      <c r="J244" s="2" t="s">
        <v>53</v>
      </c>
      <c r="K244" s="2">
        <v>21</v>
      </c>
      <c r="L244" s="2">
        <v>45</v>
      </c>
      <c r="M244" s="2">
        <v>32</v>
      </c>
      <c r="N244" s="2" t="s">
        <v>4</v>
      </c>
      <c r="O244" s="2">
        <v>1</v>
      </c>
      <c r="P244" t="s">
        <v>11</v>
      </c>
      <c r="Q244">
        <f t="shared" si="30"/>
        <v>252</v>
      </c>
      <c r="R244" s="55">
        <f t="shared" si="31"/>
        <v>8.6896551724137926E-3</v>
      </c>
      <c r="S244">
        <f t="shared" si="32"/>
        <v>0</v>
      </c>
      <c r="T244">
        <f t="shared" si="33"/>
        <v>0</v>
      </c>
      <c r="U244" s="2">
        <f t="shared" si="34"/>
        <v>3</v>
      </c>
      <c r="V244" s="2">
        <f t="shared" si="35"/>
        <v>1</v>
      </c>
      <c r="W244">
        <f t="shared" si="36"/>
        <v>0</v>
      </c>
      <c r="X244" s="2">
        <f t="shared" si="37"/>
        <v>0</v>
      </c>
      <c r="Y244">
        <f t="shared" si="38"/>
        <v>1</v>
      </c>
      <c r="AB244">
        <f t="shared" si="39"/>
        <v>0</v>
      </c>
      <c r="AG244" s="2">
        <v>390</v>
      </c>
    </row>
    <row r="245" spans="1:33" x14ac:dyDescent="0.2">
      <c r="A245" s="5">
        <v>243</v>
      </c>
      <c r="B245" s="2" t="s">
        <v>3</v>
      </c>
      <c r="C245" s="2" t="s">
        <v>1</v>
      </c>
      <c r="D245" s="2" t="s">
        <v>5</v>
      </c>
      <c r="E245" s="2" t="s">
        <v>83</v>
      </c>
      <c r="F245" s="2">
        <v>55</v>
      </c>
      <c r="G245" s="2">
        <v>23</v>
      </c>
      <c r="H245" t="s">
        <v>27</v>
      </c>
      <c r="I245" s="2" t="s">
        <v>14</v>
      </c>
      <c r="J245" s="2" t="s">
        <v>6</v>
      </c>
      <c r="K245" s="2">
        <v>61</v>
      </c>
      <c r="L245" s="2">
        <v>258</v>
      </c>
      <c r="M245" s="2">
        <v>16</v>
      </c>
      <c r="N245" s="2" t="s">
        <v>4</v>
      </c>
      <c r="O245" s="2">
        <v>1</v>
      </c>
      <c r="P245" t="s">
        <v>12</v>
      </c>
      <c r="Q245">
        <f t="shared" si="30"/>
        <v>732</v>
      </c>
      <c r="R245" s="55">
        <f t="shared" si="31"/>
        <v>1.3309090909090909E-2</v>
      </c>
      <c r="S245">
        <f t="shared" si="32"/>
        <v>0</v>
      </c>
      <c r="T245">
        <f t="shared" si="33"/>
        <v>1</v>
      </c>
      <c r="U245" s="2">
        <f t="shared" si="34"/>
        <v>1</v>
      </c>
      <c r="V245" s="2">
        <f t="shared" si="35"/>
        <v>0</v>
      </c>
      <c r="W245">
        <f t="shared" si="36"/>
        <v>1</v>
      </c>
      <c r="X245" s="2">
        <f t="shared" si="37"/>
        <v>1</v>
      </c>
      <c r="Y245">
        <f t="shared" si="38"/>
        <v>1</v>
      </c>
      <c r="AB245">
        <f t="shared" si="39"/>
        <v>1</v>
      </c>
    </row>
    <row r="246" spans="1:33" x14ac:dyDescent="0.2">
      <c r="A246" s="5">
        <v>244</v>
      </c>
      <c r="B246" s="2" t="s">
        <v>0</v>
      </c>
      <c r="C246" s="2" t="s">
        <v>1</v>
      </c>
      <c r="D246" s="2" t="s">
        <v>5</v>
      </c>
      <c r="E246" s="2" t="s">
        <v>83</v>
      </c>
      <c r="F246" s="2">
        <v>56</v>
      </c>
      <c r="G246" s="2">
        <v>56</v>
      </c>
      <c r="H246" t="s">
        <v>35</v>
      </c>
      <c r="I246" s="2" t="s">
        <v>14</v>
      </c>
      <c r="J246" s="2" t="s">
        <v>6</v>
      </c>
      <c r="K246" s="2">
        <v>71</v>
      </c>
      <c r="L246" s="2">
        <v>87</v>
      </c>
      <c r="M246" s="2">
        <v>10</v>
      </c>
      <c r="N246" s="2" t="s">
        <v>4</v>
      </c>
      <c r="O246" s="2">
        <v>1</v>
      </c>
      <c r="P246" t="s">
        <v>11</v>
      </c>
      <c r="Q246">
        <f t="shared" si="30"/>
        <v>852</v>
      </c>
      <c r="R246" s="55">
        <f t="shared" si="31"/>
        <v>1.5214285714285715E-2</v>
      </c>
      <c r="S246">
        <f t="shared" si="32"/>
        <v>1</v>
      </c>
      <c r="T246">
        <f t="shared" si="33"/>
        <v>1</v>
      </c>
      <c r="U246" s="2">
        <f t="shared" si="34"/>
        <v>3</v>
      </c>
      <c r="V246" s="2">
        <f t="shared" si="35"/>
        <v>0</v>
      </c>
      <c r="W246">
        <f t="shared" si="36"/>
        <v>1</v>
      </c>
      <c r="X246" s="2">
        <f t="shared" si="37"/>
        <v>1</v>
      </c>
      <c r="Y246">
        <f t="shared" si="38"/>
        <v>1</v>
      </c>
      <c r="AB246">
        <f t="shared" si="39"/>
        <v>1</v>
      </c>
    </row>
    <row r="247" spans="1:33" x14ac:dyDescent="0.2">
      <c r="A247" s="5">
        <v>245</v>
      </c>
      <c r="B247" s="2" t="s">
        <v>0</v>
      </c>
      <c r="C247" s="2" t="s">
        <v>2</v>
      </c>
      <c r="D247" s="2" t="s">
        <v>5</v>
      </c>
      <c r="E247" s="2" t="s">
        <v>83</v>
      </c>
      <c r="F247" s="2">
        <v>57</v>
      </c>
      <c r="G247" s="2">
        <v>68</v>
      </c>
      <c r="H247" t="s">
        <v>36</v>
      </c>
      <c r="I247" s="2" t="s">
        <v>2</v>
      </c>
      <c r="J247" s="2" t="s">
        <v>6</v>
      </c>
      <c r="K247" s="2">
        <v>66</v>
      </c>
      <c r="L247" s="2">
        <v>312</v>
      </c>
      <c r="M247" s="2">
        <v>14</v>
      </c>
      <c r="N247" s="2" t="s">
        <v>4</v>
      </c>
      <c r="O247" s="2">
        <v>1</v>
      </c>
      <c r="P247" t="s">
        <v>12</v>
      </c>
      <c r="Q247">
        <f t="shared" si="30"/>
        <v>792</v>
      </c>
      <c r="R247" s="55">
        <f t="shared" si="31"/>
        <v>1.3894736842105264E-2</v>
      </c>
      <c r="S247">
        <f t="shared" si="32"/>
        <v>1</v>
      </c>
      <c r="T247">
        <f t="shared" si="33"/>
        <v>1</v>
      </c>
      <c r="U247" s="2">
        <f t="shared" si="34"/>
        <v>1</v>
      </c>
      <c r="V247" s="2">
        <f t="shared" si="35"/>
        <v>0</v>
      </c>
      <c r="W247">
        <f t="shared" si="36"/>
        <v>0</v>
      </c>
      <c r="X247" s="2">
        <f t="shared" si="37"/>
        <v>0</v>
      </c>
      <c r="Y247">
        <f t="shared" si="38"/>
        <v>1</v>
      </c>
      <c r="AB247">
        <f t="shared" si="39"/>
        <v>1</v>
      </c>
    </row>
    <row r="248" spans="1:33" x14ac:dyDescent="0.2">
      <c r="A248" s="5">
        <v>246</v>
      </c>
      <c r="B248" s="2" t="s">
        <v>3</v>
      </c>
      <c r="C248" s="2" t="s">
        <v>1</v>
      </c>
      <c r="D248" s="2" t="s">
        <v>15</v>
      </c>
      <c r="E248" s="2" t="s">
        <v>15</v>
      </c>
      <c r="F248" s="2">
        <v>24</v>
      </c>
      <c r="G248" s="2">
        <v>51</v>
      </c>
      <c r="H248" t="s">
        <v>48</v>
      </c>
      <c r="I248" s="2" t="s">
        <v>14</v>
      </c>
      <c r="J248" s="2" t="s">
        <v>55</v>
      </c>
      <c r="K248" s="2">
        <v>18</v>
      </c>
      <c r="L248" s="2">
        <v>72</v>
      </c>
      <c r="M248" s="2">
        <v>46</v>
      </c>
      <c r="N248" s="2" t="s">
        <v>4</v>
      </c>
      <c r="O248" s="2">
        <v>0</v>
      </c>
      <c r="P248" t="s">
        <v>11</v>
      </c>
      <c r="Q248">
        <f t="shared" si="30"/>
        <v>216</v>
      </c>
      <c r="R248" s="55">
        <f t="shared" si="31"/>
        <v>8.9999999999999993E-3</v>
      </c>
      <c r="S248">
        <f t="shared" si="32"/>
        <v>0</v>
      </c>
      <c r="T248">
        <f t="shared" si="33"/>
        <v>0</v>
      </c>
      <c r="U248" s="2">
        <f t="shared" si="34"/>
        <v>3</v>
      </c>
      <c r="V248" s="2">
        <f t="shared" si="35"/>
        <v>3</v>
      </c>
      <c r="W248">
        <f t="shared" si="36"/>
        <v>1</v>
      </c>
      <c r="X248" s="2">
        <f t="shared" si="37"/>
        <v>1</v>
      </c>
      <c r="Y248">
        <f t="shared" si="38"/>
        <v>1</v>
      </c>
      <c r="AB248">
        <f t="shared" si="39"/>
        <v>0</v>
      </c>
    </row>
    <row r="249" spans="1:33" x14ac:dyDescent="0.2">
      <c r="A249" s="5">
        <v>247</v>
      </c>
      <c r="B249" s="2" t="s">
        <v>3</v>
      </c>
      <c r="C249" s="2" t="s">
        <v>1</v>
      </c>
      <c r="D249" s="2" t="s">
        <v>5</v>
      </c>
      <c r="E249" s="2" t="s">
        <v>84</v>
      </c>
      <c r="F249" s="2">
        <v>55</v>
      </c>
      <c r="G249" s="2">
        <v>38</v>
      </c>
      <c r="H249" t="s">
        <v>38</v>
      </c>
      <c r="I249" s="2" t="s">
        <v>14</v>
      </c>
      <c r="J249" s="2" t="s">
        <v>6</v>
      </c>
      <c r="K249" s="2">
        <v>38</v>
      </c>
      <c r="L249" s="2">
        <v>115</v>
      </c>
      <c r="M249" s="2">
        <v>16</v>
      </c>
      <c r="N249" s="2" t="s">
        <v>4</v>
      </c>
      <c r="O249" s="2">
        <v>1</v>
      </c>
      <c r="P249" t="s">
        <v>11</v>
      </c>
      <c r="Q249">
        <f t="shared" si="30"/>
        <v>456</v>
      </c>
      <c r="R249" s="55">
        <f t="shared" si="31"/>
        <v>8.2909090909090901E-3</v>
      </c>
      <c r="S249">
        <f t="shared" si="32"/>
        <v>0</v>
      </c>
      <c r="T249">
        <f t="shared" si="33"/>
        <v>2</v>
      </c>
      <c r="U249" s="2">
        <f t="shared" si="34"/>
        <v>3</v>
      </c>
      <c r="V249" s="2">
        <f t="shared" si="35"/>
        <v>0</v>
      </c>
      <c r="W249">
        <f t="shared" si="36"/>
        <v>1</v>
      </c>
      <c r="X249" s="2">
        <f t="shared" si="37"/>
        <v>1</v>
      </c>
      <c r="Y249">
        <f t="shared" si="38"/>
        <v>1</v>
      </c>
      <c r="AB249">
        <f t="shared" si="39"/>
        <v>1</v>
      </c>
    </row>
    <row r="250" spans="1:33" x14ac:dyDescent="0.2">
      <c r="A250" s="5">
        <v>248</v>
      </c>
      <c r="B250" s="2" t="s">
        <v>3</v>
      </c>
      <c r="C250" s="2" t="s">
        <v>1</v>
      </c>
      <c r="D250" s="2" t="s">
        <v>15</v>
      </c>
      <c r="E250" s="2" t="s">
        <v>15</v>
      </c>
      <c r="F250" s="2">
        <v>26</v>
      </c>
      <c r="G250" s="2">
        <v>38</v>
      </c>
      <c r="H250" t="s">
        <v>30</v>
      </c>
      <c r="I250" s="2" t="s">
        <v>2</v>
      </c>
      <c r="J250" s="2" t="s">
        <v>53</v>
      </c>
      <c r="K250" s="2">
        <v>17</v>
      </c>
      <c r="L250" s="2">
        <v>58</v>
      </c>
      <c r="M250" s="2">
        <v>11</v>
      </c>
      <c r="N250" s="2" t="s">
        <v>4</v>
      </c>
      <c r="O250" s="2">
        <v>1</v>
      </c>
      <c r="P250" t="s">
        <v>10</v>
      </c>
      <c r="Q250">
        <f t="shared" si="30"/>
        <v>204</v>
      </c>
      <c r="R250" s="55">
        <f t="shared" si="31"/>
        <v>7.8461538461538465E-3</v>
      </c>
      <c r="S250">
        <f t="shared" si="32"/>
        <v>0</v>
      </c>
      <c r="T250">
        <f t="shared" si="33"/>
        <v>0</v>
      </c>
      <c r="U250" s="2">
        <f t="shared" si="34"/>
        <v>2</v>
      </c>
      <c r="V250" s="2">
        <f t="shared" si="35"/>
        <v>1</v>
      </c>
      <c r="W250">
        <f t="shared" si="36"/>
        <v>1</v>
      </c>
      <c r="X250" s="2">
        <f t="shared" si="37"/>
        <v>0</v>
      </c>
      <c r="Y250">
        <f t="shared" si="38"/>
        <v>1</v>
      </c>
      <c r="AB250">
        <f t="shared" si="39"/>
        <v>0</v>
      </c>
    </row>
    <row r="251" spans="1:33" x14ac:dyDescent="0.2">
      <c r="A251" s="5">
        <v>249</v>
      </c>
      <c r="B251" s="2" t="s">
        <v>0</v>
      </c>
      <c r="C251" s="2" t="s">
        <v>1</v>
      </c>
      <c r="D251" s="2" t="s">
        <v>15</v>
      </c>
      <c r="E251" s="2" t="s">
        <v>83</v>
      </c>
      <c r="F251" s="2">
        <v>51</v>
      </c>
      <c r="G251" s="2">
        <v>36</v>
      </c>
      <c r="H251" t="s">
        <v>31</v>
      </c>
      <c r="I251" s="2" t="s">
        <v>14</v>
      </c>
      <c r="J251" s="3" t="s">
        <v>7</v>
      </c>
      <c r="K251" s="2">
        <v>50</v>
      </c>
      <c r="L251" s="2">
        <v>102</v>
      </c>
      <c r="M251" s="2">
        <v>42</v>
      </c>
      <c r="N251" s="2" t="s">
        <v>8</v>
      </c>
      <c r="O251" s="2">
        <v>5</v>
      </c>
      <c r="P251" t="s">
        <v>9</v>
      </c>
      <c r="Q251">
        <f t="shared" si="30"/>
        <v>600</v>
      </c>
      <c r="R251" s="55">
        <f t="shared" si="31"/>
        <v>1.1764705882352941E-2</v>
      </c>
      <c r="S251">
        <f t="shared" si="32"/>
        <v>1</v>
      </c>
      <c r="T251">
        <f t="shared" si="33"/>
        <v>1</v>
      </c>
      <c r="U251" s="2">
        <f t="shared" si="34"/>
        <v>0</v>
      </c>
      <c r="V251" s="2">
        <f t="shared" si="35"/>
        <v>4</v>
      </c>
      <c r="W251">
        <f t="shared" si="36"/>
        <v>1</v>
      </c>
      <c r="X251" s="2">
        <f t="shared" si="37"/>
        <v>1</v>
      </c>
      <c r="Y251">
        <f t="shared" si="38"/>
        <v>0</v>
      </c>
      <c r="AB251">
        <f t="shared" si="39"/>
        <v>0</v>
      </c>
    </row>
    <row r="252" spans="1:33" x14ac:dyDescent="0.2">
      <c r="A252" s="5">
        <v>250</v>
      </c>
      <c r="B252" s="2" t="s">
        <v>3</v>
      </c>
      <c r="C252" s="2" t="s">
        <v>1</v>
      </c>
      <c r="D252" s="2" t="s">
        <v>15</v>
      </c>
      <c r="E252" s="2" t="s">
        <v>15</v>
      </c>
      <c r="F252" s="2">
        <v>26</v>
      </c>
      <c r="G252" s="2">
        <v>31</v>
      </c>
      <c r="H252" t="s">
        <v>34</v>
      </c>
      <c r="I252" s="2" t="s">
        <v>2</v>
      </c>
      <c r="J252" s="2" t="s">
        <v>53</v>
      </c>
      <c r="K252" s="2">
        <v>18</v>
      </c>
      <c r="L252" s="2">
        <v>53</v>
      </c>
      <c r="M252" s="2">
        <v>11</v>
      </c>
      <c r="N252" s="2" t="s">
        <v>4</v>
      </c>
      <c r="O252" s="2">
        <v>0</v>
      </c>
      <c r="P252" t="s">
        <v>11</v>
      </c>
      <c r="Q252">
        <f t="shared" si="30"/>
        <v>216</v>
      </c>
      <c r="R252" s="55">
        <f t="shared" si="31"/>
        <v>8.3076923076923076E-3</v>
      </c>
      <c r="S252">
        <f t="shared" si="32"/>
        <v>0</v>
      </c>
      <c r="T252">
        <f t="shared" si="33"/>
        <v>0</v>
      </c>
      <c r="U252" s="2">
        <f t="shared" si="34"/>
        <v>3</v>
      </c>
      <c r="V252" s="2">
        <f t="shared" si="35"/>
        <v>1</v>
      </c>
      <c r="W252">
        <f t="shared" si="36"/>
        <v>1</v>
      </c>
      <c r="X252" s="2">
        <f t="shared" si="37"/>
        <v>0</v>
      </c>
      <c r="Y252">
        <f t="shared" si="38"/>
        <v>1</v>
      </c>
      <c r="AB252">
        <f t="shared" si="39"/>
        <v>0</v>
      </c>
    </row>
    <row r="253" spans="1:33" x14ac:dyDescent="0.2">
      <c r="A253" s="5">
        <v>251</v>
      </c>
      <c r="B253" s="2" t="s">
        <v>3</v>
      </c>
      <c r="C253" s="2" t="s">
        <v>2</v>
      </c>
      <c r="D253" s="2" t="s">
        <v>5</v>
      </c>
      <c r="E253" s="2" t="s">
        <v>83</v>
      </c>
      <c r="F253" s="2">
        <v>34</v>
      </c>
      <c r="G253" s="2">
        <v>29</v>
      </c>
      <c r="H253" t="s">
        <v>22</v>
      </c>
      <c r="I253" s="2" t="s">
        <v>2</v>
      </c>
      <c r="J253" s="2" t="s">
        <v>55</v>
      </c>
      <c r="K253" s="2">
        <v>34</v>
      </c>
      <c r="L253" s="2">
        <v>166</v>
      </c>
      <c r="M253" s="2">
        <v>36</v>
      </c>
      <c r="N253" s="2" t="s">
        <v>4</v>
      </c>
      <c r="O253" s="2">
        <v>2</v>
      </c>
      <c r="P253" t="s">
        <v>13</v>
      </c>
      <c r="Q253">
        <f t="shared" si="30"/>
        <v>408</v>
      </c>
      <c r="R253" s="55">
        <f t="shared" si="31"/>
        <v>1.2E-2</v>
      </c>
      <c r="S253">
        <f t="shared" si="32"/>
        <v>0</v>
      </c>
      <c r="T253">
        <f t="shared" si="33"/>
        <v>1</v>
      </c>
      <c r="U253" s="2">
        <f t="shared" si="34"/>
        <v>4</v>
      </c>
      <c r="V253" s="2">
        <f t="shared" si="35"/>
        <v>3</v>
      </c>
      <c r="W253">
        <f t="shared" si="36"/>
        <v>0</v>
      </c>
      <c r="X253" s="2">
        <f t="shared" si="37"/>
        <v>0</v>
      </c>
      <c r="Y253">
        <f t="shared" si="38"/>
        <v>1</v>
      </c>
      <c r="AB253">
        <f t="shared" si="39"/>
        <v>1</v>
      </c>
    </row>
    <row r="254" spans="1:33" x14ac:dyDescent="0.2">
      <c r="A254" s="5">
        <v>252</v>
      </c>
      <c r="B254" s="2" t="s">
        <v>0</v>
      </c>
      <c r="C254" s="2" t="s">
        <v>1</v>
      </c>
      <c r="D254" s="2" t="s">
        <v>5</v>
      </c>
      <c r="E254" s="2" t="s">
        <v>15</v>
      </c>
      <c r="F254" s="2">
        <v>46</v>
      </c>
      <c r="G254" s="2">
        <v>77</v>
      </c>
      <c r="H254" t="s">
        <v>35</v>
      </c>
      <c r="I254" s="2" t="s">
        <v>14</v>
      </c>
      <c r="J254" s="3" t="s">
        <v>7</v>
      </c>
      <c r="K254" s="2">
        <v>45</v>
      </c>
      <c r="L254" s="2">
        <v>146</v>
      </c>
      <c r="M254" s="2">
        <v>43</v>
      </c>
      <c r="N254" s="2" t="s">
        <v>8</v>
      </c>
      <c r="O254" s="2">
        <v>0</v>
      </c>
      <c r="P254" t="s">
        <v>9</v>
      </c>
      <c r="Q254">
        <f t="shared" si="30"/>
        <v>540</v>
      </c>
      <c r="R254" s="55">
        <f t="shared" si="31"/>
        <v>1.1739130434782608E-2</v>
      </c>
      <c r="S254">
        <f t="shared" si="32"/>
        <v>1</v>
      </c>
      <c r="T254">
        <f t="shared" si="33"/>
        <v>0</v>
      </c>
      <c r="U254" s="2">
        <f t="shared" si="34"/>
        <v>0</v>
      </c>
      <c r="V254" s="2">
        <f t="shared" si="35"/>
        <v>4</v>
      </c>
      <c r="W254">
        <f t="shared" si="36"/>
        <v>1</v>
      </c>
      <c r="X254" s="2">
        <f t="shared" si="37"/>
        <v>1</v>
      </c>
      <c r="Y254">
        <f t="shared" si="38"/>
        <v>0</v>
      </c>
      <c r="AB254">
        <f t="shared" si="39"/>
        <v>1</v>
      </c>
    </row>
    <row r="255" spans="1:33" x14ac:dyDescent="0.2">
      <c r="A255" s="5">
        <v>253</v>
      </c>
      <c r="B255" s="2" t="s">
        <v>3</v>
      </c>
      <c r="C255" s="2" t="s">
        <v>1</v>
      </c>
      <c r="D255" s="2" t="s">
        <v>5</v>
      </c>
      <c r="E255" s="2" t="s">
        <v>15</v>
      </c>
      <c r="F255" s="2">
        <v>29</v>
      </c>
      <c r="G255" s="2">
        <v>51</v>
      </c>
      <c r="H255" t="s">
        <v>31</v>
      </c>
      <c r="I255" s="2" t="s">
        <v>2</v>
      </c>
      <c r="J255" s="2" t="s">
        <v>55</v>
      </c>
      <c r="K255" s="2">
        <v>14</v>
      </c>
      <c r="L255" s="2">
        <v>44</v>
      </c>
      <c r="M255" s="2">
        <v>9</v>
      </c>
      <c r="N255" s="2" t="s">
        <v>4</v>
      </c>
      <c r="O255" s="2">
        <v>1</v>
      </c>
      <c r="P255" t="s">
        <v>11</v>
      </c>
      <c r="Q255">
        <f t="shared" si="30"/>
        <v>168</v>
      </c>
      <c r="R255" s="55">
        <f t="shared" si="31"/>
        <v>5.7931034482758617E-3</v>
      </c>
      <c r="S255">
        <f t="shared" si="32"/>
        <v>0</v>
      </c>
      <c r="T255">
        <f t="shared" si="33"/>
        <v>0</v>
      </c>
      <c r="U255" s="2">
        <f t="shared" si="34"/>
        <v>3</v>
      </c>
      <c r="V255" s="2">
        <f t="shared" si="35"/>
        <v>3</v>
      </c>
      <c r="W255">
        <f t="shared" si="36"/>
        <v>1</v>
      </c>
      <c r="X255" s="2">
        <f t="shared" si="37"/>
        <v>0</v>
      </c>
      <c r="Y255">
        <f t="shared" si="38"/>
        <v>1</v>
      </c>
      <c r="AB255">
        <f t="shared" si="39"/>
        <v>1</v>
      </c>
    </row>
    <row r="256" spans="1:33" x14ac:dyDescent="0.2">
      <c r="A256" s="5">
        <v>254</v>
      </c>
      <c r="B256" s="2" t="s">
        <v>3</v>
      </c>
      <c r="C256" s="2" t="s">
        <v>2</v>
      </c>
      <c r="D256" s="2" t="s">
        <v>5</v>
      </c>
      <c r="E256" s="2" t="s">
        <v>84</v>
      </c>
      <c r="F256" s="2">
        <v>55</v>
      </c>
      <c r="G256" s="2">
        <v>33</v>
      </c>
      <c r="H256" t="s">
        <v>45</v>
      </c>
      <c r="I256" s="2" t="s">
        <v>2</v>
      </c>
      <c r="J256" s="2" t="s">
        <v>6</v>
      </c>
      <c r="K256" s="2">
        <v>82</v>
      </c>
      <c r="L256" s="2">
        <v>165</v>
      </c>
      <c r="M256" s="2">
        <v>15</v>
      </c>
      <c r="N256" s="2" t="s">
        <v>4</v>
      </c>
      <c r="O256" s="2">
        <v>1</v>
      </c>
      <c r="P256" t="s">
        <v>12</v>
      </c>
      <c r="Q256">
        <f t="shared" si="30"/>
        <v>984</v>
      </c>
      <c r="R256" s="55">
        <f t="shared" si="31"/>
        <v>1.7890909090909089E-2</v>
      </c>
      <c r="S256">
        <f t="shared" si="32"/>
        <v>0</v>
      </c>
      <c r="T256">
        <f t="shared" si="33"/>
        <v>2</v>
      </c>
      <c r="U256" s="2">
        <f t="shared" si="34"/>
        <v>1</v>
      </c>
      <c r="V256" s="2">
        <f t="shared" si="35"/>
        <v>0</v>
      </c>
      <c r="W256">
        <f t="shared" si="36"/>
        <v>0</v>
      </c>
      <c r="X256" s="2">
        <f t="shared" si="37"/>
        <v>0</v>
      </c>
      <c r="Y256">
        <f t="shared" si="38"/>
        <v>1</v>
      </c>
      <c r="AB256">
        <f t="shared" si="39"/>
        <v>1</v>
      </c>
    </row>
    <row r="257" spans="1:28" x14ac:dyDescent="0.2">
      <c r="A257" s="5">
        <v>255</v>
      </c>
      <c r="B257" s="2" t="s">
        <v>3</v>
      </c>
      <c r="C257" s="2" t="s">
        <v>1</v>
      </c>
      <c r="D257" s="2" t="s">
        <v>15</v>
      </c>
      <c r="E257" s="2" t="s">
        <v>15</v>
      </c>
      <c r="F257" s="2">
        <v>26</v>
      </c>
      <c r="G257" s="2">
        <v>59</v>
      </c>
      <c r="H257" t="s">
        <v>66</v>
      </c>
      <c r="I257" s="2" t="s">
        <v>14</v>
      </c>
      <c r="J257" s="2" t="s">
        <v>55</v>
      </c>
      <c r="K257" s="2">
        <v>12</v>
      </c>
      <c r="L257" s="2">
        <v>37</v>
      </c>
      <c r="M257" s="2">
        <v>44</v>
      </c>
      <c r="N257" s="2" t="s">
        <v>4</v>
      </c>
      <c r="O257" s="2">
        <v>2</v>
      </c>
      <c r="P257" t="s">
        <v>12</v>
      </c>
      <c r="Q257">
        <f t="shared" si="30"/>
        <v>144</v>
      </c>
      <c r="R257" s="55">
        <f t="shared" si="31"/>
        <v>5.5384615384615381E-3</v>
      </c>
      <c r="S257">
        <f t="shared" si="32"/>
        <v>0</v>
      </c>
      <c r="T257">
        <f t="shared" si="33"/>
        <v>0</v>
      </c>
      <c r="U257" s="2">
        <f t="shared" si="34"/>
        <v>1</v>
      </c>
      <c r="V257" s="2">
        <f t="shared" si="35"/>
        <v>3</v>
      </c>
      <c r="W257">
        <f t="shared" si="36"/>
        <v>1</v>
      </c>
      <c r="X257" s="2">
        <f t="shared" si="37"/>
        <v>1</v>
      </c>
      <c r="Y257">
        <f t="shared" si="38"/>
        <v>1</v>
      </c>
      <c r="AB257">
        <f t="shared" si="39"/>
        <v>0</v>
      </c>
    </row>
    <row r="258" spans="1:28" x14ac:dyDescent="0.2">
      <c r="A258" s="5">
        <v>256</v>
      </c>
      <c r="B258" s="2" t="s">
        <v>0</v>
      </c>
      <c r="C258" s="2" t="s">
        <v>2</v>
      </c>
      <c r="D258" s="2" t="s">
        <v>5</v>
      </c>
      <c r="E258" s="2" t="s">
        <v>15</v>
      </c>
      <c r="F258" s="2">
        <v>33</v>
      </c>
      <c r="G258" s="2">
        <v>24</v>
      </c>
      <c r="H258" t="s">
        <v>60</v>
      </c>
      <c r="I258" s="2" t="s">
        <v>2</v>
      </c>
      <c r="J258" s="2" t="s">
        <v>54</v>
      </c>
      <c r="K258" s="2">
        <v>37</v>
      </c>
      <c r="L258" s="2">
        <v>131</v>
      </c>
      <c r="M258" s="2">
        <v>23</v>
      </c>
      <c r="N258" s="2" t="s">
        <v>4</v>
      </c>
      <c r="O258" s="2">
        <v>4</v>
      </c>
      <c r="P258" t="s">
        <v>13</v>
      </c>
      <c r="Q258">
        <f t="shared" si="30"/>
        <v>444</v>
      </c>
      <c r="R258" s="55">
        <f t="shared" si="31"/>
        <v>1.3454545454545455E-2</v>
      </c>
      <c r="S258">
        <f t="shared" si="32"/>
        <v>1</v>
      </c>
      <c r="T258">
        <f t="shared" si="33"/>
        <v>0</v>
      </c>
      <c r="U258" s="2">
        <f t="shared" si="34"/>
        <v>4</v>
      </c>
      <c r="V258" s="2">
        <f t="shared" si="35"/>
        <v>2</v>
      </c>
      <c r="W258">
        <f t="shared" si="36"/>
        <v>0</v>
      </c>
      <c r="X258" s="2">
        <f t="shared" si="37"/>
        <v>0</v>
      </c>
      <c r="Y258">
        <f t="shared" si="38"/>
        <v>1</v>
      </c>
      <c r="AB258">
        <f t="shared" si="39"/>
        <v>1</v>
      </c>
    </row>
    <row r="259" spans="1:28" x14ac:dyDescent="0.2">
      <c r="A259" s="5">
        <v>257</v>
      </c>
      <c r="B259" s="2" t="s">
        <v>0</v>
      </c>
      <c r="C259" s="2" t="s">
        <v>1</v>
      </c>
      <c r="D259" s="2" t="s">
        <v>5</v>
      </c>
      <c r="E259" s="2" t="s">
        <v>83</v>
      </c>
      <c r="F259" s="2">
        <v>50</v>
      </c>
      <c r="G259" s="2">
        <v>26</v>
      </c>
      <c r="H259" t="s">
        <v>26</v>
      </c>
      <c r="I259" s="2" t="s">
        <v>14</v>
      </c>
      <c r="J259" s="2" t="s">
        <v>6</v>
      </c>
      <c r="K259" s="2">
        <v>71</v>
      </c>
      <c r="L259" s="2">
        <v>267</v>
      </c>
      <c r="M259" s="4">
        <v>11</v>
      </c>
      <c r="N259" s="2" t="s">
        <v>4</v>
      </c>
      <c r="O259" s="2">
        <v>2</v>
      </c>
      <c r="P259" t="s">
        <v>12</v>
      </c>
      <c r="Q259">
        <f t="shared" si="30"/>
        <v>852</v>
      </c>
      <c r="R259" s="55">
        <f t="shared" si="31"/>
        <v>1.704E-2</v>
      </c>
      <c r="S259">
        <f t="shared" si="32"/>
        <v>1</v>
      </c>
      <c r="T259">
        <f t="shared" si="33"/>
        <v>1</v>
      </c>
      <c r="U259" s="2">
        <f t="shared" si="34"/>
        <v>1</v>
      </c>
      <c r="V259" s="2">
        <f t="shared" si="35"/>
        <v>0</v>
      </c>
      <c r="W259">
        <f t="shared" si="36"/>
        <v>1</v>
      </c>
      <c r="X259" s="2">
        <f t="shared" si="37"/>
        <v>1</v>
      </c>
      <c r="Y259">
        <f t="shared" si="38"/>
        <v>1</v>
      </c>
      <c r="AB259">
        <f t="shared" si="39"/>
        <v>1</v>
      </c>
    </row>
    <row r="260" spans="1:28" x14ac:dyDescent="0.2">
      <c r="A260" s="5">
        <v>258</v>
      </c>
      <c r="B260" s="2" t="s">
        <v>3</v>
      </c>
      <c r="C260" s="2" t="s">
        <v>1</v>
      </c>
      <c r="D260" s="2" t="s">
        <v>5</v>
      </c>
      <c r="E260" s="2" t="s">
        <v>15</v>
      </c>
      <c r="F260" s="2">
        <v>28</v>
      </c>
      <c r="G260" s="2">
        <v>72</v>
      </c>
      <c r="H260" t="s">
        <v>39</v>
      </c>
      <c r="I260" s="2" t="s">
        <v>14</v>
      </c>
      <c r="J260" s="2" t="s">
        <v>53</v>
      </c>
      <c r="K260" s="2">
        <v>20</v>
      </c>
      <c r="L260" s="2">
        <v>53</v>
      </c>
      <c r="M260" s="2">
        <v>27</v>
      </c>
      <c r="N260" s="2" t="s">
        <v>4</v>
      </c>
      <c r="O260" s="2">
        <v>1</v>
      </c>
      <c r="P260" t="s">
        <v>12</v>
      </c>
      <c r="Q260">
        <f t="shared" ref="Q260:Q323" si="40">K260*12</f>
        <v>240</v>
      </c>
      <c r="R260" s="55">
        <f t="shared" ref="R260:R323" si="41">(Q260/(F260*1000))</f>
        <v>8.5714285714285719E-3</v>
      </c>
      <c r="S260">
        <f t="shared" ref="S260:S323" si="42">IF(B260="male", 1, 0)</f>
        <v>0</v>
      </c>
      <c r="T260">
        <f t="shared" ref="T260:T323" si="43">_xlfn.IFS(E260:E1259 = "none", 0, E260:E1259 = "BA", 1, E260:E1259= "MA", 2, E260:E1259="PhD", 3)</f>
        <v>0</v>
      </c>
      <c r="U260" s="2">
        <f t="shared" ref="U260:U323" si="44">_xlfn.IFS(P260:P1259 = "saving favorite shows to watch as a family", 0, P260:P1259 = "time shifting", 1, P260:P1259= "cool gadget", 2, P260:P1259="schedule control", 3, P260:P1259="programming/interactive features", 4)</f>
        <v>1</v>
      </c>
      <c r="V260" s="2">
        <f t="shared" ref="V260:V323" si="45">_xlfn.IFS(J260:J1259 = "specialty stores", 0, J260:J1259 = "retail", 1, J260:J1259= "web (ebay)", 2, J260:J1259="discount", 3, J260:J1259="mass-consumer electronics", 4)</f>
        <v>1</v>
      </c>
      <c r="W260">
        <f t="shared" ref="W260:W323" si="46">IF(C260="married", 1, 0)</f>
        <v>1</v>
      </c>
      <c r="X260" s="2">
        <f t="shared" ref="X260:X323" si="47">IF(I260="family", 1, 0)</f>
        <v>1</v>
      </c>
      <c r="Y260">
        <f t="shared" ref="Y260:Y323" si="48">IF(N260="early", 1, 0)</f>
        <v>1</v>
      </c>
      <c r="AB260">
        <f t="shared" ref="AB260:AB323" si="49">IF(D260="professional", 1, 0)</f>
        <v>1</v>
      </c>
    </row>
    <row r="261" spans="1:28" x14ac:dyDescent="0.2">
      <c r="A261" s="5">
        <v>259</v>
      </c>
      <c r="B261" s="2" t="s">
        <v>0</v>
      </c>
      <c r="C261" s="2" t="s">
        <v>1</v>
      </c>
      <c r="D261" s="2" t="s">
        <v>15</v>
      </c>
      <c r="E261" s="2" t="s">
        <v>83</v>
      </c>
      <c r="F261" s="2">
        <v>49</v>
      </c>
      <c r="G261" s="2">
        <v>60</v>
      </c>
      <c r="H261" t="s">
        <v>21</v>
      </c>
      <c r="I261" s="2" t="s">
        <v>14</v>
      </c>
      <c r="J261" s="3" t="s">
        <v>7</v>
      </c>
      <c r="K261" s="2">
        <v>38</v>
      </c>
      <c r="L261" s="2">
        <v>97</v>
      </c>
      <c r="M261" s="2">
        <v>23</v>
      </c>
      <c r="N261" s="2" t="s">
        <v>8</v>
      </c>
      <c r="O261" s="2">
        <v>11</v>
      </c>
      <c r="P261" s="1" t="s">
        <v>9</v>
      </c>
      <c r="Q261">
        <f t="shared" si="40"/>
        <v>456</v>
      </c>
      <c r="R261" s="55">
        <f t="shared" si="41"/>
        <v>9.3061224489795914E-3</v>
      </c>
      <c r="S261">
        <f t="shared" si="42"/>
        <v>1</v>
      </c>
      <c r="T261">
        <f t="shared" si="43"/>
        <v>1</v>
      </c>
      <c r="U261" s="2">
        <f t="shared" si="44"/>
        <v>0</v>
      </c>
      <c r="V261" s="2">
        <f t="shared" si="45"/>
        <v>4</v>
      </c>
      <c r="W261">
        <f t="shared" si="46"/>
        <v>1</v>
      </c>
      <c r="X261" s="2">
        <f t="shared" si="47"/>
        <v>1</v>
      </c>
      <c r="Y261">
        <f t="shared" si="48"/>
        <v>0</v>
      </c>
      <c r="AB261">
        <f t="shared" si="49"/>
        <v>0</v>
      </c>
    </row>
    <row r="262" spans="1:28" x14ac:dyDescent="0.2">
      <c r="A262" s="5">
        <v>260</v>
      </c>
      <c r="B262" s="2" t="s">
        <v>0</v>
      </c>
      <c r="C262" s="2" t="s">
        <v>1</v>
      </c>
      <c r="D262" s="2" t="s">
        <v>5</v>
      </c>
      <c r="E262" s="2" t="s">
        <v>15</v>
      </c>
      <c r="F262" s="2">
        <v>51</v>
      </c>
      <c r="G262" s="2">
        <v>30</v>
      </c>
      <c r="H262" t="s">
        <v>27</v>
      </c>
      <c r="I262" s="2" t="s">
        <v>14</v>
      </c>
      <c r="J262" s="2" t="s">
        <v>6</v>
      </c>
      <c r="K262" s="2">
        <v>76</v>
      </c>
      <c r="L262" s="2">
        <v>377</v>
      </c>
      <c r="M262" s="4">
        <v>9</v>
      </c>
      <c r="N262" s="2" t="s">
        <v>4</v>
      </c>
      <c r="O262" s="2">
        <v>1</v>
      </c>
      <c r="P262" t="s">
        <v>11</v>
      </c>
      <c r="Q262">
        <f t="shared" si="40"/>
        <v>912</v>
      </c>
      <c r="R262" s="55">
        <f t="shared" si="41"/>
        <v>1.7882352941176471E-2</v>
      </c>
      <c r="S262">
        <f t="shared" si="42"/>
        <v>1</v>
      </c>
      <c r="T262">
        <f t="shared" si="43"/>
        <v>0</v>
      </c>
      <c r="U262" s="2">
        <f t="shared" si="44"/>
        <v>3</v>
      </c>
      <c r="V262" s="2">
        <f t="shared" si="45"/>
        <v>0</v>
      </c>
      <c r="W262">
        <f t="shared" si="46"/>
        <v>1</v>
      </c>
      <c r="X262" s="2">
        <f t="shared" si="47"/>
        <v>1</v>
      </c>
      <c r="Y262">
        <f t="shared" si="48"/>
        <v>1</v>
      </c>
      <c r="AB262">
        <f t="shared" si="49"/>
        <v>1</v>
      </c>
    </row>
    <row r="263" spans="1:28" x14ac:dyDescent="0.2">
      <c r="A263" s="5">
        <v>261</v>
      </c>
      <c r="B263" s="2" t="s">
        <v>3</v>
      </c>
      <c r="C263" s="2" t="s">
        <v>2</v>
      </c>
      <c r="D263" s="2" t="s">
        <v>5</v>
      </c>
      <c r="E263" s="2" t="s">
        <v>85</v>
      </c>
      <c r="F263" s="2">
        <v>54</v>
      </c>
      <c r="G263" s="2">
        <v>50</v>
      </c>
      <c r="H263" t="s">
        <v>45</v>
      </c>
      <c r="I263" s="2" t="s">
        <v>2</v>
      </c>
      <c r="J263" s="2" t="s">
        <v>6</v>
      </c>
      <c r="K263" s="2">
        <v>46</v>
      </c>
      <c r="L263" s="2">
        <v>58</v>
      </c>
      <c r="M263" s="2">
        <v>11</v>
      </c>
      <c r="N263" s="2" t="s">
        <v>4</v>
      </c>
      <c r="O263" s="2">
        <v>0</v>
      </c>
      <c r="P263" t="s">
        <v>10</v>
      </c>
      <c r="Q263">
        <f t="shared" si="40"/>
        <v>552</v>
      </c>
      <c r="R263" s="55">
        <f t="shared" si="41"/>
        <v>1.0222222222222223E-2</v>
      </c>
      <c r="S263">
        <f t="shared" si="42"/>
        <v>0</v>
      </c>
      <c r="T263">
        <f t="shared" si="43"/>
        <v>3</v>
      </c>
      <c r="U263" s="2">
        <f t="shared" si="44"/>
        <v>2</v>
      </c>
      <c r="V263" s="2">
        <f t="shared" si="45"/>
        <v>0</v>
      </c>
      <c r="W263">
        <f t="shared" si="46"/>
        <v>0</v>
      </c>
      <c r="X263" s="2">
        <f t="shared" si="47"/>
        <v>0</v>
      </c>
      <c r="Y263">
        <f t="shared" si="48"/>
        <v>1</v>
      </c>
      <c r="AB263">
        <f t="shared" si="49"/>
        <v>1</v>
      </c>
    </row>
    <row r="264" spans="1:28" x14ac:dyDescent="0.2">
      <c r="A264" s="5">
        <v>262</v>
      </c>
      <c r="B264" s="2" t="s">
        <v>0</v>
      </c>
      <c r="C264" s="2" t="s">
        <v>2</v>
      </c>
      <c r="D264" s="2" t="s">
        <v>5</v>
      </c>
      <c r="E264" s="2" t="s">
        <v>83</v>
      </c>
      <c r="F264" s="2">
        <v>59</v>
      </c>
      <c r="G264" s="2">
        <v>69</v>
      </c>
      <c r="H264" t="s">
        <v>25</v>
      </c>
      <c r="I264" s="2" t="s">
        <v>2</v>
      </c>
      <c r="J264" s="2" t="s">
        <v>6</v>
      </c>
      <c r="K264" s="2">
        <v>84</v>
      </c>
      <c r="L264" s="2">
        <v>383</v>
      </c>
      <c r="M264" s="2">
        <v>7</v>
      </c>
      <c r="N264" s="2" t="s">
        <v>4</v>
      </c>
      <c r="O264" s="2">
        <v>0</v>
      </c>
      <c r="P264" t="s">
        <v>11</v>
      </c>
      <c r="Q264">
        <f t="shared" si="40"/>
        <v>1008</v>
      </c>
      <c r="R264" s="55">
        <f t="shared" si="41"/>
        <v>1.7084745762711864E-2</v>
      </c>
      <c r="S264">
        <f t="shared" si="42"/>
        <v>1</v>
      </c>
      <c r="T264">
        <f t="shared" si="43"/>
        <v>1</v>
      </c>
      <c r="U264" s="2">
        <f t="shared" si="44"/>
        <v>3</v>
      </c>
      <c r="V264" s="2">
        <f t="shared" si="45"/>
        <v>0</v>
      </c>
      <c r="W264">
        <f t="shared" si="46"/>
        <v>0</v>
      </c>
      <c r="X264" s="2">
        <f t="shared" si="47"/>
        <v>0</v>
      </c>
      <c r="Y264">
        <f t="shared" si="48"/>
        <v>1</v>
      </c>
      <c r="AB264">
        <f t="shared" si="49"/>
        <v>1</v>
      </c>
    </row>
    <row r="265" spans="1:28" x14ac:dyDescent="0.2">
      <c r="A265" s="5">
        <v>263</v>
      </c>
      <c r="B265" s="2" t="s">
        <v>0</v>
      </c>
      <c r="C265" s="2" t="s">
        <v>1</v>
      </c>
      <c r="D265" s="2" t="s">
        <v>5</v>
      </c>
      <c r="E265" s="2" t="s">
        <v>15</v>
      </c>
      <c r="F265" s="2">
        <v>30</v>
      </c>
      <c r="G265" s="2">
        <v>57</v>
      </c>
      <c r="H265" t="s">
        <v>63</v>
      </c>
      <c r="I265" s="2" t="s">
        <v>2</v>
      </c>
      <c r="J265" s="2" t="s">
        <v>53</v>
      </c>
      <c r="K265" s="2">
        <v>19</v>
      </c>
      <c r="L265" s="2">
        <v>89</v>
      </c>
      <c r="M265" s="2">
        <v>40</v>
      </c>
      <c r="N265" s="2" t="s">
        <v>4</v>
      </c>
      <c r="O265" s="2">
        <v>2</v>
      </c>
      <c r="P265" t="s">
        <v>11</v>
      </c>
      <c r="Q265">
        <f t="shared" si="40"/>
        <v>228</v>
      </c>
      <c r="R265" s="55">
        <f t="shared" si="41"/>
        <v>7.6E-3</v>
      </c>
      <c r="S265">
        <f t="shared" si="42"/>
        <v>1</v>
      </c>
      <c r="T265">
        <f t="shared" si="43"/>
        <v>0</v>
      </c>
      <c r="U265" s="2">
        <f t="shared" si="44"/>
        <v>3</v>
      </c>
      <c r="V265" s="2">
        <f t="shared" si="45"/>
        <v>1</v>
      </c>
      <c r="W265">
        <f t="shared" si="46"/>
        <v>1</v>
      </c>
      <c r="X265" s="2">
        <f t="shared" si="47"/>
        <v>0</v>
      </c>
      <c r="Y265">
        <f t="shared" si="48"/>
        <v>1</v>
      </c>
      <c r="AB265">
        <f t="shared" si="49"/>
        <v>1</v>
      </c>
    </row>
    <row r="266" spans="1:28" x14ac:dyDescent="0.2">
      <c r="A266" s="5">
        <v>264</v>
      </c>
      <c r="B266" s="2" t="s">
        <v>3</v>
      </c>
      <c r="C266" s="2" t="s">
        <v>1</v>
      </c>
      <c r="D266" s="2" t="s">
        <v>15</v>
      </c>
      <c r="E266" s="2" t="s">
        <v>15</v>
      </c>
      <c r="F266" s="2">
        <v>46</v>
      </c>
      <c r="G266" s="2">
        <v>77</v>
      </c>
      <c r="H266" t="s">
        <v>26</v>
      </c>
      <c r="I266" s="2" t="s">
        <v>14</v>
      </c>
      <c r="J266" s="3" t="s">
        <v>7</v>
      </c>
      <c r="K266" s="2">
        <v>33</v>
      </c>
      <c r="L266" s="2">
        <v>139</v>
      </c>
      <c r="M266" s="2">
        <v>26</v>
      </c>
      <c r="N266" s="2" t="s">
        <v>8</v>
      </c>
      <c r="O266" s="2">
        <v>1</v>
      </c>
      <c r="P266" s="1" t="s">
        <v>9</v>
      </c>
      <c r="Q266">
        <f t="shared" si="40"/>
        <v>396</v>
      </c>
      <c r="R266" s="55">
        <f t="shared" si="41"/>
        <v>8.6086956521739134E-3</v>
      </c>
      <c r="S266">
        <f t="shared" si="42"/>
        <v>0</v>
      </c>
      <c r="T266">
        <f t="shared" si="43"/>
        <v>0</v>
      </c>
      <c r="U266" s="2">
        <f t="shared" si="44"/>
        <v>0</v>
      </c>
      <c r="V266" s="2">
        <f t="shared" si="45"/>
        <v>4</v>
      </c>
      <c r="W266">
        <f t="shared" si="46"/>
        <v>1</v>
      </c>
      <c r="X266" s="2">
        <f t="shared" si="47"/>
        <v>1</v>
      </c>
      <c r="Y266">
        <f t="shared" si="48"/>
        <v>0</v>
      </c>
      <c r="AB266">
        <f t="shared" si="49"/>
        <v>0</v>
      </c>
    </row>
    <row r="267" spans="1:28" x14ac:dyDescent="0.2">
      <c r="A267" s="5">
        <v>265</v>
      </c>
      <c r="B267" s="2" t="s">
        <v>3</v>
      </c>
      <c r="C267" s="2" t="s">
        <v>1</v>
      </c>
      <c r="D267" s="2" t="s">
        <v>15</v>
      </c>
      <c r="E267" s="2" t="s">
        <v>15</v>
      </c>
      <c r="F267" s="2">
        <v>34</v>
      </c>
      <c r="G267" s="2">
        <v>49</v>
      </c>
      <c r="H267" t="s">
        <v>36</v>
      </c>
      <c r="I267" s="2" t="s">
        <v>2</v>
      </c>
      <c r="J267" s="2" t="s">
        <v>53</v>
      </c>
      <c r="K267" s="2">
        <v>14</v>
      </c>
      <c r="L267" s="2">
        <v>21</v>
      </c>
      <c r="M267" s="2">
        <v>17</v>
      </c>
      <c r="N267" s="2" t="s">
        <v>4</v>
      </c>
      <c r="O267" s="2">
        <v>1</v>
      </c>
      <c r="P267" t="s">
        <v>12</v>
      </c>
      <c r="Q267">
        <f t="shared" si="40"/>
        <v>168</v>
      </c>
      <c r="R267" s="55">
        <f t="shared" si="41"/>
        <v>4.9411764705882353E-3</v>
      </c>
      <c r="S267">
        <f t="shared" si="42"/>
        <v>0</v>
      </c>
      <c r="T267">
        <f t="shared" si="43"/>
        <v>0</v>
      </c>
      <c r="U267" s="2">
        <f t="shared" si="44"/>
        <v>1</v>
      </c>
      <c r="V267" s="2">
        <f t="shared" si="45"/>
        <v>1</v>
      </c>
      <c r="W267">
        <f t="shared" si="46"/>
        <v>1</v>
      </c>
      <c r="X267" s="2">
        <f t="shared" si="47"/>
        <v>0</v>
      </c>
      <c r="Y267">
        <f t="shared" si="48"/>
        <v>1</v>
      </c>
      <c r="AB267">
        <f t="shared" si="49"/>
        <v>0</v>
      </c>
    </row>
    <row r="268" spans="1:28" x14ac:dyDescent="0.2">
      <c r="A268" s="5">
        <v>266</v>
      </c>
      <c r="B268" s="2" t="s">
        <v>0</v>
      </c>
      <c r="C268" s="2" t="s">
        <v>1</v>
      </c>
      <c r="D268" s="2" t="s">
        <v>5</v>
      </c>
      <c r="E268" s="2" t="s">
        <v>15</v>
      </c>
      <c r="F268" s="2">
        <v>36</v>
      </c>
      <c r="G268" s="2">
        <v>33</v>
      </c>
      <c r="H268" t="s">
        <v>29</v>
      </c>
      <c r="I268" s="2" t="s">
        <v>2</v>
      </c>
      <c r="J268" s="2" t="s">
        <v>55</v>
      </c>
      <c r="K268" s="2">
        <v>16</v>
      </c>
      <c r="L268" s="2">
        <v>34</v>
      </c>
      <c r="M268" s="2">
        <v>2</v>
      </c>
      <c r="N268" s="2" t="s">
        <v>4</v>
      </c>
      <c r="O268" s="2">
        <v>2</v>
      </c>
      <c r="P268" t="s">
        <v>12</v>
      </c>
      <c r="Q268">
        <f t="shared" si="40"/>
        <v>192</v>
      </c>
      <c r="R268" s="55">
        <f t="shared" si="41"/>
        <v>5.3333333333333332E-3</v>
      </c>
      <c r="S268">
        <f t="shared" si="42"/>
        <v>1</v>
      </c>
      <c r="T268">
        <f t="shared" si="43"/>
        <v>0</v>
      </c>
      <c r="U268" s="2">
        <f t="shared" si="44"/>
        <v>1</v>
      </c>
      <c r="V268" s="2">
        <f t="shared" si="45"/>
        <v>3</v>
      </c>
      <c r="W268">
        <f t="shared" si="46"/>
        <v>1</v>
      </c>
      <c r="X268" s="2">
        <f t="shared" si="47"/>
        <v>0</v>
      </c>
      <c r="Y268">
        <f t="shared" si="48"/>
        <v>1</v>
      </c>
      <c r="AB268">
        <f t="shared" si="49"/>
        <v>1</v>
      </c>
    </row>
    <row r="269" spans="1:28" x14ac:dyDescent="0.2">
      <c r="A269" s="5">
        <v>267</v>
      </c>
      <c r="B269" s="2" t="s">
        <v>3</v>
      </c>
      <c r="C269" s="2" t="s">
        <v>1</v>
      </c>
      <c r="D269" s="2" t="s">
        <v>5</v>
      </c>
      <c r="E269" s="2" t="s">
        <v>15</v>
      </c>
      <c r="F269" s="2">
        <v>53</v>
      </c>
      <c r="G269" s="2">
        <v>64</v>
      </c>
      <c r="H269" t="s">
        <v>25</v>
      </c>
      <c r="I269" s="2" t="s">
        <v>14</v>
      </c>
      <c r="J269" s="3" t="s">
        <v>7</v>
      </c>
      <c r="K269" s="2">
        <v>35</v>
      </c>
      <c r="L269" s="2">
        <v>85</v>
      </c>
      <c r="M269" s="2">
        <v>21</v>
      </c>
      <c r="N269" s="2" t="s">
        <v>8</v>
      </c>
      <c r="O269" s="2">
        <v>12</v>
      </c>
      <c r="P269" t="s">
        <v>9</v>
      </c>
      <c r="Q269">
        <f t="shared" si="40"/>
        <v>420</v>
      </c>
      <c r="R269" s="55">
        <f t="shared" si="41"/>
        <v>7.9245283018867917E-3</v>
      </c>
      <c r="S269">
        <f t="shared" si="42"/>
        <v>0</v>
      </c>
      <c r="T269">
        <f t="shared" si="43"/>
        <v>0</v>
      </c>
      <c r="U269" s="2">
        <f t="shared" si="44"/>
        <v>0</v>
      </c>
      <c r="V269" s="2">
        <f t="shared" si="45"/>
        <v>4</v>
      </c>
      <c r="W269">
        <f t="shared" si="46"/>
        <v>1</v>
      </c>
      <c r="X269" s="2">
        <f t="shared" si="47"/>
        <v>1</v>
      </c>
      <c r="Y269">
        <f t="shared" si="48"/>
        <v>0</v>
      </c>
      <c r="AB269">
        <f t="shared" si="49"/>
        <v>1</v>
      </c>
    </row>
    <row r="270" spans="1:28" x14ac:dyDescent="0.2">
      <c r="A270" s="5">
        <v>268</v>
      </c>
      <c r="B270" s="2" t="s">
        <v>3</v>
      </c>
      <c r="C270" s="2" t="s">
        <v>1</v>
      </c>
      <c r="D270" s="2" t="s">
        <v>5</v>
      </c>
      <c r="E270" s="2" t="s">
        <v>83</v>
      </c>
      <c r="F270" s="2">
        <v>23</v>
      </c>
      <c r="G270" s="2">
        <v>45</v>
      </c>
      <c r="H270" t="s">
        <v>34</v>
      </c>
      <c r="I270" s="2" t="s">
        <v>14</v>
      </c>
      <c r="J270" s="2" t="s">
        <v>55</v>
      </c>
      <c r="K270" s="2">
        <v>18</v>
      </c>
      <c r="L270" s="2">
        <v>68</v>
      </c>
      <c r="M270" s="2">
        <v>3</v>
      </c>
      <c r="N270" s="2" t="s">
        <v>4</v>
      </c>
      <c r="O270" s="2">
        <v>1</v>
      </c>
      <c r="P270" t="s">
        <v>12</v>
      </c>
      <c r="Q270">
        <f t="shared" si="40"/>
        <v>216</v>
      </c>
      <c r="R270" s="55">
        <f t="shared" si="41"/>
        <v>9.391304347826087E-3</v>
      </c>
      <c r="S270">
        <f t="shared" si="42"/>
        <v>0</v>
      </c>
      <c r="T270">
        <f t="shared" si="43"/>
        <v>1</v>
      </c>
      <c r="U270" s="2">
        <f t="shared" si="44"/>
        <v>1</v>
      </c>
      <c r="V270" s="2">
        <f t="shared" si="45"/>
        <v>3</v>
      </c>
      <c r="W270">
        <f t="shared" si="46"/>
        <v>1</v>
      </c>
      <c r="X270" s="2">
        <f t="shared" si="47"/>
        <v>1</v>
      </c>
      <c r="Y270">
        <f t="shared" si="48"/>
        <v>1</v>
      </c>
      <c r="AB270">
        <f t="shared" si="49"/>
        <v>1</v>
      </c>
    </row>
    <row r="271" spans="1:28" x14ac:dyDescent="0.2">
      <c r="A271" s="5">
        <v>269</v>
      </c>
      <c r="B271" s="2" t="s">
        <v>3</v>
      </c>
      <c r="C271" s="2" t="s">
        <v>2</v>
      </c>
      <c r="D271" s="2" t="s">
        <v>5</v>
      </c>
      <c r="E271" s="2" t="s">
        <v>84</v>
      </c>
      <c r="F271" s="2">
        <v>30</v>
      </c>
      <c r="G271" s="2">
        <v>21</v>
      </c>
      <c r="H271" t="s">
        <v>21</v>
      </c>
      <c r="I271" s="2" t="s">
        <v>2</v>
      </c>
      <c r="J271" s="2" t="s">
        <v>54</v>
      </c>
      <c r="K271" s="2">
        <v>28</v>
      </c>
      <c r="L271" s="2">
        <v>46</v>
      </c>
      <c r="M271" s="2">
        <v>37</v>
      </c>
      <c r="N271" s="2" t="s">
        <v>4</v>
      </c>
      <c r="O271" s="2">
        <v>3</v>
      </c>
      <c r="P271" t="s">
        <v>13</v>
      </c>
      <c r="Q271">
        <f t="shared" si="40"/>
        <v>336</v>
      </c>
      <c r="R271" s="55">
        <f t="shared" si="41"/>
        <v>1.12E-2</v>
      </c>
      <c r="S271">
        <f t="shared" si="42"/>
        <v>0</v>
      </c>
      <c r="T271">
        <f t="shared" si="43"/>
        <v>2</v>
      </c>
      <c r="U271" s="2">
        <f t="shared" si="44"/>
        <v>4</v>
      </c>
      <c r="V271" s="2">
        <f t="shared" si="45"/>
        <v>2</v>
      </c>
      <c r="W271">
        <f t="shared" si="46"/>
        <v>0</v>
      </c>
      <c r="X271" s="2">
        <f t="shared" si="47"/>
        <v>0</v>
      </c>
      <c r="Y271">
        <f t="shared" si="48"/>
        <v>1</v>
      </c>
      <c r="AB271">
        <f t="shared" si="49"/>
        <v>1</v>
      </c>
    </row>
    <row r="272" spans="1:28" x14ac:dyDescent="0.2">
      <c r="A272" s="5">
        <v>270</v>
      </c>
      <c r="B272" s="2" t="s">
        <v>0</v>
      </c>
      <c r="C272" s="2" t="s">
        <v>1</v>
      </c>
      <c r="D272" s="2" t="s">
        <v>5</v>
      </c>
      <c r="E272" s="2" t="s">
        <v>15</v>
      </c>
      <c r="F272" s="2">
        <v>28</v>
      </c>
      <c r="G272" s="2">
        <v>42</v>
      </c>
      <c r="H272" t="s">
        <v>26</v>
      </c>
      <c r="I272" s="2" t="s">
        <v>2</v>
      </c>
      <c r="J272" s="2" t="s">
        <v>55</v>
      </c>
      <c r="K272" s="2">
        <v>17</v>
      </c>
      <c r="L272" s="2">
        <v>67</v>
      </c>
      <c r="M272" s="2">
        <v>47</v>
      </c>
      <c r="N272" s="2" t="s">
        <v>4</v>
      </c>
      <c r="O272" s="2">
        <v>1</v>
      </c>
      <c r="P272" t="s">
        <v>10</v>
      </c>
      <c r="Q272">
        <f t="shared" si="40"/>
        <v>204</v>
      </c>
      <c r="R272" s="55">
        <f t="shared" si="41"/>
        <v>7.285714285714286E-3</v>
      </c>
      <c r="S272">
        <f t="shared" si="42"/>
        <v>1</v>
      </c>
      <c r="T272">
        <f t="shared" si="43"/>
        <v>0</v>
      </c>
      <c r="U272" s="2">
        <f t="shared" si="44"/>
        <v>2</v>
      </c>
      <c r="V272" s="2">
        <f t="shared" si="45"/>
        <v>3</v>
      </c>
      <c r="W272">
        <f t="shared" si="46"/>
        <v>1</v>
      </c>
      <c r="X272" s="2">
        <f t="shared" si="47"/>
        <v>0</v>
      </c>
      <c r="Y272">
        <f t="shared" si="48"/>
        <v>1</v>
      </c>
      <c r="AB272">
        <f t="shared" si="49"/>
        <v>1</v>
      </c>
    </row>
    <row r="273" spans="1:28" x14ac:dyDescent="0.2">
      <c r="A273" s="5">
        <v>271</v>
      </c>
      <c r="B273" s="2" t="s">
        <v>0</v>
      </c>
      <c r="C273" s="2" t="s">
        <v>1</v>
      </c>
      <c r="D273" s="2" t="s">
        <v>5</v>
      </c>
      <c r="E273" s="2" t="s">
        <v>83</v>
      </c>
      <c r="F273" s="2">
        <v>55</v>
      </c>
      <c r="G273" s="2">
        <v>49</v>
      </c>
      <c r="H273" t="s">
        <v>22</v>
      </c>
      <c r="I273" s="2" t="s">
        <v>14</v>
      </c>
      <c r="J273" s="2" t="s">
        <v>6</v>
      </c>
      <c r="K273" s="2">
        <v>49</v>
      </c>
      <c r="L273" s="2">
        <v>75</v>
      </c>
      <c r="M273" s="4">
        <v>7</v>
      </c>
      <c r="N273" s="2" t="s">
        <v>4</v>
      </c>
      <c r="O273" s="2">
        <v>1</v>
      </c>
      <c r="P273" t="s">
        <v>10</v>
      </c>
      <c r="Q273">
        <f t="shared" si="40"/>
        <v>588</v>
      </c>
      <c r="R273" s="55">
        <f t="shared" si="41"/>
        <v>1.0690909090909091E-2</v>
      </c>
      <c r="S273">
        <f t="shared" si="42"/>
        <v>1</v>
      </c>
      <c r="T273">
        <f t="shared" si="43"/>
        <v>1</v>
      </c>
      <c r="U273" s="2">
        <f t="shared" si="44"/>
        <v>2</v>
      </c>
      <c r="V273" s="2">
        <f t="shared" si="45"/>
        <v>0</v>
      </c>
      <c r="W273">
        <f t="shared" si="46"/>
        <v>1</v>
      </c>
      <c r="X273" s="2">
        <f t="shared" si="47"/>
        <v>1</v>
      </c>
      <c r="Y273">
        <f t="shared" si="48"/>
        <v>1</v>
      </c>
      <c r="AB273">
        <f t="shared" si="49"/>
        <v>1</v>
      </c>
    </row>
    <row r="274" spans="1:28" x14ac:dyDescent="0.2">
      <c r="A274" s="5">
        <v>272</v>
      </c>
      <c r="B274" s="2" t="s">
        <v>3</v>
      </c>
      <c r="C274" s="2" t="s">
        <v>1</v>
      </c>
      <c r="D274" s="2" t="s">
        <v>15</v>
      </c>
      <c r="E274" s="2" t="s">
        <v>83</v>
      </c>
      <c r="F274" s="2">
        <v>28</v>
      </c>
      <c r="G274" s="2">
        <v>54</v>
      </c>
      <c r="H274" t="s">
        <v>25</v>
      </c>
      <c r="I274" s="2" t="s">
        <v>14</v>
      </c>
      <c r="J274" s="2" t="s">
        <v>55</v>
      </c>
      <c r="K274" s="2">
        <v>20</v>
      </c>
      <c r="L274" s="2">
        <v>73</v>
      </c>
      <c r="M274" s="2">
        <v>8</v>
      </c>
      <c r="N274" s="2" t="s">
        <v>4</v>
      </c>
      <c r="O274" s="2">
        <v>0</v>
      </c>
      <c r="P274" t="s">
        <v>12</v>
      </c>
      <c r="Q274">
        <f t="shared" si="40"/>
        <v>240</v>
      </c>
      <c r="R274" s="55">
        <f t="shared" si="41"/>
        <v>8.5714285714285719E-3</v>
      </c>
      <c r="S274">
        <f t="shared" si="42"/>
        <v>0</v>
      </c>
      <c r="T274">
        <f t="shared" si="43"/>
        <v>1</v>
      </c>
      <c r="U274" s="2">
        <f t="shared" si="44"/>
        <v>1</v>
      </c>
      <c r="V274" s="2">
        <f t="shared" si="45"/>
        <v>3</v>
      </c>
      <c r="W274">
        <f t="shared" si="46"/>
        <v>1</v>
      </c>
      <c r="X274" s="2">
        <f t="shared" si="47"/>
        <v>1</v>
      </c>
      <c r="Y274">
        <f t="shared" si="48"/>
        <v>1</v>
      </c>
      <c r="AB274">
        <f t="shared" si="49"/>
        <v>0</v>
      </c>
    </row>
    <row r="275" spans="1:28" x14ac:dyDescent="0.2">
      <c r="A275" s="5">
        <v>273</v>
      </c>
      <c r="B275" s="2" t="s">
        <v>3</v>
      </c>
      <c r="C275" s="2" t="s">
        <v>1</v>
      </c>
      <c r="D275" s="2" t="s">
        <v>5</v>
      </c>
      <c r="E275" s="2" t="s">
        <v>15</v>
      </c>
      <c r="F275" s="2">
        <v>29</v>
      </c>
      <c r="G275" s="2">
        <v>60</v>
      </c>
      <c r="H275" t="s">
        <v>29</v>
      </c>
      <c r="I275" s="2" t="s">
        <v>2</v>
      </c>
      <c r="J275" s="2" t="s">
        <v>53</v>
      </c>
      <c r="K275" s="2">
        <v>15</v>
      </c>
      <c r="L275" s="2">
        <v>46</v>
      </c>
      <c r="M275" s="2">
        <v>12</v>
      </c>
      <c r="N275" s="2" t="s">
        <v>4</v>
      </c>
      <c r="O275" s="2">
        <v>1</v>
      </c>
      <c r="P275" t="s">
        <v>10</v>
      </c>
      <c r="Q275">
        <f t="shared" si="40"/>
        <v>180</v>
      </c>
      <c r="R275" s="55">
        <f t="shared" si="41"/>
        <v>6.2068965517241377E-3</v>
      </c>
      <c r="S275">
        <f t="shared" si="42"/>
        <v>0</v>
      </c>
      <c r="T275">
        <f t="shared" si="43"/>
        <v>0</v>
      </c>
      <c r="U275" s="2">
        <f t="shared" si="44"/>
        <v>2</v>
      </c>
      <c r="V275" s="2">
        <f t="shared" si="45"/>
        <v>1</v>
      </c>
      <c r="W275">
        <f t="shared" si="46"/>
        <v>1</v>
      </c>
      <c r="X275" s="2">
        <f t="shared" si="47"/>
        <v>0</v>
      </c>
      <c r="Y275">
        <f t="shared" si="48"/>
        <v>1</v>
      </c>
      <c r="AB275">
        <f t="shared" si="49"/>
        <v>1</v>
      </c>
    </row>
    <row r="276" spans="1:28" x14ac:dyDescent="0.2">
      <c r="A276" s="5">
        <v>274</v>
      </c>
      <c r="B276" s="2" t="s">
        <v>3</v>
      </c>
      <c r="C276" s="2" t="s">
        <v>1</v>
      </c>
      <c r="D276" s="2" t="s">
        <v>5</v>
      </c>
      <c r="E276" s="2" t="s">
        <v>15</v>
      </c>
      <c r="F276" s="2">
        <v>30</v>
      </c>
      <c r="G276" s="2">
        <v>34</v>
      </c>
      <c r="H276" t="s">
        <v>31</v>
      </c>
      <c r="I276" s="2" t="s">
        <v>14</v>
      </c>
      <c r="J276" s="2" t="s">
        <v>53</v>
      </c>
      <c r="K276" s="2">
        <v>9</v>
      </c>
      <c r="L276" s="2">
        <v>38</v>
      </c>
      <c r="M276" s="2">
        <v>19</v>
      </c>
      <c r="N276" s="2" t="s">
        <v>4</v>
      </c>
      <c r="O276" s="2">
        <v>2</v>
      </c>
      <c r="P276" t="s">
        <v>11</v>
      </c>
      <c r="Q276">
        <f t="shared" si="40"/>
        <v>108</v>
      </c>
      <c r="R276" s="55">
        <f t="shared" si="41"/>
        <v>3.5999999999999999E-3</v>
      </c>
      <c r="S276">
        <f t="shared" si="42"/>
        <v>0</v>
      </c>
      <c r="T276">
        <f t="shared" si="43"/>
        <v>0</v>
      </c>
      <c r="U276" s="2">
        <f t="shared" si="44"/>
        <v>3</v>
      </c>
      <c r="V276" s="2">
        <f t="shared" si="45"/>
        <v>1</v>
      </c>
      <c r="W276">
        <f t="shared" si="46"/>
        <v>1</v>
      </c>
      <c r="X276" s="2">
        <f t="shared" si="47"/>
        <v>1</v>
      </c>
      <c r="Y276">
        <f t="shared" si="48"/>
        <v>1</v>
      </c>
      <c r="AB276">
        <f t="shared" si="49"/>
        <v>1</v>
      </c>
    </row>
    <row r="277" spans="1:28" x14ac:dyDescent="0.2">
      <c r="A277" s="5">
        <v>275</v>
      </c>
      <c r="B277" s="2" t="s">
        <v>0</v>
      </c>
      <c r="C277" s="2" t="s">
        <v>2</v>
      </c>
      <c r="D277" s="2" t="s">
        <v>5</v>
      </c>
      <c r="E277" s="2" t="s">
        <v>83</v>
      </c>
      <c r="F277" s="2">
        <v>51</v>
      </c>
      <c r="G277" s="2">
        <v>40</v>
      </c>
      <c r="H277" t="s">
        <v>52</v>
      </c>
      <c r="I277" s="2" t="s">
        <v>2</v>
      </c>
      <c r="J277" s="3" t="s">
        <v>7</v>
      </c>
      <c r="K277" s="2">
        <v>37</v>
      </c>
      <c r="L277" s="2">
        <v>144</v>
      </c>
      <c r="M277" s="2">
        <v>18</v>
      </c>
      <c r="N277" s="2" t="s">
        <v>8</v>
      </c>
      <c r="O277" s="2">
        <v>7</v>
      </c>
      <c r="P277" t="s">
        <v>9</v>
      </c>
      <c r="Q277">
        <f t="shared" si="40"/>
        <v>444</v>
      </c>
      <c r="R277" s="55">
        <f t="shared" si="41"/>
        <v>8.7058823529411761E-3</v>
      </c>
      <c r="S277">
        <f t="shared" si="42"/>
        <v>1</v>
      </c>
      <c r="T277">
        <f t="shared" si="43"/>
        <v>1</v>
      </c>
      <c r="U277" s="2">
        <f t="shared" si="44"/>
        <v>0</v>
      </c>
      <c r="V277" s="2">
        <f t="shared" si="45"/>
        <v>4</v>
      </c>
      <c r="W277">
        <f t="shared" si="46"/>
        <v>0</v>
      </c>
      <c r="X277" s="2">
        <f t="shared" si="47"/>
        <v>0</v>
      </c>
      <c r="Y277">
        <f t="shared" si="48"/>
        <v>0</v>
      </c>
      <c r="AB277">
        <f t="shared" si="49"/>
        <v>1</v>
      </c>
    </row>
    <row r="278" spans="1:28" x14ac:dyDescent="0.2">
      <c r="A278" s="5">
        <v>276</v>
      </c>
      <c r="B278" s="2" t="s">
        <v>3</v>
      </c>
      <c r="C278" s="2" t="s">
        <v>1</v>
      </c>
      <c r="D278" s="2" t="s">
        <v>5</v>
      </c>
      <c r="E278" s="2" t="s">
        <v>85</v>
      </c>
      <c r="F278" s="2">
        <v>44</v>
      </c>
      <c r="G278" s="2">
        <v>47</v>
      </c>
      <c r="H278" t="s">
        <v>36</v>
      </c>
      <c r="I278" s="2" t="s">
        <v>14</v>
      </c>
      <c r="J278" s="3" t="s">
        <v>7</v>
      </c>
      <c r="K278" s="2">
        <v>43</v>
      </c>
      <c r="L278" s="2">
        <v>199</v>
      </c>
      <c r="M278" s="2">
        <v>30</v>
      </c>
      <c r="N278" s="2" t="s">
        <v>8</v>
      </c>
      <c r="O278" s="2">
        <v>4</v>
      </c>
      <c r="P278" s="1" t="s">
        <v>9</v>
      </c>
      <c r="Q278">
        <f t="shared" si="40"/>
        <v>516</v>
      </c>
      <c r="R278" s="55">
        <f t="shared" si="41"/>
        <v>1.1727272727272727E-2</v>
      </c>
      <c r="S278">
        <f t="shared" si="42"/>
        <v>0</v>
      </c>
      <c r="T278">
        <f t="shared" si="43"/>
        <v>3</v>
      </c>
      <c r="U278" s="2">
        <f t="shared" si="44"/>
        <v>0</v>
      </c>
      <c r="V278" s="2">
        <f t="shared" si="45"/>
        <v>4</v>
      </c>
      <c r="W278">
        <f t="shared" si="46"/>
        <v>1</v>
      </c>
      <c r="X278" s="2">
        <f t="shared" si="47"/>
        <v>1</v>
      </c>
      <c r="Y278">
        <f t="shared" si="48"/>
        <v>0</v>
      </c>
      <c r="AB278">
        <f t="shared" si="49"/>
        <v>1</v>
      </c>
    </row>
    <row r="279" spans="1:28" x14ac:dyDescent="0.2">
      <c r="A279" s="5">
        <v>277</v>
      </c>
      <c r="B279" s="2" t="s">
        <v>3</v>
      </c>
      <c r="C279" s="2" t="s">
        <v>1</v>
      </c>
      <c r="D279" s="2" t="s">
        <v>5</v>
      </c>
      <c r="E279" s="2" t="s">
        <v>15</v>
      </c>
      <c r="F279" s="2">
        <v>36</v>
      </c>
      <c r="G279" s="2">
        <v>74</v>
      </c>
      <c r="H279" t="s">
        <v>32</v>
      </c>
      <c r="I279" s="2" t="s">
        <v>2</v>
      </c>
      <c r="J279" s="2" t="s">
        <v>55</v>
      </c>
      <c r="K279" s="2">
        <v>19</v>
      </c>
      <c r="L279" s="2">
        <v>87</v>
      </c>
      <c r="M279" s="2">
        <v>6</v>
      </c>
      <c r="N279" s="2" t="s">
        <v>4</v>
      </c>
      <c r="O279" s="2">
        <v>0</v>
      </c>
      <c r="P279" t="s">
        <v>12</v>
      </c>
      <c r="Q279">
        <f t="shared" si="40"/>
        <v>228</v>
      </c>
      <c r="R279" s="55">
        <f t="shared" si="41"/>
        <v>6.3333333333333332E-3</v>
      </c>
      <c r="S279">
        <f t="shared" si="42"/>
        <v>0</v>
      </c>
      <c r="T279">
        <f t="shared" si="43"/>
        <v>0</v>
      </c>
      <c r="U279" s="2">
        <f t="shared" si="44"/>
        <v>1</v>
      </c>
      <c r="V279" s="2">
        <f t="shared" si="45"/>
        <v>3</v>
      </c>
      <c r="W279">
        <f t="shared" si="46"/>
        <v>1</v>
      </c>
      <c r="X279" s="2">
        <f t="shared" si="47"/>
        <v>0</v>
      </c>
      <c r="Y279">
        <f t="shared" si="48"/>
        <v>1</v>
      </c>
      <c r="AB279">
        <f t="shared" si="49"/>
        <v>1</v>
      </c>
    </row>
    <row r="280" spans="1:28" x14ac:dyDescent="0.2">
      <c r="A280" s="5">
        <v>278</v>
      </c>
      <c r="B280" s="2" t="s">
        <v>3</v>
      </c>
      <c r="C280" s="2" t="s">
        <v>1</v>
      </c>
      <c r="D280" s="2" t="s">
        <v>5</v>
      </c>
      <c r="E280" s="2" t="s">
        <v>15</v>
      </c>
      <c r="F280" s="2">
        <v>25</v>
      </c>
      <c r="G280" s="2">
        <v>35</v>
      </c>
      <c r="H280" t="s">
        <v>30</v>
      </c>
      <c r="I280" s="2" t="s">
        <v>14</v>
      </c>
      <c r="J280" s="2" t="s">
        <v>53</v>
      </c>
      <c r="K280" s="2">
        <v>21</v>
      </c>
      <c r="L280" s="2">
        <v>51</v>
      </c>
      <c r="M280" s="2">
        <v>47</v>
      </c>
      <c r="N280" s="2" t="s">
        <v>4</v>
      </c>
      <c r="O280" s="2">
        <v>0</v>
      </c>
      <c r="P280" t="s">
        <v>11</v>
      </c>
      <c r="Q280">
        <f t="shared" si="40"/>
        <v>252</v>
      </c>
      <c r="R280" s="55">
        <f t="shared" si="41"/>
        <v>1.008E-2</v>
      </c>
      <c r="S280">
        <f t="shared" si="42"/>
        <v>0</v>
      </c>
      <c r="T280">
        <f t="shared" si="43"/>
        <v>0</v>
      </c>
      <c r="U280" s="2">
        <f t="shared" si="44"/>
        <v>3</v>
      </c>
      <c r="V280" s="2">
        <f t="shared" si="45"/>
        <v>1</v>
      </c>
      <c r="W280">
        <f t="shared" si="46"/>
        <v>1</v>
      </c>
      <c r="X280" s="2">
        <f t="shared" si="47"/>
        <v>1</v>
      </c>
      <c r="Y280">
        <f t="shared" si="48"/>
        <v>1</v>
      </c>
      <c r="AB280">
        <f t="shared" si="49"/>
        <v>1</v>
      </c>
    </row>
    <row r="281" spans="1:28" x14ac:dyDescent="0.2">
      <c r="A281" s="5">
        <v>279</v>
      </c>
      <c r="B281" s="2" t="s">
        <v>3</v>
      </c>
      <c r="C281" s="2" t="s">
        <v>2</v>
      </c>
      <c r="D281" s="2" t="s">
        <v>15</v>
      </c>
      <c r="E281" s="2" t="s">
        <v>83</v>
      </c>
      <c r="F281" s="2">
        <v>29</v>
      </c>
      <c r="G281" s="2">
        <v>76</v>
      </c>
      <c r="H281" t="s">
        <v>16</v>
      </c>
      <c r="I281" s="2" t="s">
        <v>14</v>
      </c>
      <c r="J281" s="2" t="s">
        <v>53</v>
      </c>
      <c r="K281" s="2">
        <v>24</v>
      </c>
      <c r="L281" s="2">
        <v>92</v>
      </c>
      <c r="M281" s="2">
        <v>40</v>
      </c>
      <c r="N281" s="2" t="s">
        <v>4</v>
      </c>
      <c r="O281" s="2">
        <v>0</v>
      </c>
      <c r="P281" t="s">
        <v>11</v>
      </c>
      <c r="Q281">
        <f t="shared" si="40"/>
        <v>288</v>
      </c>
      <c r="R281" s="55">
        <f t="shared" si="41"/>
        <v>9.9310344827586213E-3</v>
      </c>
      <c r="S281">
        <f t="shared" si="42"/>
        <v>0</v>
      </c>
      <c r="T281">
        <f t="shared" si="43"/>
        <v>1</v>
      </c>
      <c r="U281" s="2">
        <f t="shared" si="44"/>
        <v>3</v>
      </c>
      <c r="V281" s="2">
        <f t="shared" si="45"/>
        <v>1</v>
      </c>
      <c r="W281">
        <f t="shared" si="46"/>
        <v>0</v>
      </c>
      <c r="X281" s="2">
        <f t="shared" si="47"/>
        <v>1</v>
      </c>
      <c r="Y281">
        <f t="shared" si="48"/>
        <v>1</v>
      </c>
      <c r="AB281">
        <f t="shared" si="49"/>
        <v>0</v>
      </c>
    </row>
    <row r="282" spans="1:28" x14ac:dyDescent="0.2">
      <c r="A282" s="5">
        <v>280</v>
      </c>
      <c r="B282" s="2" t="s">
        <v>0</v>
      </c>
      <c r="C282" s="2" t="s">
        <v>1</v>
      </c>
      <c r="D282" s="2" t="s">
        <v>5</v>
      </c>
      <c r="E282" s="2" t="s">
        <v>83</v>
      </c>
      <c r="F282" s="2">
        <v>56</v>
      </c>
      <c r="G282" s="2">
        <v>56</v>
      </c>
      <c r="H282" t="s">
        <v>25</v>
      </c>
      <c r="I282" s="2" t="s">
        <v>14</v>
      </c>
      <c r="J282" s="2" t="s">
        <v>6</v>
      </c>
      <c r="K282" s="2">
        <v>71</v>
      </c>
      <c r="L282" s="2">
        <v>133</v>
      </c>
      <c r="M282" s="2">
        <v>11</v>
      </c>
      <c r="N282" s="2" t="s">
        <v>4</v>
      </c>
      <c r="O282" s="2">
        <v>2</v>
      </c>
      <c r="P282" t="s">
        <v>12</v>
      </c>
      <c r="Q282">
        <f t="shared" si="40"/>
        <v>852</v>
      </c>
      <c r="R282" s="55">
        <f t="shared" si="41"/>
        <v>1.5214285714285715E-2</v>
      </c>
      <c r="S282">
        <f t="shared" si="42"/>
        <v>1</v>
      </c>
      <c r="T282">
        <f t="shared" si="43"/>
        <v>1</v>
      </c>
      <c r="U282" s="2">
        <f t="shared" si="44"/>
        <v>1</v>
      </c>
      <c r="V282" s="2">
        <f t="shared" si="45"/>
        <v>0</v>
      </c>
      <c r="W282">
        <f t="shared" si="46"/>
        <v>1</v>
      </c>
      <c r="X282" s="2">
        <f t="shared" si="47"/>
        <v>1</v>
      </c>
      <c r="Y282">
        <f t="shared" si="48"/>
        <v>1</v>
      </c>
      <c r="AB282">
        <f t="shared" si="49"/>
        <v>1</v>
      </c>
    </row>
    <row r="283" spans="1:28" x14ac:dyDescent="0.2">
      <c r="A283" s="5">
        <v>281</v>
      </c>
      <c r="B283" s="2" t="s">
        <v>3</v>
      </c>
      <c r="C283" s="2" t="s">
        <v>2</v>
      </c>
      <c r="D283" s="2" t="s">
        <v>15</v>
      </c>
      <c r="E283" s="2" t="s">
        <v>15</v>
      </c>
      <c r="F283" s="2">
        <v>30</v>
      </c>
      <c r="G283" s="2">
        <v>42</v>
      </c>
      <c r="H283" t="s">
        <v>34</v>
      </c>
      <c r="I283" s="2" t="s">
        <v>2</v>
      </c>
      <c r="J283" s="2" t="s">
        <v>53</v>
      </c>
      <c r="K283" s="2">
        <v>14</v>
      </c>
      <c r="L283" s="2">
        <v>18</v>
      </c>
      <c r="M283" s="2">
        <v>19</v>
      </c>
      <c r="N283" s="2" t="s">
        <v>4</v>
      </c>
      <c r="O283" s="2">
        <v>1</v>
      </c>
      <c r="P283" t="s">
        <v>11</v>
      </c>
      <c r="Q283">
        <f t="shared" si="40"/>
        <v>168</v>
      </c>
      <c r="R283" s="55">
        <f t="shared" si="41"/>
        <v>5.5999999999999999E-3</v>
      </c>
      <c r="S283">
        <f t="shared" si="42"/>
        <v>0</v>
      </c>
      <c r="T283">
        <f t="shared" si="43"/>
        <v>0</v>
      </c>
      <c r="U283" s="2">
        <f t="shared" si="44"/>
        <v>3</v>
      </c>
      <c r="V283" s="2">
        <f t="shared" si="45"/>
        <v>1</v>
      </c>
      <c r="W283">
        <f t="shared" si="46"/>
        <v>0</v>
      </c>
      <c r="X283" s="2">
        <f t="shared" si="47"/>
        <v>0</v>
      </c>
      <c r="Y283">
        <f t="shared" si="48"/>
        <v>1</v>
      </c>
      <c r="AB283">
        <f t="shared" si="49"/>
        <v>0</v>
      </c>
    </row>
    <row r="284" spans="1:28" x14ac:dyDescent="0.2">
      <c r="A284" s="5">
        <v>282</v>
      </c>
      <c r="B284" s="2" t="s">
        <v>3</v>
      </c>
      <c r="C284" s="2" t="s">
        <v>1</v>
      </c>
      <c r="D284" s="2" t="s">
        <v>15</v>
      </c>
      <c r="E284" s="2" t="s">
        <v>15</v>
      </c>
      <c r="F284" s="2">
        <v>30</v>
      </c>
      <c r="G284" s="2">
        <v>67</v>
      </c>
      <c r="H284" t="s">
        <v>45</v>
      </c>
      <c r="I284" s="2" t="s">
        <v>14</v>
      </c>
      <c r="J284" s="2" t="s">
        <v>53</v>
      </c>
      <c r="K284" s="2">
        <v>15</v>
      </c>
      <c r="L284" s="2">
        <v>61</v>
      </c>
      <c r="M284" s="2">
        <v>16</v>
      </c>
      <c r="N284" s="2" t="s">
        <v>4</v>
      </c>
      <c r="O284" s="2">
        <v>0</v>
      </c>
      <c r="P284" t="s">
        <v>11</v>
      </c>
      <c r="Q284">
        <f t="shared" si="40"/>
        <v>180</v>
      </c>
      <c r="R284" s="55">
        <f t="shared" si="41"/>
        <v>6.0000000000000001E-3</v>
      </c>
      <c r="S284">
        <f t="shared" si="42"/>
        <v>0</v>
      </c>
      <c r="T284">
        <f t="shared" si="43"/>
        <v>0</v>
      </c>
      <c r="U284" s="2">
        <f t="shared" si="44"/>
        <v>3</v>
      </c>
      <c r="V284" s="2">
        <f t="shared" si="45"/>
        <v>1</v>
      </c>
      <c r="W284">
        <f t="shared" si="46"/>
        <v>1</v>
      </c>
      <c r="X284" s="2">
        <f t="shared" si="47"/>
        <v>1</v>
      </c>
      <c r="Y284">
        <f t="shared" si="48"/>
        <v>1</v>
      </c>
      <c r="AB284">
        <f t="shared" si="49"/>
        <v>0</v>
      </c>
    </row>
    <row r="285" spans="1:28" x14ac:dyDescent="0.2">
      <c r="A285" s="5">
        <v>283</v>
      </c>
      <c r="B285" s="2" t="s">
        <v>3</v>
      </c>
      <c r="C285" s="2" t="s">
        <v>1</v>
      </c>
      <c r="D285" s="2" t="s">
        <v>5</v>
      </c>
      <c r="E285" s="2" t="s">
        <v>15</v>
      </c>
      <c r="F285" s="2">
        <v>56</v>
      </c>
      <c r="G285" s="2">
        <v>75</v>
      </c>
      <c r="H285" t="s">
        <v>29</v>
      </c>
      <c r="I285" s="2" t="s">
        <v>14</v>
      </c>
      <c r="J285" s="3" t="s">
        <v>7</v>
      </c>
      <c r="K285" s="2">
        <v>31</v>
      </c>
      <c r="L285" s="2">
        <v>95</v>
      </c>
      <c r="M285" s="2">
        <v>21</v>
      </c>
      <c r="N285" s="2" t="s">
        <v>8</v>
      </c>
      <c r="O285" s="2">
        <v>2</v>
      </c>
      <c r="P285" s="1" t="s">
        <v>9</v>
      </c>
      <c r="Q285">
        <f t="shared" si="40"/>
        <v>372</v>
      </c>
      <c r="R285" s="55">
        <f t="shared" si="41"/>
        <v>6.6428571428571431E-3</v>
      </c>
      <c r="S285">
        <f t="shared" si="42"/>
        <v>0</v>
      </c>
      <c r="T285">
        <f t="shared" si="43"/>
        <v>0</v>
      </c>
      <c r="U285" s="2">
        <f t="shared" si="44"/>
        <v>0</v>
      </c>
      <c r="V285" s="2">
        <f t="shared" si="45"/>
        <v>4</v>
      </c>
      <c r="W285">
        <f t="shared" si="46"/>
        <v>1</v>
      </c>
      <c r="X285" s="2">
        <f t="shared" si="47"/>
        <v>1</v>
      </c>
      <c r="Y285">
        <f t="shared" si="48"/>
        <v>0</v>
      </c>
      <c r="AB285">
        <f t="shared" si="49"/>
        <v>1</v>
      </c>
    </row>
    <row r="286" spans="1:28" x14ac:dyDescent="0.2">
      <c r="A286" s="5">
        <v>284</v>
      </c>
      <c r="B286" s="2" t="s">
        <v>0</v>
      </c>
      <c r="C286" s="2" t="s">
        <v>1</v>
      </c>
      <c r="D286" s="2" t="s">
        <v>15</v>
      </c>
      <c r="E286" s="2" t="s">
        <v>15</v>
      </c>
      <c r="F286" s="2">
        <v>28</v>
      </c>
      <c r="G286" s="2">
        <v>33</v>
      </c>
      <c r="H286" t="s">
        <v>27</v>
      </c>
      <c r="I286" s="2" t="s">
        <v>14</v>
      </c>
      <c r="J286" s="2" t="s">
        <v>53</v>
      </c>
      <c r="K286" s="2">
        <v>20</v>
      </c>
      <c r="L286" s="2">
        <v>60</v>
      </c>
      <c r="M286" s="2">
        <v>35</v>
      </c>
      <c r="N286" s="2" t="s">
        <v>4</v>
      </c>
      <c r="O286" s="2">
        <v>1</v>
      </c>
      <c r="P286" t="s">
        <v>12</v>
      </c>
      <c r="Q286">
        <f t="shared" si="40"/>
        <v>240</v>
      </c>
      <c r="R286" s="55">
        <f t="shared" si="41"/>
        <v>8.5714285714285719E-3</v>
      </c>
      <c r="S286">
        <f t="shared" si="42"/>
        <v>1</v>
      </c>
      <c r="T286">
        <f t="shared" si="43"/>
        <v>0</v>
      </c>
      <c r="U286" s="2">
        <f t="shared" si="44"/>
        <v>1</v>
      </c>
      <c r="V286" s="2">
        <f t="shared" si="45"/>
        <v>1</v>
      </c>
      <c r="W286">
        <f t="shared" si="46"/>
        <v>1</v>
      </c>
      <c r="X286" s="2">
        <f t="shared" si="47"/>
        <v>1</v>
      </c>
      <c r="Y286">
        <f t="shared" si="48"/>
        <v>1</v>
      </c>
      <c r="AB286">
        <f t="shared" si="49"/>
        <v>0</v>
      </c>
    </row>
    <row r="287" spans="1:28" x14ac:dyDescent="0.2">
      <c r="A287" s="5">
        <v>285</v>
      </c>
      <c r="B287" s="2" t="s">
        <v>0</v>
      </c>
      <c r="C287" s="2" t="s">
        <v>1</v>
      </c>
      <c r="D287" s="2" t="s">
        <v>15</v>
      </c>
      <c r="E287" s="2" t="s">
        <v>15</v>
      </c>
      <c r="F287" s="2">
        <v>49</v>
      </c>
      <c r="G287" s="2">
        <v>60</v>
      </c>
      <c r="H287" t="s">
        <v>23</v>
      </c>
      <c r="I287" s="2" t="s">
        <v>14</v>
      </c>
      <c r="J287" s="3" t="s">
        <v>7</v>
      </c>
      <c r="K287" s="2">
        <v>40</v>
      </c>
      <c r="L287" s="2">
        <v>186</v>
      </c>
      <c r="M287" s="2">
        <v>30</v>
      </c>
      <c r="N287" s="2" t="s">
        <v>8</v>
      </c>
      <c r="O287" s="2">
        <v>2</v>
      </c>
      <c r="P287" s="1" t="s">
        <v>9</v>
      </c>
      <c r="Q287">
        <f t="shared" si="40"/>
        <v>480</v>
      </c>
      <c r="R287" s="55">
        <f t="shared" si="41"/>
        <v>9.7959183673469383E-3</v>
      </c>
      <c r="S287">
        <f t="shared" si="42"/>
        <v>1</v>
      </c>
      <c r="T287">
        <f t="shared" si="43"/>
        <v>0</v>
      </c>
      <c r="U287" s="2">
        <f t="shared" si="44"/>
        <v>0</v>
      </c>
      <c r="V287" s="2">
        <f t="shared" si="45"/>
        <v>4</v>
      </c>
      <c r="W287">
        <f t="shared" si="46"/>
        <v>1</v>
      </c>
      <c r="X287" s="2">
        <f t="shared" si="47"/>
        <v>1</v>
      </c>
      <c r="Y287">
        <f t="shared" si="48"/>
        <v>0</v>
      </c>
      <c r="AB287">
        <f t="shared" si="49"/>
        <v>0</v>
      </c>
    </row>
    <row r="288" spans="1:28" x14ac:dyDescent="0.2">
      <c r="A288" s="5">
        <v>286</v>
      </c>
      <c r="B288" s="2" t="s">
        <v>0</v>
      </c>
      <c r="C288" s="2" t="s">
        <v>2</v>
      </c>
      <c r="D288" s="2" t="s">
        <v>5</v>
      </c>
      <c r="E288" s="2" t="s">
        <v>84</v>
      </c>
      <c r="F288" s="2">
        <v>48</v>
      </c>
      <c r="G288" s="2">
        <v>41</v>
      </c>
      <c r="H288" t="s">
        <v>59</v>
      </c>
      <c r="I288" s="2" t="s">
        <v>2</v>
      </c>
      <c r="J288" s="3" t="s">
        <v>7</v>
      </c>
      <c r="K288" s="2">
        <v>43</v>
      </c>
      <c r="L288" s="2">
        <v>150</v>
      </c>
      <c r="M288" s="2">
        <v>21</v>
      </c>
      <c r="N288" s="2" t="s">
        <v>8</v>
      </c>
      <c r="O288" s="2">
        <v>9</v>
      </c>
      <c r="P288" t="s">
        <v>9</v>
      </c>
      <c r="Q288">
        <f t="shared" si="40"/>
        <v>516</v>
      </c>
      <c r="R288" s="55">
        <f t="shared" si="41"/>
        <v>1.0749999999999999E-2</v>
      </c>
      <c r="S288">
        <f t="shared" si="42"/>
        <v>1</v>
      </c>
      <c r="T288">
        <f t="shared" si="43"/>
        <v>2</v>
      </c>
      <c r="U288" s="2">
        <f t="shared" si="44"/>
        <v>0</v>
      </c>
      <c r="V288" s="2">
        <f t="shared" si="45"/>
        <v>4</v>
      </c>
      <c r="W288">
        <f t="shared" si="46"/>
        <v>0</v>
      </c>
      <c r="X288" s="2">
        <f t="shared" si="47"/>
        <v>0</v>
      </c>
      <c r="Y288">
        <f t="shared" si="48"/>
        <v>0</v>
      </c>
      <c r="AB288">
        <f t="shared" si="49"/>
        <v>1</v>
      </c>
    </row>
    <row r="289" spans="1:28" x14ac:dyDescent="0.2">
      <c r="A289" s="5">
        <v>287</v>
      </c>
      <c r="B289" s="2" t="s">
        <v>0</v>
      </c>
      <c r="C289" s="2" t="s">
        <v>1</v>
      </c>
      <c r="D289" s="2" t="s">
        <v>5</v>
      </c>
      <c r="E289" s="2" t="s">
        <v>15</v>
      </c>
      <c r="F289" s="2">
        <v>33</v>
      </c>
      <c r="G289" s="2">
        <v>76</v>
      </c>
      <c r="H289" t="s">
        <v>24</v>
      </c>
      <c r="I289" s="2" t="s">
        <v>14</v>
      </c>
      <c r="J289" s="2" t="s">
        <v>55</v>
      </c>
      <c r="K289" s="2">
        <v>14</v>
      </c>
      <c r="L289" s="2">
        <v>50</v>
      </c>
      <c r="M289" s="2">
        <v>26</v>
      </c>
      <c r="N289" s="2" t="s">
        <v>4</v>
      </c>
      <c r="O289" s="2">
        <v>1</v>
      </c>
      <c r="P289" t="s">
        <v>12</v>
      </c>
      <c r="Q289">
        <f t="shared" si="40"/>
        <v>168</v>
      </c>
      <c r="R289" s="55">
        <f t="shared" si="41"/>
        <v>5.0909090909090913E-3</v>
      </c>
      <c r="S289">
        <f t="shared" si="42"/>
        <v>1</v>
      </c>
      <c r="T289">
        <f t="shared" si="43"/>
        <v>0</v>
      </c>
      <c r="U289" s="2">
        <f t="shared" si="44"/>
        <v>1</v>
      </c>
      <c r="V289" s="2">
        <f t="shared" si="45"/>
        <v>3</v>
      </c>
      <c r="W289">
        <f t="shared" si="46"/>
        <v>1</v>
      </c>
      <c r="X289" s="2">
        <f t="shared" si="47"/>
        <v>1</v>
      </c>
      <c r="Y289">
        <f t="shared" si="48"/>
        <v>1</v>
      </c>
      <c r="AB289">
        <f t="shared" si="49"/>
        <v>1</v>
      </c>
    </row>
    <row r="290" spans="1:28" x14ac:dyDescent="0.2">
      <c r="A290" s="5">
        <v>288</v>
      </c>
      <c r="B290" s="2" t="s">
        <v>3</v>
      </c>
      <c r="C290" s="2" t="s">
        <v>1</v>
      </c>
      <c r="D290" s="2" t="s">
        <v>15</v>
      </c>
      <c r="E290" s="2" t="s">
        <v>83</v>
      </c>
      <c r="F290" s="2">
        <v>34</v>
      </c>
      <c r="G290" s="2">
        <v>43</v>
      </c>
      <c r="H290" t="s">
        <v>18</v>
      </c>
      <c r="I290" s="2" t="s">
        <v>14</v>
      </c>
      <c r="J290" s="2" t="s">
        <v>55</v>
      </c>
      <c r="K290" s="2">
        <v>18</v>
      </c>
      <c r="L290" s="2">
        <v>81</v>
      </c>
      <c r="M290" s="2">
        <v>40</v>
      </c>
      <c r="N290" s="2" t="s">
        <v>4</v>
      </c>
      <c r="O290" s="2">
        <v>2</v>
      </c>
      <c r="P290" t="s">
        <v>11</v>
      </c>
      <c r="Q290">
        <f t="shared" si="40"/>
        <v>216</v>
      </c>
      <c r="R290" s="55">
        <f t="shared" si="41"/>
        <v>6.3529411764705881E-3</v>
      </c>
      <c r="S290">
        <f t="shared" si="42"/>
        <v>0</v>
      </c>
      <c r="T290">
        <f t="shared" si="43"/>
        <v>1</v>
      </c>
      <c r="U290" s="2">
        <f t="shared" si="44"/>
        <v>3</v>
      </c>
      <c r="V290" s="2">
        <f t="shared" si="45"/>
        <v>3</v>
      </c>
      <c r="W290">
        <f t="shared" si="46"/>
        <v>1</v>
      </c>
      <c r="X290" s="2">
        <f t="shared" si="47"/>
        <v>1</v>
      </c>
      <c r="Y290">
        <f t="shared" si="48"/>
        <v>1</v>
      </c>
      <c r="AB290">
        <f t="shared" si="49"/>
        <v>0</v>
      </c>
    </row>
    <row r="291" spans="1:28" x14ac:dyDescent="0.2">
      <c r="A291" s="5">
        <v>289</v>
      </c>
      <c r="B291" s="2" t="s">
        <v>3</v>
      </c>
      <c r="C291" s="2" t="s">
        <v>1</v>
      </c>
      <c r="D291" s="2" t="s">
        <v>15</v>
      </c>
      <c r="E291" s="2" t="s">
        <v>84</v>
      </c>
      <c r="F291" s="2">
        <v>50</v>
      </c>
      <c r="G291" s="2">
        <v>47</v>
      </c>
      <c r="H291" t="s">
        <v>20</v>
      </c>
      <c r="I291" s="2" t="s">
        <v>14</v>
      </c>
      <c r="J291" s="3" t="s">
        <v>7</v>
      </c>
      <c r="K291" s="2">
        <v>47</v>
      </c>
      <c r="L291" s="2">
        <v>200</v>
      </c>
      <c r="M291" s="2">
        <v>45</v>
      </c>
      <c r="N291" s="2" t="s">
        <v>8</v>
      </c>
      <c r="O291" s="2">
        <v>8</v>
      </c>
      <c r="P291" s="1" t="s">
        <v>9</v>
      </c>
      <c r="Q291">
        <f t="shared" si="40"/>
        <v>564</v>
      </c>
      <c r="R291" s="55">
        <f t="shared" si="41"/>
        <v>1.128E-2</v>
      </c>
      <c r="S291">
        <f t="shared" si="42"/>
        <v>0</v>
      </c>
      <c r="T291">
        <f t="shared" si="43"/>
        <v>2</v>
      </c>
      <c r="U291" s="2">
        <f t="shared" si="44"/>
        <v>0</v>
      </c>
      <c r="V291" s="2">
        <f t="shared" si="45"/>
        <v>4</v>
      </c>
      <c r="W291">
        <f t="shared" si="46"/>
        <v>1</v>
      </c>
      <c r="X291" s="2">
        <f t="shared" si="47"/>
        <v>1</v>
      </c>
      <c r="Y291">
        <f t="shared" si="48"/>
        <v>0</v>
      </c>
      <c r="AB291">
        <f t="shared" si="49"/>
        <v>0</v>
      </c>
    </row>
    <row r="292" spans="1:28" x14ac:dyDescent="0.2">
      <c r="A292" s="5">
        <v>290</v>
      </c>
      <c r="B292" s="2" t="s">
        <v>0</v>
      </c>
      <c r="C292" s="2" t="s">
        <v>1</v>
      </c>
      <c r="D292" s="2" t="s">
        <v>5</v>
      </c>
      <c r="E292" s="2" t="s">
        <v>83</v>
      </c>
      <c r="F292" s="2">
        <v>34</v>
      </c>
      <c r="G292" s="2">
        <v>65</v>
      </c>
      <c r="H292" t="s">
        <v>28</v>
      </c>
      <c r="I292" s="2" t="s">
        <v>14</v>
      </c>
      <c r="J292" s="2" t="s">
        <v>53</v>
      </c>
      <c r="K292" s="2">
        <v>19</v>
      </c>
      <c r="L292" s="2">
        <v>64</v>
      </c>
      <c r="M292" s="2">
        <v>28</v>
      </c>
      <c r="N292" s="2" t="s">
        <v>4</v>
      </c>
      <c r="O292" s="2">
        <v>2</v>
      </c>
      <c r="P292" t="s">
        <v>10</v>
      </c>
      <c r="Q292">
        <f t="shared" si="40"/>
        <v>228</v>
      </c>
      <c r="R292" s="55">
        <f t="shared" si="41"/>
        <v>6.7058823529411761E-3</v>
      </c>
      <c r="S292">
        <f t="shared" si="42"/>
        <v>1</v>
      </c>
      <c r="T292">
        <f t="shared" si="43"/>
        <v>1</v>
      </c>
      <c r="U292" s="2">
        <f t="shared" si="44"/>
        <v>2</v>
      </c>
      <c r="V292" s="2">
        <f t="shared" si="45"/>
        <v>1</v>
      </c>
      <c r="W292">
        <f t="shared" si="46"/>
        <v>1</v>
      </c>
      <c r="X292" s="2">
        <f t="shared" si="47"/>
        <v>1</v>
      </c>
      <c r="Y292">
        <f t="shared" si="48"/>
        <v>1</v>
      </c>
      <c r="AB292">
        <f t="shared" si="49"/>
        <v>1</v>
      </c>
    </row>
    <row r="293" spans="1:28" x14ac:dyDescent="0.2">
      <c r="A293" s="5">
        <v>291</v>
      </c>
      <c r="B293" s="2" t="s">
        <v>0</v>
      </c>
      <c r="C293" s="2" t="s">
        <v>1</v>
      </c>
      <c r="D293" s="2" t="s">
        <v>5</v>
      </c>
      <c r="E293" s="2" t="s">
        <v>85</v>
      </c>
      <c r="F293" s="2">
        <v>45</v>
      </c>
      <c r="G293" s="2">
        <v>48</v>
      </c>
      <c r="H293" t="s">
        <v>26</v>
      </c>
      <c r="I293" s="2" t="s">
        <v>14</v>
      </c>
      <c r="J293" s="3" t="s">
        <v>7</v>
      </c>
      <c r="K293" s="2">
        <v>29</v>
      </c>
      <c r="L293" s="2">
        <v>53</v>
      </c>
      <c r="M293" s="2">
        <v>35</v>
      </c>
      <c r="N293" s="2" t="s">
        <v>8</v>
      </c>
      <c r="O293" s="2">
        <v>2</v>
      </c>
      <c r="P293" t="s">
        <v>9</v>
      </c>
      <c r="Q293">
        <f t="shared" si="40"/>
        <v>348</v>
      </c>
      <c r="R293" s="55">
        <f t="shared" si="41"/>
        <v>7.7333333333333334E-3</v>
      </c>
      <c r="S293">
        <f t="shared" si="42"/>
        <v>1</v>
      </c>
      <c r="T293">
        <f t="shared" si="43"/>
        <v>3</v>
      </c>
      <c r="U293" s="2">
        <f t="shared" si="44"/>
        <v>0</v>
      </c>
      <c r="V293" s="2">
        <f t="shared" si="45"/>
        <v>4</v>
      </c>
      <c r="W293">
        <f t="shared" si="46"/>
        <v>1</v>
      </c>
      <c r="X293" s="2">
        <f t="shared" si="47"/>
        <v>1</v>
      </c>
      <c r="Y293">
        <f t="shared" si="48"/>
        <v>0</v>
      </c>
      <c r="AB293">
        <f t="shared" si="49"/>
        <v>1</v>
      </c>
    </row>
    <row r="294" spans="1:28" x14ac:dyDescent="0.2">
      <c r="A294" s="5">
        <v>292</v>
      </c>
      <c r="B294" s="2" t="s">
        <v>0</v>
      </c>
      <c r="C294" s="2" t="s">
        <v>1</v>
      </c>
      <c r="D294" s="2" t="s">
        <v>5</v>
      </c>
      <c r="E294" s="2" t="s">
        <v>15</v>
      </c>
      <c r="F294" s="2">
        <v>28</v>
      </c>
      <c r="G294" s="2">
        <v>76</v>
      </c>
      <c r="H294" t="s">
        <v>26</v>
      </c>
      <c r="I294" s="2" t="s">
        <v>2</v>
      </c>
      <c r="J294" s="2" t="s">
        <v>55</v>
      </c>
      <c r="K294" s="2">
        <v>19</v>
      </c>
      <c r="L294" s="2">
        <v>39</v>
      </c>
      <c r="M294" s="2">
        <v>40</v>
      </c>
      <c r="N294" s="2" t="s">
        <v>4</v>
      </c>
      <c r="O294" s="2">
        <v>1</v>
      </c>
      <c r="P294" t="s">
        <v>10</v>
      </c>
      <c r="Q294">
        <f t="shared" si="40"/>
        <v>228</v>
      </c>
      <c r="R294" s="55">
        <f t="shared" si="41"/>
        <v>8.1428571428571427E-3</v>
      </c>
      <c r="S294">
        <f t="shared" si="42"/>
        <v>1</v>
      </c>
      <c r="T294">
        <f t="shared" si="43"/>
        <v>0</v>
      </c>
      <c r="U294" s="2">
        <f t="shared" si="44"/>
        <v>2</v>
      </c>
      <c r="V294" s="2">
        <f t="shared" si="45"/>
        <v>3</v>
      </c>
      <c r="W294">
        <f t="shared" si="46"/>
        <v>1</v>
      </c>
      <c r="X294" s="2">
        <f t="shared" si="47"/>
        <v>0</v>
      </c>
      <c r="Y294">
        <f t="shared" si="48"/>
        <v>1</v>
      </c>
      <c r="AB294">
        <f t="shared" si="49"/>
        <v>1</v>
      </c>
    </row>
    <row r="295" spans="1:28" x14ac:dyDescent="0.2">
      <c r="A295" s="5">
        <v>293</v>
      </c>
      <c r="B295" s="2" t="s">
        <v>0</v>
      </c>
      <c r="C295" s="2" t="s">
        <v>1</v>
      </c>
      <c r="D295" s="2" t="s">
        <v>5</v>
      </c>
      <c r="E295" s="2" t="s">
        <v>85</v>
      </c>
      <c r="F295" s="2">
        <v>52</v>
      </c>
      <c r="G295" s="2">
        <v>34</v>
      </c>
      <c r="H295" t="s">
        <v>24</v>
      </c>
      <c r="I295" s="2" t="s">
        <v>14</v>
      </c>
      <c r="J295" s="2" t="s">
        <v>6</v>
      </c>
      <c r="K295" s="2">
        <v>67</v>
      </c>
      <c r="L295" s="2">
        <v>306</v>
      </c>
      <c r="M295" s="4">
        <v>4</v>
      </c>
      <c r="N295" s="2" t="s">
        <v>4</v>
      </c>
      <c r="O295" s="2">
        <v>1</v>
      </c>
      <c r="P295" t="s">
        <v>10</v>
      </c>
      <c r="Q295">
        <f t="shared" si="40"/>
        <v>804</v>
      </c>
      <c r="R295" s="55">
        <f t="shared" si="41"/>
        <v>1.5461538461538462E-2</v>
      </c>
      <c r="S295">
        <f t="shared" si="42"/>
        <v>1</v>
      </c>
      <c r="T295">
        <f t="shared" si="43"/>
        <v>3</v>
      </c>
      <c r="U295" s="2">
        <f t="shared" si="44"/>
        <v>2</v>
      </c>
      <c r="V295" s="2">
        <f t="shared" si="45"/>
        <v>0</v>
      </c>
      <c r="W295">
        <f t="shared" si="46"/>
        <v>1</v>
      </c>
      <c r="X295" s="2">
        <f t="shared" si="47"/>
        <v>1</v>
      </c>
      <c r="Y295">
        <f t="shared" si="48"/>
        <v>1</v>
      </c>
      <c r="AB295">
        <f t="shared" si="49"/>
        <v>1</v>
      </c>
    </row>
    <row r="296" spans="1:28" x14ac:dyDescent="0.2">
      <c r="A296" s="5">
        <v>294</v>
      </c>
      <c r="B296" s="2" t="s">
        <v>3</v>
      </c>
      <c r="C296" s="2" t="s">
        <v>2</v>
      </c>
      <c r="D296" s="2" t="s">
        <v>5</v>
      </c>
      <c r="E296" s="2" t="s">
        <v>85</v>
      </c>
      <c r="F296" s="2">
        <v>52</v>
      </c>
      <c r="G296" s="2">
        <v>25</v>
      </c>
      <c r="H296" t="s">
        <v>51</v>
      </c>
      <c r="I296" s="2" t="s">
        <v>2</v>
      </c>
      <c r="J296" s="2" t="s">
        <v>6</v>
      </c>
      <c r="K296" s="2">
        <v>25</v>
      </c>
      <c r="L296" s="2">
        <v>31</v>
      </c>
      <c r="M296" s="2">
        <v>14</v>
      </c>
      <c r="N296" s="2" t="s">
        <v>4</v>
      </c>
      <c r="O296" s="2">
        <v>1</v>
      </c>
      <c r="P296" t="s">
        <v>11</v>
      </c>
      <c r="Q296">
        <f t="shared" si="40"/>
        <v>300</v>
      </c>
      <c r="R296" s="55">
        <f t="shared" si="41"/>
        <v>5.7692307692307696E-3</v>
      </c>
      <c r="S296">
        <f t="shared" si="42"/>
        <v>0</v>
      </c>
      <c r="T296">
        <f t="shared" si="43"/>
        <v>3</v>
      </c>
      <c r="U296" s="2">
        <f t="shared" si="44"/>
        <v>3</v>
      </c>
      <c r="V296" s="2">
        <f t="shared" si="45"/>
        <v>0</v>
      </c>
      <c r="W296">
        <f t="shared" si="46"/>
        <v>0</v>
      </c>
      <c r="X296" s="2">
        <f t="shared" si="47"/>
        <v>0</v>
      </c>
      <c r="Y296">
        <f t="shared" si="48"/>
        <v>1</v>
      </c>
      <c r="AB296">
        <f t="shared" si="49"/>
        <v>1</v>
      </c>
    </row>
    <row r="297" spans="1:28" x14ac:dyDescent="0.2">
      <c r="A297" s="5">
        <v>295</v>
      </c>
      <c r="B297" s="2" t="s">
        <v>3</v>
      </c>
      <c r="C297" s="2" t="s">
        <v>2</v>
      </c>
      <c r="D297" s="2" t="s">
        <v>15</v>
      </c>
      <c r="E297" s="2" t="s">
        <v>15</v>
      </c>
      <c r="F297" s="2">
        <v>33</v>
      </c>
      <c r="G297" s="2">
        <v>69</v>
      </c>
      <c r="H297" t="s">
        <v>37</v>
      </c>
      <c r="I297" s="2" t="s">
        <v>2</v>
      </c>
      <c r="J297" s="2" t="s">
        <v>53</v>
      </c>
      <c r="K297" s="2">
        <v>20</v>
      </c>
      <c r="L297" s="2">
        <v>61</v>
      </c>
      <c r="M297" s="2">
        <v>48</v>
      </c>
      <c r="N297" s="2" t="s">
        <v>4</v>
      </c>
      <c r="O297" s="2">
        <v>1</v>
      </c>
      <c r="P297" t="s">
        <v>10</v>
      </c>
      <c r="Q297">
        <f t="shared" si="40"/>
        <v>240</v>
      </c>
      <c r="R297" s="55">
        <f t="shared" si="41"/>
        <v>7.2727272727272727E-3</v>
      </c>
      <c r="S297">
        <f t="shared" si="42"/>
        <v>0</v>
      </c>
      <c r="T297">
        <f t="shared" si="43"/>
        <v>0</v>
      </c>
      <c r="U297" s="2">
        <f t="shared" si="44"/>
        <v>2</v>
      </c>
      <c r="V297" s="2">
        <f t="shared" si="45"/>
        <v>1</v>
      </c>
      <c r="W297">
        <f t="shared" si="46"/>
        <v>0</v>
      </c>
      <c r="X297" s="2">
        <f t="shared" si="47"/>
        <v>0</v>
      </c>
      <c r="Y297">
        <f t="shared" si="48"/>
        <v>1</v>
      </c>
      <c r="AB297">
        <f t="shared" si="49"/>
        <v>0</v>
      </c>
    </row>
    <row r="298" spans="1:28" x14ac:dyDescent="0.2">
      <c r="A298" s="5">
        <v>296</v>
      </c>
      <c r="B298" s="2" t="s">
        <v>0</v>
      </c>
      <c r="C298" s="2" t="s">
        <v>2</v>
      </c>
      <c r="D298" s="2" t="s">
        <v>5</v>
      </c>
      <c r="E298" s="2" t="s">
        <v>15</v>
      </c>
      <c r="F298" s="2">
        <v>29</v>
      </c>
      <c r="G298" s="2">
        <v>27</v>
      </c>
      <c r="H298" t="s">
        <v>27</v>
      </c>
      <c r="I298" s="2" t="s">
        <v>2</v>
      </c>
      <c r="J298" s="2" t="s">
        <v>55</v>
      </c>
      <c r="K298" s="2">
        <v>33</v>
      </c>
      <c r="L298" s="2">
        <v>58</v>
      </c>
      <c r="M298" s="2">
        <v>12</v>
      </c>
      <c r="N298" s="2" t="s">
        <v>4</v>
      </c>
      <c r="O298" s="2">
        <v>5</v>
      </c>
      <c r="P298" t="s">
        <v>13</v>
      </c>
      <c r="Q298">
        <f t="shared" si="40"/>
        <v>396</v>
      </c>
      <c r="R298" s="55">
        <f t="shared" si="41"/>
        <v>1.3655172413793104E-2</v>
      </c>
      <c r="S298">
        <f t="shared" si="42"/>
        <v>1</v>
      </c>
      <c r="T298">
        <f t="shared" si="43"/>
        <v>0</v>
      </c>
      <c r="U298" s="2">
        <f t="shared" si="44"/>
        <v>4</v>
      </c>
      <c r="V298" s="2">
        <f t="shared" si="45"/>
        <v>3</v>
      </c>
      <c r="W298">
        <f t="shared" si="46"/>
        <v>0</v>
      </c>
      <c r="X298" s="2">
        <f t="shared" si="47"/>
        <v>0</v>
      </c>
      <c r="Y298">
        <f t="shared" si="48"/>
        <v>1</v>
      </c>
      <c r="AB298">
        <f t="shared" si="49"/>
        <v>1</v>
      </c>
    </row>
    <row r="299" spans="1:28" x14ac:dyDescent="0.2">
      <c r="A299" s="5">
        <v>297</v>
      </c>
      <c r="B299" s="2" t="s">
        <v>3</v>
      </c>
      <c r="C299" s="2" t="s">
        <v>2</v>
      </c>
      <c r="D299" s="2" t="s">
        <v>5</v>
      </c>
      <c r="E299" s="2" t="s">
        <v>15</v>
      </c>
      <c r="F299" s="2">
        <v>24</v>
      </c>
      <c r="G299" s="2">
        <v>27</v>
      </c>
      <c r="H299" t="s">
        <v>23</v>
      </c>
      <c r="I299" s="2" t="s">
        <v>2</v>
      </c>
      <c r="J299" s="2" t="s">
        <v>53</v>
      </c>
      <c r="K299" s="2">
        <v>32</v>
      </c>
      <c r="L299" s="2">
        <v>158</v>
      </c>
      <c r="M299" s="2">
        <v>17</v>
      </c>
      <c r="N299" s="2" t="s">
        <v>4</v>
      </c>
      <c r="O299" s="2">
        <v>3</v>
      </c>
      <c r="P299" t="s">
        <v>13</v>
      </c>
      <c r="Q299">
        <f t="shared" si="40"/>
        <v>384</v>
      </c>
      <c r="R299" s="55">
        <f t="shared" si="41"/>
        <v>1.6E-2</v>
      </c>
      <c r="S299">
        <f t="shared" si="42"/>
        <v>0</v>
      </c>
      <c r="T299">
        <f t="shared" si="43"/>
        <v>0</v>
      </c>
      <c r="U299" s="2">
        <f t="shared" si="44"/>
        <v>4</v>
      </c>
      <c r="V299" s="2">
        <f t="shared" si="45"/>
        <v>1</v>
      </c>
      <c r="W299">
        <f t="shared" si="46"/>
        <v>0</v>
      </c>
      <c r="X299" s="2">
        <f t="shared" si="47"/>
        <v>0</v>
      </c>
      <c r="Y299">
        <f t="shared" si="48"/>
        <v>1</v>
      </c>
      <c r="AB299">
        <f t="shared" si="49"/>
        <v>1</v>
      </c>
    </row>
    <row r="300" spans="1:28" x14ac:dyDescent="0.2">
      <c r="A300" s="5">
        <v>298</v>
      </c>
      <c r="B300" s="2" t="s">
        <v>0</v>
      </c>
      <c r="C300" s="2" t="s">
        <v>1</v>
      </c>
      <c r="D300" s="2" t="s">
        <v>5</v>
      </c>
      <c r="E300" s="2" t="s">
        <v>15</v>
      </c>
      <c r="F300" s="2">
        <v>28</v>
      </c>
      <c r="G300" s="2">
        <v>38</v>
      </c>
      <c r="H300" t="s">
        <v>34</v>
      </c>
      <c r="I300" s="2" t="s">
        <v>2</v>
      </c>
      <c r="J300" s="2" t="s">
        <v>53</v>
      </c>
      <c r="K300" s="2">
        <v>19</v>
      </c>
      <c r="L300" s="2">
        <v>74</v>
      </c>
      <c r="M300" s="2">
        <v>28</v>
      </c>
      <c r="N300" s="2" t="s">
        <v>4</v>
      </c>
      <c r="O300" s="2">
        <v>2</v>
      </c>
      <c r="P300" t="s">
        <v>11</v>
      </c>
      <c r="Q300">
        <f t="shared" si="40"/>
        <v>228</v>
      </c>
      <c r="R300" s="55">
        <f t="shared" si="41"/>
        <v>8.1428571428571427E-3</v>
      </c>
      <c r="S300">
        <f t="shared" si="42"/>
        <v>1</v>
      </c>
      <c r="T300">
        <f t="shared" si="43"/>
        <v>0</v>
      </c>
      <c r="U300" s="2">
        <f t="shared" si="44"/>
        <v>3</v>
      </c>
      <c r="V300" s="2">
        <f t="shared" si="45"/>
        <v>1</v>
      </c>
      <c r="W300">
        <f t="shared" si="46"/>
        <v>1</v>
      </c>
      <c r="X300" s="2">
        <f t="shared" si="47"/>
        <v>0</v>
      </c>
      <c r="Y300">
        <f t="shared" si="48"/>
        <v>1</v>
      </c>
      <c r="AB300">
        <f t="shared" si="49"/>
        <v>1</v>
      </c>
    </row>
    <row r="301" spans="1:28" x14ac:dyDescent="0.2">
      <c r="A301" s="5">
        <v>299</v>
      </c>
      <c r="B301" s="2" t="s">
        <v>0</v>
      </c>
      <c r="C301" s="2" t="s">
        <v>1</v>
      </c>
      <c r="D301" s="2" t="s">
        <v>5</v>
      </c>
      <c r="E301" s="2" t="s">
        <v>85</v>
      </c>
      <c r="F301" s="2">
        <v>29</v>
      </c>
      <c r="G301" s="2">
        <v>65</v>
      </c>
      <c r="H301" t="s">
        <v>39</v>
      </c>
      <c r="I301" s="2" t="s">
        <v>2</v>
      </c>
      <c r="J301" s="2" t="s">
        <v>55</v>
      </c>
      <c r="K301" s="2">
        <v>16</v>
      </c>
      <c r="L301" s="2">
        <v>49</v>
      </c>
      <c r="M301" s="2">
        <v>25</v>
      </c>
      <c r="N301" s="2" t="s">
        <v>4</v>
      </c>
      <c r="O301" s="2">
        <v>1</v>
      </c>
      <c r="P301" t="s">
        <v>10</v>
      </c>
      <c r="Q301">
        <f t="shared" si="40"/>
        <v>192</v>
      </c>
      <c r="R301" s="55">
        <f t="shared" si="41"/>
        <v>6.6206896551724136E-3</v>
      </c>
      <c r="S301">
        <f t="shared" si="42"/>
        <v>1</v>
      </c>
      <c r="T301">
        <f t="shared" si="43"/>
        <v>3</v>
      </c>
      <c r="U301" s="2">
        <f t="shared" si="44"/>
        <v>2</v>
      </c>
      <c r="V301" s="2">
        <f t="shared" si="45"/>
        <v>3</v>
      </c>
      <c r="W301">
        <f t="shared" si="46"/>
        <v>1</v>
      </c>
      <c r="X301" s="2">
        <f t="shared" si="47"/>
        <v>0</v>
      </c>
      <c r="Y301">
        <f t="shared" si="48"/>
        <v>1</v>
      </c>
      <c r="AB301">
        <f t="shared" si="49"/>
        <v>1</v>
      </c>
    </row>
    <row r="302" spans="1:28" x14ac:dyDescent="0.2">
      <c r="A302" s="5">
        <v>300</v>
      </c>
      <c r="B302" s="2" t="s">
        <v>3</v>
      </c>
      <c r="C302" s="2" t="s">
        <v>2</v>
      </c>
      <c r="D302" s="2" t="s">
        <v>5</v>
      </c>
      <c r="E302" s="2" t="s">
        <v>83</v>
      </c>
      <c r="F302" s="2">
        <v>31</v>
      </c>
      <c r="G302" s="2">
        <v>19</v>
      </c>
      <c r="H302" t="s">
        <v>28</v>
      </c>
      <c r="I302" s="2" t="s">
        <v>2</v>
      </c>
      <c r="J302" s="2" t="s">
        <v>55</v>
      </c>
      <c r="K302" s="2">
        <v>26</v>
      </c>
      <c r="L302" s="2">
        <v>77</v>
      </c>
      <c r="M302" s="2">
        <v>23</v>
      </c>
      <c r="N302" s="2" t="s">
        <v>4</v>
      </c>
      <c r="O302" s="2">
        <v>2</v>
      </c>
      <c r="P302" t="s">
        <v>13</v>
      </c>
      <c r="Q302">
        <f t="shared" si="40"/>
        <v>312</v>
      </c>
      <c r="R302" s="55">
        <f t="shared" si="41"/>
        <v>1.0064516129032258E-2</v>
      </c>
      <c r="S302">
        <f t="shared" si="42"/>
        <v>0</v>
      </c>
      <c r="T302">
        <f t="shared" si="43"/>
        <v>1</v>
      </c>
      <c r="U302" s="2">
        <f t="shared" si="44"/>
        <v>4</v>
      </c>
      <c r="V302" s="2">
        <f t="shared" si="45"/>
        <v>3</v>
      </c>
      <c r="W302">
        <f t="shared" si="46"/>
        <v>0</v>
      </c>
      <c r="X302" s="2">
        <f t="shared" si="47"/>
        <v>0</v>
      </c>
      <c r="Y302">
        <f t="shared" si="48"/>
        <v>1</v>
      </c>
      <c r="AB302">
        <f t="shared" si="49"/>
        <v>1</v>
      </c>
    </row>
    <row r="303" spans="1:28" x14ac:dyDescent="0.2">
      <c r="A303" s="5">
        <v>301</v>
      </c>
      <c r="B303" s="2" t="s">
        <v>0</v>
      </c>
      <c r="C303" s="2" t="s">
        <v>2</v>
      </c>
      <c r="D303" s="2" t="s">
        <v>5</v>
      </c>
      <c r="E303" s="2" t="s">
        <v>15</v>
      </c>
      <c r="F303" s="2">
        <v>30</v>
      </c>
      <c r="G303" s="2">
        <v>77</v>
      </c>
      <c r="H303" t="s">
        <v>58</v>
      </c>
      <c r="I303" s="2" t="s">
        <v>14</v>
      </c>
      <c r="J303" s="2" t="s">
        <v>53</v>
      </c>
      <c r="K303" s="2">
        <v>19</v>
      </c>
      <c r="L303" s="2">
        <v>26</v>
      </c>
      <c r="M303" s="2">
        <v>44</v>
      </c>
      <c r="N303" s="2" t="s">
        <v>4</v>
      </c>
      <c r="O303" s="2">
        <v>2</v>
      </c>
      <c r="P303" t="s">
        <v>12</v>
      </c>
      <c r="Q303">
        <f t="shared" si="40"/>
        <v>228</v>
      </c>
      <c r="R303" s="55">
        <f t="shared" si="41"/>
        <v>7.6E-3</v>
      </c>
      <c r="S303">
        <f t="shared" si="42"/>
        <v>1</v>
      </c>
      <c r="T303">
        <f t="shared" si="43"/>
        <v>0</v>
      </c>
      <c r="U303" s="2">
        <f t="shared" si="44"/>
        <v>1</v>
      </c>
      <c r="V303" s="2">
        <f t="shared" si="45"/>
        <v>1</v>
      </c>
      <c r="W303">
        <f t="shared" si="46"/>
        <v>0</v>
      </c>
      <c r="X303" s="2">
        <f t="shared" si="47"/>
        <v>1</v>
      </c>
      <c r="Y303">
        <f t="shared" si="48"/>
        <v>1</v>
      </c>
      <c r="AB303">
        <f t="shared" si="49"/>
        <v>1</v>
      </c>
    </row>
    <row r="304" spans="1:28" x14ac:dyDescent="0.2">
      <c r="A304" s="5">
        <v>302</v>
      </c>
      <c r="B304" s="2" t="s">
        <v>3</v>
      </c>
      <c r="C304" s="2" t="s">
        <v>1</v>
      </c>
      <c r="D304" s="2" t="s">
        <v>15</v>
      </c>
      <c r="E304" s="2" t="s">
        <v>85</v>
      </c>
      <c r="F304" s="2">
        <v>44</v>
      </c>
      <c r="G304" s="2">
        <v>37</v>
      </c>
      <c r="H304" t="s">
        <v>34</v>
      </c>
      <c r="I304" s="2" t="s">
        <v>14</v>
      </c>
      <c r="J304" s="3" t="s">
        <v>7</v>
      </c>
      <c r="K304" s="2">
        <v>47</v>
      </c>
      <c r="L304" s="2">
        <v>177</v>
      </c>
      <c r="M304" s="2">
        <v>16</v>
      </c>
      <c r="N304" s="2" t="s">
        <v>8</v>
      </c>
      <c r="O304" s="2">
        <v>9</v>
      </c>
      <c r="P304" t="s">
        <v>9</v>
      </c>
      <c r="Q304">
        <f t="shared" si="40"/>
        <v>564</v>
      </c>
      <c r="R304" s="55">
        <f t="shared" si="41"/>
        <v>1.2818181818181819E-2</v>
      </c>
      <c r="S304">
        <f t="shared" si="42"/>
        <v>0</v>
      </c>
      <c r="T304">
        <f t="shared" si="43"/>
        <v>3</v>
      </c>
      <c r="U304" s="2">
        <f t="shared" si="44"/>
        <v>0</v>
      </c>
      <c r="V304" s="2">
        <f t="shared" si="45"/>
        <v>4</v>
      </c>
      <c r="W304">
        <f t="shared" si="46"/>
        <v>1</v>
      </c>
      <c r="X304" s="2">
        <f t="shared" si="47"/>
        <v>1</v>
      </c>
      <c r="Y304">
        <f t="shared" si="48"/>
        <v>0</v>
      </c>
      <c r="AB304">
        <f t="shared" si="49"/>
        <v>0</v>
      </c>
    </row>
    <row r="305" spans="1:28" x14ac:dyDescent="0.2">
      <c r="A305" s="5">
        <v>303</v>
      </c>
      <c r="B305" s="2" t="s">
        <v>3</v>
      </c>
      <c r="C305" s="2" t="s">
        <v>1</v>
      </c>
      <c r="D305" s="2" t="s">
        <v>15</v>
      </c>
      <c r="E305" s="2" t="s">
        <v>15</v>
      </c>
      <c r="F305" s="2">
        <v>27</v>
      </c>
      <c r="G305" s="2">
        <v>56</v>
      </c>
      <c r="H305" t="s">
        <v>29</v>
      </c>
      <c r="I305" s="2" t="s">
        <v>14</v>
      </c>
      <c r="J305" s="2" t="s">
        <v>55</v>
      </c>
      <c r="K305" s="2">
        <v>10</v>
      </c>
      <c r="L305" s="2">
        <v>13</v>
      </c>
      <c r="M305" s="2">
        <v>24</v>
      </c>
      <c r="N305" s="2" t="s">
        <v>4</v>
      </c>
      <c r="O305" s="2">
        <v>1</v>
      </c>
      <c r="P305" t="s">
        <v>10</v>
      </c>
      <c r="Q305">
        <f t="shared" si="40"/>
        <v>120</v>
      </c>
      <c r="R305" s="55">
        <f t="shared" si="41"/>
        <v>4.4444444444444444E-3</v>
      </c>
      <c r="S305">
        <f t="shared" si="42"/>
        <v>0</v>
      </c>
      <c r="T305">
        <f t="shared" si="43"/>
        <v>0</v>
      </c>
      <c r="U305" s="2">
        <f t="shared" si="44"/>
        <v>2</v>
      </c>
      <c r="V305" s="2">
        <f t="shared" si="45"/>
        <v>3</v>
      </c>
      <c r="W305">
        <f t="shared" si="46"/>
        <v>1</v>
      </c>
      <c r="X305" s="2">
        <f t="shared" si="47"/>
        <v>1</v>
      </c>
      <c r="Y305">
        <f t="shared" si="48"/>
        <v>1</v>
      </c>
      <c r="AB305">
        <f t="shared" si="49"/>
        <v>0</v>
      </c>
    </row>
    <row r="306" spans="1:28" x14ac:dyDescent="0.2">
      <c r="A306" s="5">
        <v>304</v>
      </c>
      <c r="B306" s="2" t="s">
        <v>3</v>
      </c>
      <c r="C306" s="2" t="s">
        <v>1</v>
      </c>
      <c r="D306" s="2" t="s">
        <v>5</v>
      </c>
      <c r="E306" s="2" t="s">
        <v>84</v>
      </c>
      <c r="F306" s="2">
        <v>50</v>
      </c>
      <c r="G306" s="2">
        <v>48</v>
      </c>
      <c r="H306" t="s">
        <v>37</v>
      </c>
      <c r="I306" s="2" t="s">
        <v>14</v>
      </c>
      <c r="J306" s="3" t="s">
        <v>7</v>
      </c>
      <c r="K306" s="2">
        <v>34</v>
      </c>
      <c r="L306" s="2">
        <v>47</v>
      </c>
      <c r="M306" s="2">
        <v>46</v>
      </c>
      <c r="N306" s="2" t="s">
        <v>8</v>
      </c>
      <c r="O306" s="2">
        <v>2</v>
      </c>
      <c r="P306" t="s">
        <v>9</v>
      </c>
      <c r="Q306">
        <f t="shared" si="40"/>
        <v>408</v>
      </c>
      <c r="R306" s="55">
        <f t="shared" si="41"/>
        <v>8.1600000000000006E-3</v>
      </c>
      <c r="S306">
        <f t="shared" si="42"/>
        <v>0</v>
      </c>
      <c r="T306">
        <f t="shared" si="43"/>
        <v>2</v>
      </c>
      <c r="U306" s="2">
        <f t="shared" si="44"/>
        <v>0</v>
      </c>
      <c r="V306" s="2">
        <f t="shared" si="45"/>
        <v>4</v>
      </c>
      <c r="W306">
        <f t="shared" si="46"/>
        <v>1</v>
      </c>
      <c r="X306" s="2">
        <f t="shared" si="47"/>
        <v>1</v>
      </c>
      <c r="Y306">
        <f t="shared" si="48"/>
        <v>0</v>
      </c>
      <c r="AB306">
        <f t="shared" si="49"/>
        <v>1</v>
      </c>
    </row>
    <row r="307" spans="1:28" x14ac:dyDescent="0.2">
      <c r="A307" s="5">
        <v>305</v>
      </c>
      <c r="B307" s="2" t="s">
        <v>0</v>
      </c>
      <c r="C307" s="2" t="s">
        <v>2</v>
      </c>
      <c r="D307" s="2" t="s">
        <v>5</v>
      </c>
      <c r="E307" s="2" t="s">
        <v>84</v>
      </c>
      <c r="F307" s="2">
        <v>54</v>
      </c>
      <c r="G307" s="2">
        <v>41</v>
      </c>
      <c r="H307" t="s">
        <v>33</v>
      </c>
      <c r="I307" s="2" t="s">
        <v>2</v>
      </c>
      <c r="J307" s="2" t="s">
        <v>6</v>
      </c>
      <c r="K307" s="2">
        <v>88</v>
      </c>
      <c r="L307" s="2">
        <v>276</v>
      </c>
      <c r="M307" s="2">
        <v>8</v>
      </c>
      <c r="N307" s="2" t="s">
        <v>4</v>
      </c>
      <c r="O307" s="2">
        <v>0</v>
      </c>
      <c r="P307" t="s">
        <v>10</v>
      </c>
      <c r="Q307">
        <f t="shared" si="40"/>
        <v>1056</v>
      </c>
      <c r="R307" s="55">
        <f t="shared" si="41"/>
        <v>1.9555555555555555E-2</v>
      </c>
      <c r="S307">
        <f t="shared" si="42"/>
        <v>1</v>
      </c>
      <c r="T307">
        <f t="shared" si="43"/>
        <v>2</v>
      </c>
      <c r="U307" s="2">
        <f t="shared" si="44"/>
        <v>2</v>
      </c>
      <c r="V307" s="2">
        <f t="shared" si="45"/>
        <v>0</v>
      </c>
      <c r="W307">
        <f t="shared" si="46"/>
        <v>0</v>
      </c>
      <c r="X307" s="2">
        <f t="shared" si="47"/>
        <v>0</v>
      </c>
      <c r="Y307">
        <f t="shared" si="48"/>
        <v>1</v>
      </c>
      <c r="AB307">
        <f t="shared" si="49"/>
        <v>1</v>
      </c>
    </row>
    <row r="308" spans="1:28" x14ac:dyDescent="0.2">
      <c r="A308" s="5">
        <v>306</v>
      </c>
      <c r="B308" s="2" t="s">
        <v>3</v>
      </c>
      <c r="C308" s="2" t="s">
        <v>1</v>
      </c>
      <c r="D308" s="2" t="s">
        <v>5</v>
      </c>
      <c r="E308" s="2" t="s">
        <v>84</v>
      </c>
      <c r="F308" s="2">
        <v>55</v>
      </c>
      <c r="G308" s="2">
        <v>61</v>
      </c>
      <c r="H308" t="s">
        <v>27</v>
      </c>
      <c r="I308" s="2" t="s">
        <v>14</v>
      </c>
      <c r="J308" s="2" t="s">
        <v>6</v>
      </c>
      <c r="K308" s="2">
        <v>52</v>
      </c>
      <c r="L308" s="2">
        <v>77</v>
      </c>
      <c r="M308" s="2">
        <v>12</v>
      </c>
      <c r="N308" s="2" t="s">
        <v>4</v>
      </c>
      <c r="O308" s="2">
        <v>2</v>
      </c>
      <c r="P308" t="s">
        <v>12</v>
      </c>
      <c r="Q308">
        <f t="shared" si="40"/>
        <v>624</v>
      </c>
      <c r="R308" s="55">
        <f t="shared" si="41"/>
        <v>1.1345454545454546E-2</v>
      </c>
      <c r="S308">
        <f t="shared" si="42"/>
        <v>0</v>
      </c>
      <c r="T308">
        <f t="shared" si="43"/>
        <v>2</v>
      </c>
      <c r="U308" s="2">
        <f t="shared" si="44"/>
        <v>1</v>
      </c>
      <c r="V308" s="2">
        <f t="shared" si="45"/>
        <v>0</v>
      </c>
      <c r="W308">
        <f t="shared" si="46"/>
        <v>1</v>
      </c>
      <c r="X308" s="2">
        <f t="shared" si="47"/>
        <v>1</v>
      </c>
      <c r="Y308">
        <f t="shared" si="48"/>
        <v>1</v>
      </c>
      <c r="AB308">
        <f t="shared" si="49"/>
        <v>1</v>
      </c>
    </row>
    <row r="309" spans="1:28" x14ac:dyDescent="0.2">
      <c r="A309" s="5">
        <v>307</v>
      </c>
      <c r="B309" s="2" t="s">
        <v>0</v>
      </c>
      <c r="C309" s="2" t="s">
        <v>1</v>
      </c>
      <c r="D309" s="2" t="s">
        <v>15</v>
      </c>
      <c r="E309" s="2" t="s">
        <v>15</v>
      </c>
      <c r="F309" s="2">
        <v>21</v>
      </c>
      <c r="G309" s="2">
        <v>67</v>
      </c>
      <c r="H309" t="s">
        <v>45</v>
      </c>
      <c r="I309" s="2" t="s">
        <v>14</v>
      </c>
      <c r="J309" s="2" t="s">
        <v>53</v>
      </c>
      <c r="K309" s="2">
        <v>19</v>
      </c>
      <c r="L309" s="2">
        <v>82</v>
      </c>
      <c r="M309" s="2">
        <v>32</v>
      </c>
      <c r="N309" s="2" t="s">
        <v>4</v>
      </c>
      <c r="O309" s="2">
        <v>1</v>
      </c>
      <c r="P309" t="s">
        <v>11</v>
      </c>
      <c r="Q309">
        <f t="shared" si="40"/>
        <v>228</v>
      </c>
      <c r="R309" s="55">
        <f t="shared" si="41"/>
        <v>1.0857142857142857E-2</v>
      </c>
      <c r="S309">
        <f t="shared" si="42"/>
        <v>1</v>
      </c>
      <c r="T309">
        <f t="shared" si="43"/>
        <v>0</v>
      </c>
      <c r="U309" s="2">
        <f t="shared" si="44"/>
        <v>3</v>
      </c>
      <c r="V309" s="2">
        <f t="shared" si="45"/>
        <v>1</v>
      </c>
      <c r="W309">
        <f t="shared" si="46"/>
        <v>1</v>
      </c>
      <c r="X309" s="2">
        <f t="shared" si="47"/>
        <v>1</v>
      </c>
      <c r="Y309">
        <f t="shared" si="48"/>
        <v>1</v>
      </c>
      <c r="AB309">
        <f t="shared" si="49"/>
        <v>0</v>
      </c>
    </row>
    <row r="310" spans="1:28" x14ac:dyDescent="0.2">
      <c r="A310" s="5">
        <v>308</v>
      </c>
      <c r="B310" s="2" t="s">
        <v>3</v>
      </c>
      <c r="C310" s="2" t="s">
        <v>1</v>
      </c>
      <c r="D310" s="2" t="s">
        <v>5</v>
      </c>
      <c r="E310" s="2" t="s">
        <v>15</v>
      </c>
      <c r="F310" s="2">
        <v>31</v>
      </c>
      <c r="G310" s="2">
        <v>58</v>
      </c>
      <c r="H310" t="s">
        <v>31</v>
      </c>
      <c r="I310" s="2" t="s">
        <v>2</v>
      </c>
      <c r="J310" s="2" t="s">
        <v>55</v>
      </c>
      <c r="K310" s="2">
        <v>23</v>
      </c>
      <c r="L310" s="2">
        <v>99</v>
      </c>
      <c r="M310" s="2">
        <v>23</v>
      </c>
      <c r="N310" s="2" t="s">
        <v>4</v>
      </c>
      <c r="O310" s="2">
        <v>1</v>
      </c>
      <c r="P310" t="s">
        <v>10</v>
      </c>
      <c r="Q310">
        <f t="shared" si="40"/>
        <v>276</v>
      </c>
      <c r="R310" s="55">
        <f t="shared" si="41"/>
        <v>8.9032258064516128E-3</v>
      </c>
      <c r="S310">
        <f t="shared" si="42"/>
        <v>0</v>
      </c>
      <c r="T310">
        <f t="shared" si="43"/>
        <v>0</v>
      </c>
      <c r="U310" s="2">
        <f t="shared" si="44"/>
        <v>2</v>
      </c>
      <c r="V310" s="2">
        <f t="shared" si="45"/>
        <v>3</v>
      </c>
      <c r="W310">
        <f t="shared" si="46"/>
        <v>1</v>
      </c>
      <c r="X310" s="2">
        <f t="shared" si="47"/>
        <v>0</v>
      </c>
      <c r="Y310">
        <f t="shared" si="48"/>
        <v>1</v>
      </c>
      <c r="AB310">
        <f t="shared" si="49"/>
        <v>1</v>
      </c>
    </row>
    <row r="311" spans="1:28" x14ac:dyDescent="0.2">
      <c r="A311" s="5">
        <v>309</v>
      </c>
      <c r="B311" s="2" t="s">
        <v>3</v>
      </c>
      <c r="C311" s="2" t="s">
        <v>2</v>
      </c>
      <c r="D311" s="2" t="s">
        <v>5</v>
      </c>
      <c r="E311" s="2" t="s">
        <v>83</v>
      </c>
      <c r="F311" s="2">
        <v>55</v>
      </c>
      <c r="G311" s="2">
        <v>71</v>
      </c>
      <c r="H311" t="s">
        <v>58</v>
      </c>
      <c r="I311" s="2" t="s">
        <v>2</v>
      </c>
      <c r="J311" s="2" t="s">
        <v>6</v>
      </c>
      <c r="K311" s="2">
        <v>51</v>
      </c>
      <c r="L311" s="2">
        <v>200</v>
      </c>
      <c r="M311" s="2">
        <v>10</v>
      </c>
      <c r="N311" s="2" t="s">
        <v>4</v>
      </c>
      <c r="O311" s="2">
        <v>0</v>
      </c>
      <c r="P311" t="s">
        <v>11</v>
      </c>
      <c r="Q311">
        <f t="shared" si="40"/>
        <v>612</v>
      </c>
      <c r="R311" s="55">
        <f t="shared" si="41"/>
        <v>1.1127272727272727E-2</v>
      </c>
      <c r="S311">
        <f t="shared" si="42"/>
        <v>0</v>
      </c>
      <c r="T311">
        <f t="shared" si="43"/>
        <v>1</v>
      </c>
      <c r="U311" s="2">
        <f t="shared" si="44"/>
        <v>3</v>
      </c>
      <c r="V311" s="2">
        <f t="shared" si="45"/>
        <v>0</v>
      </c>
      <c r="W311">
        <f t="shared" si="46"/>
        <v>0</v>
      </c>
      <c r="X311" s="2">
        <f t="shared" si="47"/>
        <v>0</v>
      </c>
      <c r="Y311">
        <f t="shared" si="48"/>
        <v>1</v>
      </c>
      <c r="AB311">
        <f t="shared" si="49"/>
        <v>1</v>
      </c>
    </row>
    <row r="312" spans="1:28" x14ac:dyDescent="0.2">
      <c r="A312" s="5">
        <v>310</v>
      </c>
      <c r="B312" s="2" t="s">
        <v>3</v>
      </c>
      <c r="C312" s="2" t="s">
        <v>2</v>
      </c>
      <c r="D312" s="2" t="s">
        <v>5</v>
      </c>
      <c r="E312" s="2" t="s">
        <v>83</v>
      </c>
      <c r="F312" s="2">
        <v>27</v>
      </c>
      <c r="G312" s="2">
        <v>26</v>
      </c>
      <c r="H312" t="s">
        <v>27</v>
      </c>
      <c r="I312" s="2" t="s">
        <v>2</v>
      </c>
      <c r="J312" s="2" t="s">
        <v>53</v>
      </c>
      <c r="K312" s="2">
        <v>35</v>
      </c>
      <c r="L312" s="2">
        <v>59</v>
      </c>
      <c r="M312" s="2">
        <v>46</v>
      </c>
      <c r="N312" s="2" t="s">
        <v>4</v>
      </c>
      <c r="O312" s="2">
        <v>6</v>
      </c>
      <c r="P312" t="s">
        <v>13</v>
      </c>
      <c r="Q312">
        <f t="shared" si="40"/>
        <v>420</v>
      </c>
      <c r="R312" s="55">
        <f t="shared" si="41"/>
        <v>1.5555555555555555E-2</v>
      </c>
      <c r="S312">
        <f t="shared" si="42"/>
        <v>0</v>
      </c>
      <c r="T312">
        <f t="shared" si="43"/>
        <v>1</v>
      </c>
      <c r="U312" s="2">
        <f t="shared" si="44"/>
        <v>4</v>
      </c>
      <c r="V312" s="2">
        <f t="shared" si="45"/>
        <v>1</v>
      </c>
      <c r="W312">
        <f t="shared" si="46"/>
        <v>0</v>
      </c>
      <c r="X312" s="2">
        <f t="shared" si="47"/>
        <v>0</v>
      </c>
      <c r="Y312">
        <f t="shared" si="48"/>
        <v>1</v>
      </c>
      <c r="AB312">
        <f t="shared" si="49"/>
        <v>1</v>
      </c>
    </row>
    <row r="313" spans="1:28" x14ac:dyDescent="0.2">
      <c r="A313" s="5">
        <v>311</v>
      </c>
      <c r="B313" s="2" t="s">
        <v>0</v>
      </c>
      <c r="C313" s="2" t="s">
        <v>1</v>
      </c>
      <c r="D313" s="2" t="s">
        <v>5</v>
      </c>
      <c r="E313" s="2" t="s">
        <v>15</v>
      </c>
      <c r="F313" s="2">
        <v>35</v>
      </c>
      <c r="G313" s="2">
        <v>49</v>
      </c>
      <c r="H313" t="s">
        <v>27</v>
      </c>
      <c r="I313" s="2" t="s">
        <v>2</v>
      </c>
      <c r="J313" s="2" t="s">
        <v>53</v>
      </c>
      <c r="K313" s="2">
        <v>16</v>
      </c>
      <c r="L313" s="2">
        <v>59</v>
      </c>
      <c r="M313" s="2">
        <v>36</v>
      </c>
      <c r="N313" s="2" t="s">
        <v>4</v>
      </c>
      <c r="O313" s="2">
        <v>0</v>
      </c>
      <c r="P313" t="s">
        <v>11</v>
      </c>
      <c r="Q313">
        <f t="shared" si="40"/>
        <v>192</v>
      </c>
      <c r="R313" s="55">
        <f t="shared" si="41"/>
        <v>5.4857142857142856E-3</v>
      </c>
      <c r="S313">
        <f t="shared" si="42"/>
        <v>1</v>
      </c>
      <c r="T313">
        <f t="shared" si="43"/>
        <v>0</v>
      </c>
      <c r="U313" s="2">
        <f t="shared" si="44"/>
        <v>3</v>
      </c>
      <c r="V313" s="2">
        <f t="shared" si="45"/>
        <v>1</v>
      </c>
      <c r="W313">
        <f t="shared" si="46"/>
        <v>1</v>
      </c>
      <c r="X313" s="2">
        <f t="shared" si="47"/>
        <v>0</v>
      </c>
      <c r="Y313">
        <f t="shared" si="48"/>
        <v>1</v>
      </c>
      <c r="AB313">
        <f t="shared" si="49"/>
        <v>1</v>
      </c>
    </row>
    <row r="314" spans="1:28" x14ac:dyDescent="0.2">
      <c r="A314" s="5">
        <v>312</v>
      </c>
      <c r="B314" s="2" t="s">
        <v>3</v>
      </c>
      <c r="C314" s="2" t="s">
        <v>1</v>
      </c>
      <c r="D314" s="2" t="s">
        <v>15</v>
      </c>
      <c r="E314" s="2" t="s">
        <v>83</v>
      </c>
      <c r="F314" s="2">
        <v>46</v>
      </c>
      <c r="G314" s="2">
        <v>65</v>
      </c>
      <c r="H314" t="s">
        <v>36</v>
      </c>
      <c r="I314" s="2" t="s">
        <v>14</v>
      </c>
      <c r="J314" s="3" t="s">
        <v>7</v>
      </c>
      <c r="K314" s="2">
        <v>43</v>
      </c>
      <c r="L314" s="2">
        <v>135</v>
      </c>
      <c r="M314" s="2">
        <v>36</v>
      </c>
      <c r="N314" s="2" t="s">
        <v>8</v>
      </c>
      <c r="O314" s="2">
        <v>2</v>
      </c>
      <c r="P314" s="1" t="s">
        <v>9</v>
      </c>
      <c r="Q314">
        <f t="shared" si="40"/>
        <v>516</v>
      </c>
      <c r="R314" s="55">
        <f t="shared" si="41"/>
        <v>1.1217391304347827E-2</v>
      </c>
      <c r="S314">
        <f t="shared" si="42"/>
        <v>0</v>
      </c>
      <c r="T314">
        <f t="shared" si="43"/>
        <v>1</v>
      </c>
      <c r="U314" s="2">
        <f t="shared" si="44"/>
        <v>0</v>
      </c>
      <c r="V314" s="2">
        <f t="shared" si="45"/>
        <v>4</v>
      </c>
      <c r="W314">
        <f t="shared" si="46"/>
        <v>1</v>
      </c>
      <c r="X314" s="2">
        <f t="shared" si="47"/>
        <v>1</v>
      </c>
      <c r="Y314">
        <f t="shared" si="48"/>
        <v>0</v>
      </c>
      <c r="AB314">
        <f t="shared" si="49"/>
        <v>0</v>
      </c>
    </row>
    <row r="315" spans="1:28" x14ac:dyDescent="0.2">
      <c r="A315" s="5">
        <v>313</v>
      </c>
      <c r="B315" s="2" t="s">
        <v>3</v>
      </c>
      <c r="C315" s="2" t="s">
        <v>1</v>
      </c>
      <c r="D315" s="2" t="s">
        <v>5</v>
      </c>
      <c r="E315" s="2" t="s">
        <v>15</v>
      </c>
      <c r="F315" s="2">
        <v>37</v>
      </c>
      <c r="G315" s="2">
        <v>47</v>
      </c>
      <c r="H315" t="s">
        <v>24</v>
      </c>
      <c r="I315" s="2" t="s">
        <v>2</v>
      </c>
      <c r="J315" s="2" t="s">
        <v>53</v>
      </c>
      <c r="K315" s="2">
        <v>20</v>
      </c>
      <c r="L315" s="2">
        <v>98</v>
      </c>
      <c r="M315" s="2">
        <v>27</v>
      </c>
      <c r="N315" s="2" t="s">
        <v>4</v>
      </c>
      <c r="O315" s="2">
        <v>0</v>
      </c>
      <c r="P315" t="s">
        <v>12</v>
      </c>
      <c r="Q315">
        <f t="shared" si="40"/>
        <v>240</v>
      </c>
      <c r="R315" s="55">
        <f t="shared" si="41"/>
        <v>6.4864864864864862E-3</v>
      </c>
      <c r="S315">
        <f t="shared" si="42"/>
        <v>0</v>
      </c>
      <c r="T315">
        <f t="shared" si="43"/>
        <v>0</v>
      </c>
      <c r="U315" s="2">
        <f t="shared" si="44"/>
        <v>1</v>
      </c>
      <c r="V315" s="2">
        <f t="shared" si="45"/>
        <v>1</v>
      </c>
      <c r="W315">
        <f t="shared" si="46"/>
        <v>1</v>
      </c>
      <c r="X315" s="2">
        <f t="shared" si="47"/>
        <v>0</v>
      </c>
      <c r="Y315">
        <f t="shared" si="48"/>
        <v>1</v>
      </c>
      <c r="AB315">
        <f t="shared" si="49"/>
        <v>1</v>
      </c>
    </row>
    <row r="316" spans="1:28" x14ac:dyDescent="0.2">
      <c r="A316" s="5">
        <v>314</v>
      </c>
      <c r="B316" s="2" t="s">
        <v>3</v>
      </c>
      <c r="C316" s="2" t="s">
        <v>1</v>
      </c>
      <c r="D316" s="2" t="s">
        <v>5</v>
      </c>
      <c r="E316" s="2" t="s">
        <v>15</v>
      </c>
      <c r="F316" s="2">
        <v>34</v>
      </c>
      <c r="G316" s="2">
        <v>27</v>
      </c>
      <c r="H316" t="s">
        <v>28</v>
      </c>
      <c r="I316" s="2" t="s">
        <v>2</v>
      </c>
      <c r="J316" s="2" t="s">
        <v>55</v>
      </c>
      <c r="K316" s="2">
        <v>26</v>
      </c>
      <c r="L316" s="2">
        <v>95</v>
      </c>
      <c r="M316" s="2">
        <v>31</v>
      </c>
      <c r="N316" s="2" t="s">
        <v>4</v>
      </c>
      <c r="O316" s="2">
        <v>1</v>
      </c>
      <c r="P316" t="s">
        <v>10</v>
      </c>
      <c r="Q316">
        <f t="shared" si="40"/>
        <v>312</v>
      </c>
      <c r="R316" s="55">
        <f t="shared" si="41"/>
        <v>9.1764705882352946E-3</v>
      </c>
      <c r="S316">
        <f t="shared" si="42"/>
        <v>0</v>
      </c>
      <c r="T316">
        <f t="shared" si="43"/>
        <v>0</v>
      </c>
      <c r="U316" s="2">
        <f t="shared" si="44"/>
        <v>2</v>
      </c>
      <c r="V316" s="2">
        <f t="shared" si="45"/>
        <v>3</v>
      </c>
      <c r="W316">
        <f t="shared" si="46"/>
        <v>1</v>
      </c>
      <c r="X316" s="2">
        <f t="shared" si="47"/>
        <v>0</v>
      </c>
      <c r="Y316">
        <f t="shared" si="48"/>
        <v>1</v>
      </c>
      <c r="AB316">
        <f t="shared" si="49"/>
        <v>1</v>
      </c>
    </row>
    <row r="317" spans="1:28" x14ac:dyDescent="0.2">
      <c r="A317" s="5">
        <v>315</v>
      </c>
      <c r="B317" s="2" t="s">
        <v>3</v>
      </c>
      <c r="C317" s="2" t="s">
        <v>1</v>
      </c>
      <c r="D317" s="2" t="s">
        <v>15</v>
      </c>
      <c r="E317" s="2" t="s">
        <v>15</v>
      </c>
      <c r="F317" s="2">
        <v>28</v>
      </c>
      <c r="G317" s="2">
        <v>26</v>
      </c>
      <c r="H317" t="s">
        <v>36</v>
      </c>
      <c r="I317" s="2" t="s">
        <v>14</v>
      </c>
      <c r="J317" s="2" t="s">
        <v>55</v>
      </c>
      <c r="K317" s="2">
        <v>11</v>
      </c>
      <c r="L317" s="2">
        <v>47</v>
      </c>
      <c r="M317" s="2">
        <v>10</v>
      </c>
      <c r="N317" s="2" t="s">
        <v>4</v>
      </c>
      <c r="O317" s="2">
        <v>1</v>
      </c>
      <c r="P317" t="s">
        <v>12</v>
      </c>
      <c r="Q317">
        <f t="shared" si="40"/>
        <v>132</v>
      </c>
      <c r="R317" s="55">
        <f t="shared" si="41"/>
        <v>4.7142857142857143E-3</v>
      </c>
      <c r="S317">
        <f t="shared" si="42"/>
        <v>0</v>
      </c>
      <c r="T317">
        <f t="shared" si="43"/>
        <v>0</v>
      </c>
      <c r="U317" s="2">
        <f t="shared" si="44"/>
        <v>1</v>
      </c>
      <c r="V317" s="2">
        <f t="shared" si="45"/>
        <v>3</v>
      </c>
      <c r="W317">
        <f t="shared" si="46"/>
        <v>1</v>
      </c>
      <c r="X317" s="2">
        <f t="shared" si="47"/>
        <v>1</v>
      </c>
      <c r="Y317">
        <f t="shared" si="48"/>
        <v>1</v>
      </c>
      <c r="AB317">
        <f t="shared" si="49"/>
        <v>0</v>
      </c>
    </row>
    <row r="318" spans="1:28" x14ac:dyDescent="0.2">
      <c r="A318" s="5">
        <v>316</v>
      </c>
      <c r="B318" s="2" t="s">
        <v>0</v>
      </c>
      <c r="C318" s="2" t="s">
        <v>1</v>
      </c>
      <c r="D318" s="2" t="s">
        <v>5</v>
      </c>
      <c r="E318" s="2" t="s">
        <v>85</v>
      </c>
      <c r="F318" s="2">
        <v>26</v>
      </c>
      <c r="G318" s="2">
        <v>72</v>
      </c>
      <c r="H318" t="s">
        <v>34</v>
      </c>
      <c r="I318" s="2" t="s">
        <v>2</v>
      </c>
      <c r="J318" s="2" t="s">
        <v>55</v>
      </c>
      <c r="K318" s="2">
        <v>16</v>
      </c>
      <c r="L318" s="2">
        <v>46</v>
      </c>
      <c r="M318" s="2">
        <v>33</v>
      </c>
      <c r="N318" s="2" t="s">
        <v>4</v>
      </c>
      <c r="O318" s="2">
        <v>2</v>
      </c>
      <c r="P318" t="s">
        <v>11</v>
      </c>
      <c r="Q318">
        <f t="shared" si="40"/>
        <v>192</v>
      </c>
      <c r="R318" s="55">
        <f t="shared" si="41"/>
        <v>7.3846153846153844E-3</v>
      </c>
      <c r="S318">
        <f t="shared" si="42"/>
        <v>1</v>
      </c>
      <c r="T318">
        <f t="shared" si="43"/>
        <v>3</v>
      </c>
      <c r="U318" s="2">
        <f t="shared" si="44"/>
        <v>3</v>
      </c>
      <c r="V318" s="2">
        <f t="shared" si="45"/>
        <v>3</v>
      </c>
      <c r="W318">
        <f t="shared" si="46"/>
        <v>1</v>
      </c>
      <c r="X318" s="2">
        <f t="shared" si="47"/>
        <v>0</v>
      </c>
      <c r="Y318">
        <f t="shared" si="48"/>
        <v>1</v>
      </c>
      <c r="AB318">
        <f t="shared" si="49"/>
        <v>1</v>
      </c>
    </row>
    <row r="319" spans="1:28" x14ac:dyDescent="0.2">
      <c r="A319" s="5">
        <v>317</v>
      </c>
      <c r="B319" s="2" t="s">
        <v>3</v>
      </c>
      <c r="C319" s="2" t="s">
        <v>1</v>
      </c>
      <c r="D319" s="2" t="s">
        <v>15</v>
      </c>
      <c r="E319" s="2" t="s">
        <v>15</v>
      </c>
      <c r="F319" s="2">
        <v>28</v>
      </c>
      <c r="G319" s="2">
        <v>38</v>
      </c>
      <c r="H319" t="s">
        <v>36</v>
      </c>
      <c r="I319" s="2" t="s">
        <v>2</v>
      </c>
      <c r="J319" s="2" t="s">
        <v>55</v>
      </c>
      <c r="K319" s="2">
        <v>19</v>
      </c>
      <c r="L319" s="2">
        <v>53</v>
      </c>
      <c r="M319" s="2">
        <v>20</v>
      </c>
      <c r="N319" s="2" t="s">
        <v>4</v>
      </c>
      <c r="O319" s="2">
        <v>2</v>
      </c>
      <c r="P319" t="s">
        <v>11</v>
      </c>
      <c r="Q319">
        <f t="shared" si="40"/>
        <v>228</v>
      </c>
      <c r="R319" s="55">
        <f t="shared" si="41"/>
        <v>8.1428571428571427E-3</v>
      </c>
      <c r="S319">
        <f t="shared" si="42"/>
        <v>0</v>
      </c>
      <c r="T319">
        <f t="shared" si="43"/>
        <v>0</v>
      </c>
      <c r="U319" s="2">
        <f t="shared" si="44"/>
        <v>3</v>
      </c>
      <c r="V319" s="2">
        <f t="shared" si="45"/>
        <v>3</v>
      </c>
      <c r="W319">
        <f t="shared" si="46"/>
        <v>1</v>
      </c>
      <c r="X319" s="2">
        <f t="shared" si="47"/>
        <v>0</v>
      </c>
      <c r="Y319">
        <f t="shared" si="48"/>
        <v>1</v>
      </c>
      <c r="AB319">
        <f t="shared" si="49"/>
        <v>0</v>
      </c>
    </row>
    <row r="320" spans="1:28" x14ac:dyDescent="0.2">
      <c r="A320" s="5">
        <v>318</v>
      </c>
      <c r="B320" s="2" t="s">
        <v>3</v>
      </c>
      <c r="C320" s="2" t="s">
        <v>2</v>
      </c>
      <c r="D320" s="2" t="s">
        <v>5</v>
      </c>
      <c r="E320" s="2" t="s">
        <v>15</v>
      </c>
      <c r="F320" s="2">
        <v>29</v>
      </c>
      <c r="G320" s="2">
        <v>51</v>
      </c>
      <c r="H320" t="s">
        <v>27</v>
      </c>
      <c r="I320" s="2" t="s">
        <v>14</v>
      </c>
      <c r="J320" s="2" t="s">
        <v>53</v>
      </c>
      <c r="K320" s="2">
        <v>14</v>
      </c>
      <c r="L320" s="2">
        <v>61</v>
      </c>
      <c r="M320" s="2">
        <v>5</v>
      </c>
      <c r="N320" s="2" t="s">
        <v>4</v>
      </c>
      <c r="O320" s="2">
        <v>0</v>
      </c>
      <c r="P320" t="s">
        <v>11</v>
      </c>
      <c r="Q320">
        <f t="shared" si="40"/>
        <v>168</v>
      </c>
      <c r="R320" s="55">
        <f t="shared" si="41"/>
        <v>5.7931034482758617E-3</v>
      </c>
      <c r="S320">
        <f t="shared" si="42"/>
        <v>0</v>
      </c>
      <c r="T320">
        <f t="shared" si="43"/>
        <v>0</v>
      </c>
      <c r="U320" s="2">
        <f t="shared" si="44"/>
        <v>3</v>
      </c>
      <c r="V320" s="2">
        <f t="shared" si="45"/>
        <v>1</v>
      </c>
      <c r="W320">
        <f t="shared" si="46"/>
        <v>0</v>
      </c>
      <c r="X320" s="2">
        <f t="shared" si="47"/>
        <v>1</v>
      </c>
      <c r="Y320">
        <f t="shared" si="48"/>
        <v>1</v>
      </c>
      <c r="AB320">
        <f t="shared" si="49"/>
        <v>1</v>
      </c>
    </row>
    <row r="321" spans="1:28" x14ac:dyDescent="0.2">
      <c r="A321" s="5">
        <v>319</v>
      </c>
      <c r="B321" s="2" t="s">
        <v>0</v>
      </c>
      <c r="C321" s="2" t="s">
        <v>2</v>
      </c>
      <c r="D321" s="2" t="s">
        <v>5</v>
      </c>
      <c r="E321" s="2" t="s">
        <v>84</v>
      </c>
      <c r="F321" s="2">
        <v>30</v>
      </c>
      <c r="G321" s="2">
        <v>22</v>
      </c>
      <c r="H321" t="s">
        <v>30</v>
      </c>
      <c r="I321" s="2" t="s">
        <v>2</v>
      </c>
      <c r="J321" s="2" t="s">
        <v>53</v>
      </c>
      <c r="K321" s="2">
        <v>38</v>
      </c>
      <c r="L321" s="2">
        <v>55</v>
      </c>
      <c r="M321" s="2">
        <v>34</v>
      </c>
      <c r="N321" s="2" t="s">
        <v>4</v>
      </c>
      <c r="O321" s="2">
        <v>4</v>
      </c>
      <c r="P321" t="s">
        <v>13</v>
      </c>
      <c r="Q321">
        <f t="shared" si="40"/>
        <v>456</v>
      </c>
      <c r="R321" s="55">
        <f t="shared" si="41"/>
        <v>1.52E-2</v>
      </c>
      <c r="S321">
        <f t="shared" si="42"/>
        <v>1</v>
      </c>
      <c r="T321">
        <f t="shared" si="43"/>
        <v>2</v>
      </c>
      <c r="U321" s="2">
        <f t="shared" si="44"/>
        <v>4</v>
      </c>
      <c r="V321" s="2">
        <f t="shared" si="45"/>
        <v>1</v>
      </c>
      <c r="W321">
        <f t="shared" si="46"/>
        <v>0</v>
      </c>
      <c r="X321" s="2">
        <f t="shared" si="47"/>
        <v>0</v>
      </c>
      <c r="Y321">
        <f t="shared" si="48"/>
        <v>1</v>
      </c>
      <c r="AB321">
        <f t="shared" si="49"/>
        <v>1</v>
      </c>
    </row>
    <row r="322" spans="1:28" x14ac:dyDescent="0.2">
      <c r="A322" s="5">
        <v>320</v>
      </c>
      <c r="B322" s="2" t="s">
        <v>3</v>
      </c>
      <c r="C322" s="2" t="s">
        <v>2</v>
      </c>
      <c r="D322" s="2" t="s">
        <v>5</v>
      </c>
      <c r="E322" s="2" t="s">
        <v>83</v>
      </c>
      <c r="F322" s="2">
        <v>29</v>
      </c>
      <c r="G322" s="2">
        <v>76</v>
      </c>
      <c r="H322" t="s">
        <v>38</v>
      </c>
      <c r="I322" s="2" t="s">
        <v>14</v>
      </c>
      <c r="J322" s="2" t="s">
        <v>53</v>
      </c>
      <c r="K322" s="2">
        <v>13</v>
      </c>
      <c r="L322" s="2">
        <v>22</v>
      </c>
      <c r="M322" s="2">
        <v>29</v>
      </c>
      <c r="N322" s="2" t="s">
        <v>4</v>
      </c>
      <c r="O322" s="2">
        <v>1</v>
      </c>
      <c r="P322" t="s">
        <v>12</v>
      </c>
      <c r="Q322">
        <f t="shared" si="40"/>
        <v>156</v>
      </c>
      <c r="R322" s="55">
        <f t="shared" si="41"/>
        <v>5.3793103448275866E-3</v>
      </c>
      <c r="S322">
        <f t="shared" si="42"/>
        <v>0</v>
      </c>
      <c r="T322">
        <f t="shared" si="43"/>
        <v>1</v>
      </c>
      <c r="U322" s="2">
        <f t="shared" si="44"/>
        <v>1</v>
      </c>
      <c r="V322" s="2">
        <f t="shared" si="45"/>
        <v>1</v>
      </c>
      <c r="W322">
        <f t="shared" si="46"/>
        <v>0</v>
      </c>
      <c r="X322" s="2">
        <f t="shared" si="47"/>
        <v>1</v>
      </c>
      <c r="Y322">
        <f t="shared" si="48"/>
        <v>1</v>
      </c>
      <c r="AB322">
        <f t="shared" si="49"/>
        <v>1</v>
      </c>
    </row>
    <row r="323" spans="1:28" x14ac:dyDescent="0.2">
      <c r="A323" s="5">
        <v>321</v>
      </c>
      <c r="B323" s="2" t="s">
        <v>3</v>
      </c>
      <c r="C323" s="2" t="s">
        <v>1</v>
      </c>
      <c r="D323" s="2" t="s">
        <v>15</v>
      </c>
      <c r="E323" s="2" t="s">
        <v>15</v>
      </c>
      <c r="F323" s="2">
        <v>50</v>
      </c>
      <c r="G323" s="2">
        <v>50</v>
      </c>
      <c r="H323" t="s">
        <v>22</v>
      </c>
      <c r="I323" s="2" t="s">
        <v>14</v>
      </c>
      <c r="J323" s="3" t="s">
        <v>7</v>
      </c>
      <c r="K323" s="2">
        <v>36</v>
      </c>
      <c r="L323" s="2">
        <v>64</v>
      </c>
      <c r="M323" s="2">
        <v>41</v>
      </c>
      <c r="N323" s="2" t="s">
        <v>8</v>
      </c>
      <c r="O323" s="2">
        <v>0</v>
      </c>
      <c r="P323" t="s">
        <v>9</v>
      </c>
      <c r="Q323">
        <f t="shared" si="40"/>
        <v>432</v>
      </c>
      <c r="R323" s="55">
        <f t="shared" si="41"/>
        <v>8.6400000000000001E-3</v>
      </c>
      <c r="S323">
        <f t="shared" si="42"/>
        <v>0</v>
      </c>
      <c r="T323">
        <f t="shared" si="43"/>
        <v>0</v>
      </c>
      <c r="U323" s="2">
        <f t="shared" si="44"/>
        <v>0</v>
      </c>
      <c r="V323" s="2">
        <f t="shared" si="45"/>
        <v>4</v>
      </c>
      <c r="W323">
        <f t="shared" si="46"/>
        <v>1</v>
      </c>
      <c r="X323" s="2">
        <f t="shared" si="47"/>
        <v>1</v>
      </c>
      <c r="Y323">
        <f t="shared" si="48"/>
        <v>0</v>
      </c>
      <c r="AB323">
        <f t="shared" si="49"/>
        <v>0</v>
      </c>
    </row>
    <row r="324" spans="1:28" x14ac:dyDescent="0.2">
      <c r="A324" s="5">
        <v>322</v>
      </c>
      <c r="B324" s="2" t="s">
        <v>0</v>
      </c>
      <c r="C324" s="2" t="s">
        <v>1</v>
      </c>
      <c r="D324" s="2" t="s">
        <v>15</v>
      </c>
      <c r="E324" s="2" t="s">
        <v>15</v>
      </c>
      <c r="F324" s="2">
        <v>26</v>
      </c>
      <c r="G324" s="2">
        <v>36</v>
      </c>
      <c r="H324" t="s">
        <v>18</v>
      </c>
      <c r="I324" s="2" t="s">
        <v>14</v>
      </c>
      <c r="J324" s="2" t="s">
        <v>53</v>
      </c>
      <c r="K324" s="2">
        <v>17</v>
      </c>
      <c r="L324" s="2">
        <v>45</v>
      </c>
      <c r="M324" s="2">
        <v>11</v>
      </c>
      <c r="N324" s="2" t="s">
        <v>4</v>
      </c>
      <c r="O324" s="2">
        <v>1</v>
      </c>
      <c r="P324" t="s">
        <v>12</v>
      </c>
      <c r="Q324">
        <f t="shared" ref="Q324:Q387" si="50">K324*12</f>
        <v>204</v>
      </c>
      <c r="R324" s="55">
        <f t="shared" ref="R324:R387" si="51">(Q324/(F324*1000))</f>
        <v>7.8461538461538465E-3</v>
      </c>
      <c r="S324">
        <f t="shared" ref="S324:S387" si="52">IF(B324="male", 1, 0)</f>
        <v>1</v>
      </c>
      <c r="T324">
        <f t="shared" ref="T324:T387" si="53">_xlfn.IFS(E324:E1323 = "none", 0, E324:E1323 = "BA", 1, E324:E1323= "MA", 2, E324:E1323="PhD", 3)</f>
        <v>0</v>
      </c>
      <c r="U324" s="2">
        <f t="shared" ref="U324:U387" si="54">_xlfn.IFS(P324:P1323 = "saving favorite shows to watch as a family", 0, P324:P1323 = "time shifting", 1, P324:P1323= "cool gadget", 2, P324:P1323="schedule control", 3, P324:P1323="programming/interactive features", 4)</f>
        <v>1</v>
      </c>
      <c r="V324" s="2">
        <f t="shared" ref="V324:V387" si="55">_xlfn.IFS(J324:J1323 = "specialty stores", 0, J324:J1323 = "retail", 1, J324:J1323= "web (ebay)", 2, J324:J1323="discount", 3, J324:J1323="mass-consumer electronics", 4)</f>
        <v>1</v>
      </c>
      <c r="W324">
        <f t="shared" ref="W324:W387" si="56">IF(C324="married", 1, 0)</f>
        <v>1</v>
      </c>
      <c r="X324" s="2">
        <f t="shared" ref="X324:X387" si="57">IF(I324="family", 1, 0)</f>
        <v>1</v>
      </c>
      <c r="Y324">
        <f t="shared" ref="Y324:Y387" si="58">IF(N324="early", 1, 0)</f>
        <v>1</v>
      </c>
      <c r="AB324">
        <f t="shared" ref="AB324:AB387" si="59">IF(D324="professional", 1, 0)</f>
        <v>0</v>
      </c>
    </row>
    <row r="325" spans="1:28" x14ac:dyDescent="0.2">
      <c r="A325" s="5">
        <v>323</v>
      </c>
      <c r="B325" s="2" t="s">
        <v>3</v>
      </c>
      <c r="C325" s="2" t="s">
        <v>2</v>
      </c>
      <c r="D325" s="2" t="s">
        <v>5</v>
      </c>
      <c r="E325" s="2" t="s">
        <v>83</v>
      </c>
      <c r="F325" s="2">
        <v>53</v>
      </c>
      <c r="G325" s="2">
        <v>44</v>
      </c>
      <c r="H325" t="s">
        <v>47</v>
      </c>
      <c r="I325" s="2" t="s">
        <v>2</v>
      </c>
      <c r="J325" s="2" t="s">
        <v>6</v>
      </c>
      <c r="K325" s="2">
        <v>83</v>
      </c>
      <c r="L325" s="2">
        <v>361</v>
      </c>
      <c r="M325" s="2">
        <v>3</v>
      </c>
      <c r="N325" s="2" t="s">
        <v>4</v>
      </c>
      <c r="O325" s="2">
        <v>1</v>
      </c>
      <c r="P325" t="s">
        <v>10</v>
      </c>
      <c r="Q325">
        <f t="shared" si="50"/>
        <v>996</v>
      </c>
      <c r="R325" s="55">
        <f t="shared" si="51"/>
        <v>1.8792452830188679E-2</v>
      </c>
      <c r="S325">
        <f t="shared" si="52"/>
        <v>0</v>
      </c>
      <c r="T325">
        <f t="shared" si="53"/>
        <v>1</v>
      </c>
      <c r="U325" s="2">
        <f t="shared" si="54"/>
        <v>2</v>
      </c>
      <c r="V325" s="2">
        <f t="shared" si="55"/>
        <v>0</v>
      </c>
      <c r="W325">
        <f t="shared" si="56"/>
        <v>0</v>
      </c>
      <c r="X325" s="2">
        <f t="shared" si="57"/>
        <v>0</v>
      </c>
      <c r="Y325">
        <f t="shared" si="58"/>
        <v>1</v>
      </c>
      <c r="AB325">
        <f t="shared" si="59"/>
        <v>1</v>
      </c>
    </row>
    <row r="326" spans="1:28" x14ac:dyDescent="0.2">
      <c r="A326" s="5">
        <v>324</v>
      </c>
      <c r="B326" s="2" t="s">
        <v>3</v>
      </c>
      <c r="C326" s="2" t="s">
        <v>1</v>
      </c>
      <c r="D326" s="2" t="s">
        <v>5</v>
      </c>
      <c r="E326" s="2" t="s">
        <v>84</v>
      </c>
      <c r="F326" s="2">
        <v>34</v>
      </c>
      <c r="G326" s="2">
        <v>44</v>
      </c>
      <c r="H326" t="s">
        <v>29</v>
      </c>
      <c r="I326" s="2" t="s">
        <v>14</v>
      </c>
      <c r="J326" s="2" t="s">
        <v>55</v>
      </c>
      <c r="K326" s="2">
        <v>17</v>
      </c>
      <c r="L326" s="2">
        <v>72</v>
      </c>
      <c r="M326" s="2">
        <v>1</v>
      </c>
      <c r="N326" s="2" t="s">
        <v>4</v>
      </c>
      <c r="O326" s="2">
        <v>0</v>
      </c>
      <c r="P326" t="s">
        <v>12</v>
      </c>
      <c r="Q326">
        <f t="shared" si="50"/>
        <v>204</v>
      </c>
      <c r="R326" s="55">
        <f t="shared" si="51"/>
        <v>6.0000000000000001E-3</v>
      </c>
      <c r="S326">
        <f t="shared" si="52"/>
        <v>0</v>
      </c>
      <c r="T326">
        <f t="shared" si="53"/>
        <v>2</v>
      </c>
      <c r="U326" s="2">
        <f t="shared" si="54"/>
        <v>1</v>
      </c>
      <c r="V326" s="2">
        <f t="shared" si="55"/>
        <v>3</v>
      </c>
      <c r="W326">
        <f t="shared" si="56"/>
        <v>1</v>
      </c>
      <c r="X326" s="2">
        <f t="shared" si="57"/>
        <v>1</v>
      </c>
      <c r="Y326">
        <f t="shared" si="58"/>
        <v>1</v>
      </c>
      <c r="AB326">
        <f t="shared" si="59"/>
        <v>1</v>
      </c>
    </row>
    <row r="327" spans="1:28" x14ac:dyDescent="0.2">
      <c r="A327" s="5">
        <v>325</v>
      </c>
      <c r="B327" s="2" t="s">
        <v>0</v>
      </c>
      <c r="C327" s="2" t="s">
        <v>1</v>
      </c>
      <c r="D327" s="2" t="s">
        <v>15</v>
      </c>
      <c r="E327" s="2" t="s">
        <v>83</v>
      </c>
      <c r="F327" s="2">
        <v>49</v>
      </c>
      <c r="G327" s="2">
        <v>76</v>
      </c>
      <c r="H327" t="s">
        <v>24</v>
      </c>
      <c r="I327" s="2" t="s">
        <v>14</v>
      </c>
      <c r="J327" s="3" t="s">
        <v>7</v>
      </c>
      <c r="K327" s="2">
        <v>35</v>
      </c>
      <c r="L327" s="2">
        <v>47</v>
      </c>
      <c r="M327" s="2">
        <v>21</v>
      </c>
      <c r="N327" s="2" t="s">
        <v>8</v>
      </c>
      <c r="O327" s="2">
        <v>1</v>
      </c>
      <c r="P327" t="s">
        <v>9</v>
      </c>
      <c r="Q327">
        <f t="shared" si="50"/>
        <v>420</v>
      </c>
      <c r="R327" s="55">
        <f t="shared" si="51"/>
        <v>8.5714285714285719E-3</v>
      </c>
      <c r="S327">
        <f t="shared" si="52"/>
        <v>1</v>
      </c>
      <c r="T327">
        <f t="shared" si="53"/>
        <v>1</v>
      </c>
      <c r="U327" s="2">
        <f t="shared" si="54"/>
        <v>0</v>
      </c>
      <c r="V327" s="2">
        <f t="shared" si="55"/>
        <v>4</v>
      </c>
      <c r="W327">
        <f t="shared" si="56"/>
        <v>1</v>
      </c>
      <c r="X327" s="2">
        <f t="shared" si="57"/>
        <v>1</v>
      </c>
      <c r="Y327">
        <f t="shared" si="58"/>
        <v>0</v>
      </c>
      <c r="AB327">
        <f t="shared" si="59"/>
        <v>0</v>
      </c>
    </row>
    <row r="328" spans="1:28" x14ac:dyDescent="0.2">
      <c r="A328" s="5">
        <v>326</v>
      </c>
      <c r="B328" s="2" t="s">
        <v>0</v>
      </c>
      <c r="C328" s="2" t="s">
        <v>2</v>
      </c>
      <c r="D328" s="2" t="s">
        <v>5</v>
      </c>
      <c r="E328" s="2" t="s">
        <v>84</v>
      </c>
      <c r="F328" s="2">
        <v>48</v>
      </c>
      <c r="G328" s="2">
        <v>27</v>
      </c>
      <c r="H328" t="s">
        <v>59</v>
      </c>
      <c r="I328" s="2" t="s">
        <v>2</v>
      </c>
      <c r="J328" s="3" t="s">
        <v>7</v>
      </c>
      <c r="K328" s="2">
        <v>37</v>
      </c>
      <c r="L328" s="2">
        <v>99</v>
      </c>
      <c r="M328" s="2">
        <v>19</v>
      </c>
      <c r="N328" s="2" t="s">
        <v>8</v>
      </c>
      <c r="O328" s="2">
        <v>5</v>
      </c>
      <c r="P328" s="1" t="s">
        <v>9</v>
      </c>
      <c r="Q328">
        <f t="shared" si="50"/>
        <v>444</v>
      </c>
      <c r="R328" s="55">
        <f t="shared" si="51"/>
        <v>9.2499999999999995E-3</v>
      </c>
      <c r="S328">
        <f t="shared" si="52"/>
        <v>1</v>
      </c>
      <c r="T328">
        <f t="shared" si="53"/>
        <v>2</v>
      </c>
      <c r="U328" s="2">
        <f t="shared" si="54"/>
        <v>0</v>
      </c>
      <c r="V328" s="2">
        <f t="shared" si="55"/>
        <v>4</v>
      </c>
      <c r="W328">
        <f t="shared" si="56"/>
        <v>0</v>
      </c>
      <c r="X328" s="2">
        <f t="shared" si="57"/>
        <v>0</v>
      </c>
      <c r="Y328">
        <f t="shared" si="58"/>
        <v>0</v>
      </c>
      <c r="AB328">
        <f t="shared" si="59"/>
        <v>1</v>
      </c>
    </row>
    <row r="329" spans="1:28" x14ac:dyDescent="0.2">
      <c r="A329" s="5">
        <v>327</v>
      </c>
      <c r="B329" s="2" t="s">
        <v>0</v>
      </c>
      <c r="C329" s="2" t="s">
        <v>2</v>
      </c>
      <c r="D329" s="2" t="s">
        <v>15</v>
      </c>
      <c r="E329" s="2" t="s">
        <v>15</v>
      </c>
      <c r="F329" s="2">
        <v>28</v>
      </c>
      <c r="G329" s="2">
        <v>79</v>
      </c>
      <c r="H329" t="s">
        <v>23</v>
      </c>
      <c r="I329" s="2" t="s">
        <v>2</v>
      </c>
      <c r="J329" s="2" t="s">
        <v>53</v>
      </c>
      <c r="K329" s="2">
        <v>14</v>
      </c>
      <c r="L329" s="2">
        <v>45</v>
      </c>
      <c r="M329" s="2">
        <v>17</v>
      </c>
      <c r="N329" s="2" t="s">
        <v>4</v>
      </c>
      <c r="O329" s="2">
        <v>2</v>
      </c>
      <c r="P329" t="s">
        <v>11</v>
      </c>
      <c r="Q329">
        <f t="shared" si="50"/>
        <v>168</v>
      </c>
      <c r="R329" s="55">
        <f t="shared" si="51"/>
        <v>6.0000000000000001E-3</v>
      </c>
      <c r="S329">
        <f t="shared" si="52"/>
        <v>1</v>
      </c>
      <c r="T329">
        <f t="shared" si="53"/>
        <v>0</v>
      </c>
      <c r="U329" s="2">
        <f t="shared" si="54"/>
        <v>3</v>
      </c>
      <c r="V329" s="2">
        <f t="shared" si="55"/>
        <v>1</v>
      </c>
      <c r="W329">
        <f t="shared" si="56"/>
        <v>0</v>
      </c>
      <c r="X329" s="2">
        <f t="shared" si="57"/>
        <v>0</v>
      </c>
      <c r="Y329">
        <f t="shared" si="58"/>
        <v>1</v>
      </c>
      <c r="AB329">
        <f t="shared" si="59"/>
        <v>0</v>
      </c>
    </row>
    <row r="330" spans="1:28" x14ac:dyDescent="0.2">
      <c r="A330" s="5">
        <v>328</v>
      </c>
      <c r="B330" s="2" t="s">
        <v>0</v>
      </c>
      <c r="C330" s="2" t="s">
        <v>1</v>
      </c>
      <c r="D330" s="2" t="s">
        <v>15</v>
      </c>
      <c r="E330" s="2" t="s">
        <v>15</v>
      </c>
      <c r="F330" s="2">
        <v>35</v>
      </c>
      <c r="G330" s="2">
        <v>45</v>
      </c>
      <c r="H330" t="s">
        <v>39</v>
      </c>
      <c r="I330" s="2" t="s">
        <v>14</v>
      </c>
      <c r="J330" s="2" t="s">
        <v>55</v>
      </c>
      <c r="K330" s="2">
        <v>13</v>
      </c>
      <c r="L330" s="2">
        <v>36</v>
      </c>
      <c r="M330" s="2">
        <v>26</v>
      </c>
      <c r="N330" s="2" t="s">
        <v>4</v>
      </c>
      <c r="O330" s="2">
        <v>2</v>
      </c>
      <c r="P330" t="s">
        <v>11</v>
      </c>
      <c r="Q330">
        <f t="shared" si="50"/>
        <v>156</v>
      </c>
      <c r="R330" s="55">
        <f t="shared" si="51"/>
        <v>4.4571428571428574E-3</v>
      </c>
      <c r="S330">
        <f t="shared" si="52"/>
        <v>1</v>
      </c>
      <c r="T330">
        <f t="shared" si="53"/>
        <v>0</v>
      </c>
      <c r="U330" s="2">
        <f t="shared" si="54"/>
        <v>3</v>
      </c>
      <c r="V330" s="2">
        <f t="shared" si="55"/>
        <v>3</v>
      </c>
      <c r="W330">
        <f t="shared" si="56"/>
        <v>1</v>
      </c>
      <c r="X330" s="2">
        <f t="shared" si="57"/>
        <v>1</v>
      </c>
      <c r="Y330">
        <f t="shared" si="58"/>
        <v>1</v>
      </c>
      <c r="AB330">
        <f t="shared" si="59"/>
        <v>0</v>
      </c>
    </row>
    <row r="331" spans="1:28" x14ac:dyDescent="0.2">
      <c r="A331" s="5">
        <v>329</v>
      </c>
      <c r="B331" s="2" t="s">
        <v>0</v>
      </c>
      <c r="C331" s="2" t="s">
        <v>1</v>
      </c>
      <c r="D331" s="2" t="s">
        <v>5</v>
      </c>
      <c r="E331" s="2" t="s">
        <v>84</v>
      </c>
      <c r="F331" s="2">
        <v>48</v>
      </c>
      <c r="G331" s="2">
        <v>22</v>
      </c>
      <c r="H331" t="s">
        <v>21</v>
      </c>
      <c r="I331" s="2" t="s">
        <v>14</v>
      </c>
      <c r="J331" s="2" t="s">
        <v>6</v>
      </c>
      <c r="K331" s="2">
        <v>55</v>
      </c>
      <c r="L331" s="2">
        <v>202</v>
      </c>
      <c r="M331" s="4">
        <v>3</v>
      </c>
      <c r="N331" s="2" t="s">
        <v>4</v>
      </c>
      <c r="O331" s="2">
        <v>0</v>
      </c>
      <c r="P331" t="s">
        <v>10</v>
      </c>
      <c r="Q331">
        <f t="shared" si="50"/>
        <v>660</v>
      </c>
      <c r="R331" s="55">
        <f t="shared" si="51"/>
        <v>1.375E-2</v>
      </c>
      <c r="S331">
        <f t="shared" si="52"/>
        <v>1</v>
      </c>
      <c r="T331">
        <f t="shared" si="53"/>
        <v>2</v>
      </c>
      <c r="U331" s="2">
        <f t="shared" si="54"/>
        <v>2</v>
      </c>
      <c r="V331" s="2">
        <f t="shared" si="55"/>
        <v>0</v>
      </c>
      <c r="W331">
        <f t="shared" si="56"/>
        <v>1</v>
      </c>
      <c r="X331" s="2">
        <f t="shared" si="57"/>
        <v>1</v>
      </c>
      <c r="Y331">
        <f t="shared" si="58"/>
        <v>1</v>
      </c>
      <c r="AB331">
        <f t="shared" si="59"/>
        <v>1</v>
      </c>
    </row>
    <row r="332" spans="1:28" x14ac:dyDescent="0.2">
      <c r="A332" s="5">
        <v>330</v>
      </c>
      <c r="B332" s="2" t="s">
        <v>3</v>
      </c>
      <c r="C332" s="2" t="s">
        <v>1</v>
      </c>
      <c r="D332" s="2" t="s">
        <v>5</v>
      </c>
      <c r="E332" s="2" t="s">
        <v>15</v>
      </c>
      <c r="F332" s="2">
        <v>24</v>
      </c>
      <c r="G332" s="2">
        <v>53</v>
      </c>
      <c r="H332" t="s">
        <v>32</v>
      </c>
      <c r="I332" s="2" t="s">
        <v>2</v>
      </c>
      <c r="J332" s="2" t="s">
        <v>53</v>
      </c>
      <c r="K332" s="2">
        <v>20</v>
      </c>
      <c r="L332" s="2">
        <v>71</v>
      </c>
      <c r="M332" s="2">
        <v>42</v>
      </c>
      <c r="N332" s="2" t="s">
        <v>4</v>
      </c>
      <c r="O332" s="2">
        <v>2</v>
      </c>
      <c r="P332" t="s">
        <v>10</v>
      </c>
      <c r="Q332">
        <f t="shared" si="50"/>
        <v>240</v>
      </c>
      <c r="R332" s="55">
        <f t="shared" si="51"/>
        <v>0.01</v>
      </c>
      <c r="S332">
        <f t="shared" si="52"/>
        <v>0</v>
      </c>
      <c r="T332">
        <f t="shared" si="53"/>
        <v>0</v>
      </c>
      <c r="U332" s="2">
        <f t="shared" si="54"/>
        <v>2</v>
      </c>
      <c r="V332" s="2">
        <f t="shared" si="55"/>
        <v>1</v>
      </c>
      <c r="W332">
        <f t="shared" si="56"/>
        <v>1</v>
      </c>
      <c r="X332" s="2">
        <f t="shared" si="57"/>
        <v>0</v>
      </c>
      <c r="Y332">
        <f t="shared" si="58"/>
        <v>1</v>
      </c>
      <c r="AB332">
        <f t="shared" si="59"/>
        <v>1</v>
      </c>
    </row>
    <row r="333" spans="1:28" x14ac:dyDescent="0.2">
      <c r="A333" s="5">
        <v>331</v>
      </c>
      <c r="B333" s="2" t="s">
        <v>0</v>
      </c>
      <c r="C333" s="2" t="s">
        <v>2</v>
      </c>
      <c r="D333" s="2" t="s">
        <v>5</v>
      </c>
      <c r="E333" s="2" t="s">
        <v>15</v>
      </c>
      <c r="F333" s="2">
        <v>31</v>
      </c>
      <c r="G333" s="2">
        <v>28</v>
      </c>
      <c r="H333" t="s">
        <v>59</v>
      </c>
      <c r="I333" s="2" t="s">
        <v>2</v>
      </c>
      <c r="J333" s="2" t="s">
        <v>55</v>
      </c>
      <c r="K333" s="2">
        <v>34</v>
      </c>
      <c r="L333" s="2">
        <v>77</v>
      </c>
      <c r="M333" s="2">
        <v>39</v>
      </c>
      <c r="N333" s="2" t="s">
        <v>4</v>
      </c>
      <c r="O333" s="2">
        <v>3</v>
      </c>
      <c r="P333" t="s">
        <v>13</v>
      </c>
      <c r="Q333">
        <f t="shared" si="50"/>
        <v>408</v>
      </c>
      <c r="R333" s="55">
        <f t="shared" si="51"/>
        <v>1.3161290322580645E-2</v>
      </c>
      <c r="S333">
        <f t="shared" si="52"/>
        <v>1</v>
      </c>
      <c r="T333">
        <f t="shared" si="53"/>
        <v>0</v>
      </c>
      <c r="U333" s="2">
        <f t="shared" si="54"/>
        <v>4</v>
      </c>
      <c r="V333" s="2">
        <f t="shared" si="55"/>
        <v>3</v>
      </c>
      <c r="W333">
        <f t="shared" si="56"/>
        <v>0</v>
      </c>
      <c r="X333" s="2">
        <f t="shared" si="57"/>
        <v>0</v>
      </c>
      <c r="Y333">
        <f t="shared" si="58"/>
        <v>1</v>
      </c>
      <c r="AB333">
        <f t="shared" si="59"/>
        <v>1</v>
      </c>
    </row>
    <row r="334" spans="1:28" x14ac:dyDescent="0.2">
      <c r="A334" s="5">
        <v>332</v>
      </c>
      <c r="B334" s="2" t="s">
        <v>3</v>
      </c>
      <c r="C334" s="2" t="s">
        <v>1</v>
      </c>
      <c r="D334" s="2" t="s">
        <v>5</v>
      </c>
      <c r="E334" s="2" t="s">
        <v>15</v>
      </c>
      <c r="F334" s="2">
        <v>26</v>
      </c>
      <c r="G334" s="2">
        <v>60</v>
      </c>
      <c r="H334" t="s">
        <v>31</v>
      </c>
      <c r="I334" s="2" t="s">
        <v>2</v>
      </c>
      <c r="J334" s="2" t="s">
        <v>53</v>
      </c>
      <c r="K334" s="2">
        <v>16</v>
      </c>
      <c r="L334" s="2">
        <v>45</v>
      </c>
      <c r="M334" s="2">
        <v>25</v>
      </c>
      <c r="N334" s="2" t="s">
        <v>4</v>
      </c>
      <c r="O334" s="2">
        <v>1</v>
      </c>
      <c r="P334" t="s">
        <v>10</v>
      </c>
      <c r="Q334">
        <f t="shared" si="50"/>
        <v>192</v>
      </c>
      <c r="R334" s="55">
        <f t="shared" si="51"/>
        <v>7.3846153846153844E-3</v>
      </c>
      <c r="S334">
        <f t="shared" si="52"/>
        <v>0</v>
      </c>
      <c r="T334">
        <f t="shared" si="53"/>
        <v>0</v>
      </c>
      <c r="U334" s="2">
        <f t="shared" si="54"/>
        <v>2</v>
      </c>
      <c r="V334" s="2">
        <f t="shared" si="55"/>
        <v>1</v>
      </c>
      <c r="W334">
        <f t="shared" si="56"/>
        <v>1</v>
      </c>
      <c r="X334" s="2">
        <f t="shared" si="57"/>
        <v>0</v>
      </c>
      <c r="Y334">
        <f t="shared" si="58"/>
        <v>1</v>
      </c>
      <c r="AB334">
        <f t="shared" si="59"/>
        <v>1</v>
      </c>
    </row>
    <row r="335" spans="1:28" x14ac:dyDescent="0.2">
      <c r="A335" s="5">
        <v>333</v>
      </c>
      <c r="B335" s="2" t="s">
        <v>0</v>
      </c>
      <c r="C335" s="2" t="s">
        <v>2</v>
      </c>
      <c r="D335" s="2" t="s">
        <v>5</v>
      </c>
      <c r="E335" s="2" t="s">
        <v>15</v>
      </c>
      <c r="F335" s="2">
        <v>27</v>
      </c>
      <c r="G335" s="2">
        <v>54</v>
      </c>
      <c r="H335" t="s">
        <v>37</v>
      </c>
      <c r="I335" s="2" t="s">
        <v>2</v>
      </c>
      <c r="J335" s="2" t="s">
        <v>53</v>
      </c>
      <c r="K335" s="2">
        <v>19</v>
      </c>
      <c r="L335" s="2">
        <v>23</v>
      </c>
      <c r="M335" s="2">
        <v>7</v>
      </c>
      <c r="N335" s="2" t="s">
        <v>4</v>
      </c>
      <c r="O335" s="2">
        <v>1</v>
      </c>
      <c r="P335" t="s">
        <v>11</v>
      </c>
      <c r="Q335">
        <f t="shared" si="50"/>
        <v>228</v>
      </c>
      <c r="R335" s="55">
        <f t="shared" si="51"/>
        <v>8.4444444444444437E-3</v>
      </c>
      <c r="S335">
        <f t="shared" si="52"/>
        <v>1</v>
      </c>
      <c r="T335">
        <f t="shared" si="53"/>
        <v>0</v>
      </c>
      <c r="U335" s="2">
        <f t="shared" si="54"/>
        <v>3</v>
      </c>
      <c r="V335" s="2">
        <f t="shared" si="55"/>
        <v>1</v>
      </c>
      <c r="W335">
        <f t="shared" si="56"/>
        <v>0</v>
      </c>
      <c r="X335" s="2">
        <f t="shared" si="57"/>
        <v>0</v>
      </c>
      <c r="Y335">
        <f t="shared" si="58"/>
        <v>1</v>
      </c>
      <c r="AB335">
        <f t="shared" si="59"/>
        <v>1</v>
      </c>
    </row>
    <row r="336" spans="1:28" x14ac:dyDescent="0.2">
      <c r="A336" s="5">
        <v>334</v>
      </c>
      <c r="B336" s="2" t="s">
        <v>0</v>
      </c>
      <c r="C336" s="2" t="s">
        <v>2</v>
      </c>
      <c r="D336" s="2" t="s">
        <v>15</v>
      </c>
      <c r="E336" s="2" t="s">
        <v>15</v>
      </c>
      <c r="F336" s="2">
        <v>34</v>
      </c>
      <c r="G336" s="2">
        <v>63</v>
      </c>
      <c r="H336" t="s">
        <v>37</v>
      </c>
      <c r="I336" s="2" t="s">
        <v>2</v>
      </c>
      <c r="J336" s="2" t="s">
        <v>55</v>
      </c>
      <c r="K336" s="2">
        <v>15</v>
      </c>
      <c r="L336" s="2">
        <v>75</v>
      </c>
      <c r="M336" s="2">
        <v>40</v>
      </c>
      <c r="N336" s="2" t="s">
        <v>4</v>
      </c>
      <c r="O336" s="2">
        <v>1</v>
      </c>
      <c r="P336" t="s">
        <v>12</v>
      </c>
      <c r="Q336">
        <f t="shared" si="50"/>
        <v>180</v>
      </c>
      <c r="R336" s="55">
        <f t="shared" si="51"/>
        <v>5.2941176470588233E-3</v>
      </c>
      <c r="S336">
        <f t="shared" si="52"/>
        <v>1</v>
      </c>
      <c r="T336">
        <f t="shared" si="53"/>
        <v>0</v>
      </c>
      <c r="U336" s="2">
        <f t="shared" si="54"/>
        <v>1</v>
      </c>
      <c r="V336" s="2">
        <f t="shared" si="55"/>
        <v>3</v>
      </c>
      <c r="W336">
        <f t="shared" si="56"/>
        <v>0</v>
      </c>
      <c r="X336" s="2">
        <f t="shared" si="57"/>
        <v>0</v>
      </c>
      <c r="Y336">
        <f t="shared" si="58"/>
        <v>1</v>
      </c>
      <c r="AB336">
        <f t="shared" si="59"/>
        <v>0</v>
      </c>
    </row>
    <row r="337" spans="1:28" x14ac:dyDescent="0.2">
      <c r="A337" s="5">
        <v>335</v>
      </c>
      <c r="B337" s="2" t="s">
        <v>3</v>
      </c>
      <c r="C337" s="2" t="s">
        <v>2</v>
      </c>
      <c r="D337" s="2" t="s">
        <v>5</v>
      </c>
      <c r="E337" s="2" t="s">
        <v>83</v>
      </c>
      <c r="F337" s="2">
        <v>53</v>
      </c>
      <c r="G337" s="2">
        <v>39</v>
      </c>
      <c r="H337" t="s">
        <v>46</v>
      </c>
      <c r="I337" s="2" t="s">
        <v>2</v>
      </c>
      <c r="J337" s="2" t="s">
        <v>6</v>
      </c>
      <c r="K337" s="2">
        <v>39</v>
      </c>
      <c r="L337" s="2">
        <v>69</v>
      </c>
      <c r="M337" s="2">
        <v>14</v>
      </c>
      <c r="N337" s="2" t="s">
        <v>4</v>
      </c>
      <c r="O337" s="2">
        <v>1</v>
      </c>
      <c r="P337" t="s">
        <v>10</v>
      </c>
      <c r="Q337">
        <f t="shared" si="50"/>
        <v>468</v>
      </c>
      <c r="R337" s="55">
        <f t="shared" si="51"/>
        <v>8.8301886792452825E-3</v>
      </c>
      <c r="S337">
        <f t="shared" si="52"/>
        <v>0</v>
      </c>
      <c r="T337">
        <f t="shared" si="53"/>
        <v>1</v>
      </c>
      <c r="U337" s="2">
        <f t="shared" si="54"/>
        <v>2</v>
      </c>
      <c r="V337" s="2">
        <f t="shared" si="55"/>
        <v>0</v>
      </c>
      <c r="W337">
        <f t="shared" si="56"/>
        <v>0</v>
      </c>
      <c r="X337" s="2">
        <f t="shared" si="57"/>
        <v>0</v>
      </c>
      <c r="Y337">
        <f t="shared" si="58"/>
        <v>1</v>
      </c>
      <c r="AB337">
        <f t="shared" si="59"/>
        <v>1</v>
      </c>
    </row>
    <row r="338" spans="1:28" x14ac:dyDescent="0.2">
      <c r="A338" s="5">
        <v>336</v>
      </c>
      <c r="B338" s="2" t="s">
        <v>0</v>
      </c>
      <c r="C338" s="2" t="s">
        <v>2</v>
      </c>
      <c r="D338" s="2" t="s">
        <v>5</v>
      </c>
      <c r="E338" s="2" t="s">
        <v>83</v>
      </c>
      <c r="F338" s="2">
        <v>32</v>
      </c>
      <c r="G338" s="2">
        <v>25</v>
      </c>
      <c r="H338" t="s">
        <v>25</v>
      </c>
      <c r="I338" s="2" t="s">
        <v>2</v>
      </c>
      <c r="J338" s="2" t="s">
        <v>55</v>
      </c>
      <c r="K338" s="2">
        <v>31</v>
      </c>
      <c r="L338" s="2">
        <v>47</v>
      </c>
      <c r="M338" s="2">
        <v>6</v>
      </c>
      <c r="N338" s="2" t="s">
        <v>4</v>
      </c>
      <c r="O338" s="2">
        <v>2</v>
      </c>
      <c r="P338" t="s">
        <v>13</v>
      </c>
      <c r="Q338">
        <f t="shared" si="50"/>
        <v>372</v>
      </c>
      <c r="R338" s="55">
        <f t="shared" si="51"/>
        <v>1.1625E-2</v>
      </c>
      <c r="S338">
        <f t="shared" si="52"/>
        <v>1</v>
      </c>
      <c r="T338">
        <f t="shared" si="53"/>
        <v>1</v>
      </c>
      <c r="U338" s="2">
        <f t="shared" si="54"/>
        <v>4</v>
      </c>
      <c r="V338" s="2">
        <f t="shared" si="55"/>
        <v>3</v>
      </c>
      <c r="W338">
        <f t="shared" si="56"/>
        <v>0</v>
      </c>
      <c r="X338" s="2">
        <f t="shared" si="57"/>
        <v>0</v>
      </c>
      <c r="Y338">
        <f t="shared" si="58"/>
        <v>1</v>
      </c>
      <c r="AB338">
        <f t="shared" si="59"/>
        <v>1</v>
      </c>
    </row>
    <row r="339" spans="1:28" x14ac:dyDescent="0.2">
      <c r="A339" s="5">
        <v>337</v>
      </c>
      <c r="B339" s="2" t="s">
        <v>3</v>
      </c>
      <c r="C339" s="2" t="s">
        <v>2</v>
      </c>
      <c r="D339" s="2" t="s">
        <v>5</v>
      </c>
      <c r="E339" s="2" t="s">
        <v>83</v>
      </c>
      <c r="F339" s="2">
        <v>56</v>
      </c>
      <c r="G339" s="2">
        <v>37</v>
      </c>
      <c r="H339" t="s">
        <v>59</v>
      </c>
      <c r="I339" s="2" t="s">
        <v>2</v>
      </c>
      <c r="J339" s="2" t="s">
        <v>6</v>
      </c>
      <c r="K339" s="2">
        <v>46</v>
      </c>
      <c r="L339" s="2">
        <v>118</v>
      </c>
      <c r="M339" s="2">
        <v>6</v>
      </c>
      <c r="N339" s="2" t="s">
        <v>4</v>
      </c>
      <c r="O339" s="2">
        <v>1</v>
      </c>
      <c r="P339" t="s">
        <v>12</v>
      </c>
      <c r="Q339">
        <f t="shared" si="50"/>
        <v>552</v>
      </c>
      <c r="R339" s="55">
        <f t="shared" si="51"/>
        <v>9.8571428571428577E-3</v>
      </c>
      <c r="S339">
        <f t="shared" si="52"/>
        <v>0</v>
      </c>
      <c r="T339">
        <f t="shared" si="53"/>
        <v>1</v>
      </c>
      <c r="U339" s="2">
        <f t="shared" si="54"/>
        <v>1</v>
      </c>
      <c r="V339" s="2">
        <f t="shared" si="55"/>
        <v>0</v>
      </c>
      <c r="W339">
        <f t="shared" si="56"/>
        <v>0</v>
      </c>
      <c r="X339" s="2">
        <f t="shared" si="57"/>
        <v>0</v>
      </c>
      <c r="Y339">
        <f t="shared" si="58"/>
        <v>1</v>
      </c>
      <c r="AB339">
        <f t="shared" si="59"/>
        <v>1</v>
      </c>
    </row>
    <row r="340" spans="1:28" x14ac:dyDescent="0.2">
      <c r="A340" s="5">
        <v>338</v>
      </c>
      <c r="B340" s="2" t="s">
        <v>0</v>
      </c>
      <c r="C340" s="2" t="s">
        <v>1</v>
      </c>
      <c r="D340" s="2" t="s">
        <v>5</v>
      </c>
      <c r="E340" s="2" t="s">
        <v>15</v>
      </c>
      <c r="F340" s="2">
        <v>58</v>
      </c>
      <c r="G340" s="2">
        <v>64</v>
      </c>
      <c r="H340" t="s">
        <v>25</v>
      </c>
      <c r="I340" s="2" t="s">
        <v>14</v>
      </c>
      <c r="J340" s="2" t="s">
        <v>6</v>
      </c>
      <c r="K340" s="2">
        <v>54</v>
      </c>
      <c r="L340" s="2">
        <v>102</v>
      </c>
      <c r="M340" s="2">
        <v>5</v>
      </c>
      <c r="N340" s="2" t="s">
        <v>4</v>
      </c>
      <c r="O340" s="2">
        <v>2</v>
      </c>
      <c r="P340" t="s">
        <v>12</v>
      </c>
      <c r="Q340">
        <f t="shared" si="50"/>
        <v>648</v>
      </c>
      <c r="R340" s="55">
        <f t="shared" si="51"/>
        <v>1.1172413793103448E-2</v>
      </c>
      <c r="S340">
        <f t="shared" si="52"/>
        <v>1</v>
      </c>
      <c r="T340">
        <f t="shared" si="53"/>
        <v>0</v>
      </c>
      <c r="U340" s="2">
        <f t="shared" si="54"/>
        <v>1</v>
      </c>
      <c r="V340" s="2">
        <f t="shared" si="55"/>
        <v>0</v>
      </c>
      <c r="W340">
        <f t="shared" si="56"/>
        <v>1</v>
      </c>
      <c r="X340" s="2">
        <f t="shared" si="57"/>
        <v>1</v>
      </c>
      <c r="Y340">
        <f t="shared" si="58"/>
        <v>1</v>
      </c>
      <c r="AB340">
        <f t="shared" si="59"/>
        <v>1</v>
      </c>
    </row>
    <row r="341" spans="1:28" x14ac:dyDescent="0.2">
      <c r="A341" s="5">
        <v>339</v>
      </c>
      <c r="B341" s="2" t="s">
        <v>3</v>
      </c>
      <c r="C341" s="2" t="s">
        <v>1</v>
      </c>
      <c r="D341" s="2" t="s">
        <v>15</v>
      </c>
      <c r="E341" s="2" t="s">
        <v>15</v>
      </c>
      <c r="F341" s="2">
        <v>36</v>
      </c>
      <c r="G341" s="2">
        <v>51</v>
      </c>
      <c r="H341" t="s">
        <v>18</v>
      </c>
      <c r="I341" s="2" t="s">
        <v>2</v>
      </c>
      <c r="J341" s="2" t="s">
        <v>55</v>
      </c>
      <c r="K341" s="2">
        <v>21</v>
      </c>
      <c r="L341" s="2">
        <v>64</v>
      </c>
      <c r="M341" s="2">
        <v>31</v>
      </c>
      <c r="N341" s="2" t="s">
        <v>4</v>
      </c>
      <c r="O341" s="2">
        <v>1</v>
      </c>
      <c r="P341" t="s">
        <v>12</v>
      </c>
      <c r="Q341">
        <f t="shared" si="50"/>
        <v>252</v>
      </c>
      <c r="R341" s="55">
        <f t="shared" si="51"/>
        <v>7.0000000000000001E-3</v>
      </c>
      <c r="S341">
        <f t="shared" si="52"/>
        <v>0</v>
      </c>
      <c r="T341">
        <f t="shared" si="53"/>
        <v>0</v>
      </c>
      <c r="U341" s="2">
        <f t="shared" si="54"/>
        <v>1</v>
      </c>
      <c r="V341" s="2">
        <f t="shared" si="55"/>
        <v>3</v>
      </c>
      <c r="W341">
        <f t="shared" si="56"/>
        <v>1</v>
      </c>
      <c r="X341" s="2">
        <f t="shared" si="57"/>
        <v>0</v>
      </c>
      <c r="Y341">
        <f t="shared" si="58"/>
        <v>1</v>
      </c>
      <c r="AB341">
        <f t="shared" si="59"/>
        <v>0</v>
      </c>
    </row>
    <row r="342" spans="1:28" x14ac:dyDescent="0.2">
      <c r="A342" s="5">
        <v>340</v>
      </c>
      <c r="B342" s="2" t="s">
        <v>3</v>
      </c>
      <c r="C342" s="2" t="s">
        <v>1</v>
      </c>
      <c r="D342" s="2" t="s">
        <v>15</v>
      </c>
      <c r="E342" s="2" t="s">
        <v>15</v>
      </c>
      <c r="F342" s="2">
        <v>45</v>
      </c>
      <c r="G342" s="2">
        <v>57</v>
      </c>
      <c r="H342" t="s">
        <v>33</v>
      </c>
      <c r="I342" s="2" t="s">
        <v>14</v>
      </c>
      <c r="J342" s="3" t="s">
        <v>7</v>
      </c>
      <c r="K342" s="2">
        <v>50</v>
      </c>
      <c r="L342" s="2">
        <v>122</v>
      </c>
      <c r="M342" s="2">
        <v>13</v>
      </c>
      <c r="N342" s="2" t="s">
        <v>8</v>
      </c>
      <c r="O342" s="2">
        <v>11</v>
      </c>
      <c r="P342" t="s">
        <v>9</v>
      </c>
      <c r="Q342">
        <f t="shared" si="50"/>
        <v>600</v>
      </c>
      <c r="R342" s="55">
        <f t="shared" si="51"/>
        <v>1.3333333333333334E-2</v>
      </c>
      <c r="S342">
        <f t="shared" si="52"/>
        <v>0</v>
      </c>
      <c r="T342">
        <f t="shared" si="53"/>
        <v>0</v>
      </c>
      <c r="U342" s="2">
        <f t="shared" si="54"/>
        <v>0</v>
      </c>
      <c r="V342" s="2">
        <f t="shared" si="55"/>
        <v>4</v>
      </c>
      <c r="W342">
        <f t="shared" si="56"/>
        <v>1</v>
      </c>
      <c r="X342" s="2">
        <f t="shared" si="57"/>
        <v>1</v>
      </c>
      <c r="Y342">
        <f t="shared" si="58"/>
        <v>0</v>
      </c>
      <c r="AB342">
        <f t="shared" si="59"/>
        <v>0</v>
      </c>
    </row>
    <row r="343" spans="1:28" x14ac:dyDescent="0.2">
      <c r="A343" s="5">
        <v>341</v>
      </c>
      <c r="B343" s="2" t="s">
        <v>3</v>
      </c>
      <c r="C343" s="2" t="s">
        <v>1</v>
      </c>
      <c r="D343" s="2" t="s">
        <v>5</v>
      </c>
      <c r="E343" s="2" t="s">
        <v>15</v>
      </c>
      <c r="F343" s="2">
        <v>35</v>
      </c>
      <c r="G343" s="2">
        <v>26</v>
      </c>
      <c r="H343" t="s">
        <v>16</v>
      </c>
      <c r="I343" s="2" t="s">
        <v>14</v>
      </c>
      <c r="J343" s="2" t="s">
        <v>53</v>
      </c>
      <c r="K343" s="2">
        <v>15</v>
      </c>
      <c r="L343" s="2">
        <v>73</v>
      </c>
      <c r="M343" s="2">
        <v>23</v>
      </c>
      <c r="N343" s="2" t="s">
        <v>4</v>
      </c>
      <c r="O343" s="2">
        <v>1</v>
      </c>
      <c r="P343" t="s">
        <v>10</v>
      </c>
      <c r="Q343">
        <f t="shared" si="50"/>
        <v>180</v>
      </c>
      <c r="R343" s="55">
        <f t="shared" si="51"/>
        <v>5.1428571428571426E-3</v>
      </c>
      <c r="S343">
        <f t="shared" si="52"/>
        <v>0</v>
      </c>
      <c r="T343">
        <f t="shared" si="53"/>
        <v>0</v>
      </c>
      <c r="U343" s="2">
        <f t="shared" si="54"/>
        <v>2</v>
      </c>
      <c r="V343" s="2">
        <f t="shared" si="55"/>
        <v>1</v>
      </c>
      <c r="W343">
        <f t="shared" si="56"/>
        <v>1</v>
      </c>
      <c r="X343" s="2">
        <f t="shared" si="57"/>
        <v>1</v>
      </c>
      <c r="Y343">
        <f t="shared" si="58"/>
        <v>1</v>
      </c>
      <c r="AB343">
        <f t="shared" si="59"/>
        <v>1</v>
      </c>
    </row>
    <row r="344" spans="1:28" x14ac:dyDescent="0.2">
      <c r="A344" s="5">
        <v>342</v>
      </c>
      <c r="B344" s="2" t="s">
        <v>0</v>
      </c>
      <c r="C344" s="2" t="s">
        <v>2</v>
      </c>
      <c r="D344" s="2" t="s">
        <v>5</v>
      </c>
      <c r="E344" s="2" t="s">
        <v>83</v>
      </c>
      <c r="F344" s="2">
        <v>30</v>
      </c>
      <c r="G344" s="2">
        <v>25</v>
      </c>
      <c r="H344" t="s">
        <v>24</v>
      </c>
      <c r="I344" s="2" t="s">
        <v>2</v>
      </c>
      <c r="J344" s="2" t="s">
        <v>55</v>
      </c>
      <c r="K344" s="2">
        <v>35</v>
      </c>
      <c r="L344" s="2">
        <v>165</v>
      </c>
      <c r="M344" s="2">
        <v>48</v>
      </c>
      <c r="N344" s="2" t="s">
        <v>4</v>
      </c>
      <c r="O344" s="2">
        <v>0</v>
      </c>
      <c r="P344" t="s">
        <v>13</v>
      </c>
      <c r="Q344">
        <f t="shared" si="50"/>
        <v>420</v>
      </c>
      <c r="R344" s="55">
        <f t="shared" si="51"/>
        <v>1.4E-2</v>
      </c>
      <c r="S344">
        <f t="shared" si="52"/>
        <v>1</v>
      </c>
      <c r="T344">
        <f t="shared" si="53"/>
        <v>1</v>
      </c>
      <c r="U344" s="2">
        <f t="shared" si="54"/>
        <v>4</v>
      </c>
      <c r="V344" s="2">
        <f t="shared" si="55"/>
        <v>3</v>
      </c>
      <c r="W344">
        <f t="shared" si="56"/>
        <v>0</v>
      </c>
      <c r="X344" s="2">
        <f t="shared" si="57"/>
        <v>0</v>
      </c>
      <c r="Y344">
        <f t="shared" si="58"/>
        <v>1</v>
      </c>
      <c r="AB344">
        <f t="shared" si="59"/>
        <v>1</v>
      </c>
    </row>
    <row r="345" spans="1:28" x14ac:dyDescent="0.2">
      <c r="A345" s="5">
        <v>343</v>
      </c>
      <c r="B345" s="2" t="s">
        <v>0</v>
      </c>
      <c r="C345" s="2" t="s">
        <v>1</v>
      </c>
      <c r="D345" s="2" t="s">
        <v>5</v>
      </c>
      <c r="E345" s="2" t="s">
        <v>15</v>
      </c>
      <c r="F345" s="2">
        <v>60</v>
      </c>
      <c r="G345" s="2">
        <v>80</v>
      </c>
      <c r="H345" t="s">
        <v>36</v>
      </c>
      <c r="I345" s="2" t="s">
        <v>14</v>
      </c>
      <c r="J345" s="2" t="s">
        <v>6</v>
      </c>
      <c r="K345" s="2">
        <v>72</v>
      </c>
      <c r="L345" s="2">
        <v>94</v>
      </c>
      <c r="M345" s="2">
        <v>14</v>
      </c>
      <c r="N345" s="2" t="s">
        <v>4</v>
      </c>
      <c r="O345" s="2">
        <v>1</v>
      </c>
      <c r="P345" t="s">
        <v>11</v>
      </c>
      <c r="Q345">
        <f t="shared" si="50"/>
        <v>864</v>
      </c>
      <c r="R345" s="55">
        <f t="shared" si="51"/>
        <v>1.44E-2</v>
      </c>
      <c r="S345">
        <f t="shared" si="52"/>
        <v>1</v>
      </c>
      <c r="T345">
        <f t="shared" si="53"/>
        <v>0</v>
      </c>
      <c r="U345" s="2">
        <f t="shared" si="54"/>
        <v>3</v>
      </c>
      <c r="V345" s="2">
        <f t="shared" si="55"/>
        <v>0</v>
      </c>
      <c r="W345">
        <f t="shared" si="56"/>
        <v>1</v>
      </c>
      <c r="X345" s="2">
        <f t="shared" si="57"/>
        <v>1</v>
      </c>
      <c r="Y345">
        <f t="shared" si="58"/>
        <v>1</v>
      </c>
      <c r="AB345">
        <f t="shared" si="59"/>
        <v>1</v>
      </c>
    </row>
    <row r="346" spans="1:28" x14ac:dyDescent="0.2">
      <c r="A346" s="5">
        <v>344</v>
      </c>
      <c r="B346" s="2" t="s">
        <v>3</v>
      </c>
      <c r="C346" s="2" t="s">
        <v>2</v>
      </c>
      <c r="D346" s="2" t="s">
        <v>5</v>
      </c>
      <c r="E346" s="2" t="s">
        <v>83</v>
      </c>
      <c r="F346" s="2">
        <v>34</v>
      </c>
      <c r="G346" s="2">
        <v>32</v>
      </c>
      <c r="H346" t="s">
        <v>35</v>
      </c>
      <c r="I346" s="2" t="s">
        <v>14</v>
      </c>
      <c r="J346" s="2" t="s">
        <v>55</v>
      </c>
      <c r="K346" s="2">
        <v>19</v>
      </c>
      <c r="L346" s="2">
        <v>76</v>
      </c>
      <c r="M346" s="2">
        <v>46</v>
      </c>
      <c r="N346" s="2" t="s">
        <v>4</v>
      </c>
      <c r="O346" s="2">
        <v>2</v>
      </c>
      <c r="P346" t="s">
        <v>11</v>
      </c>
      <c r="Q346">
        <f t="shared" si="50"/>
        <v>228</v>
      </c>
      <c r="R346" s="55">
        <f t="shared" si="51"/>
        <v>6.7058823529411761E-3</v>
      </c>
      <c r="S346">
        <f t="shared" si="52"/>
        <v>0</v>
      </c>
      <c r="T346">
        <f t="shared" si="53"/>
        <v>1</v>
      </c>
      <c r="U346" s="2">
        <f t="shared" si="54"/>
        <v>3</v>
      </c>
      <c r="V346" s="2">
        <f t="shared" si="55"/>
        <v>3</v>
      </c>
      <c r="W346">
        <f t="shared" si="56"/>
        <v>0</v>
      </c>
      <c r="X346" s="2">
        <f t="shared" si="57"/>
        <v>1</v>
      </c>
      <c r="Y346">
        <f t="shared" si="58"/>
        <v>1</v>
      </c>
      <c r="AB346">
        <f t="shared" si="59"/>
        <v>1</v>
      </c>
    </row>
    <row r="347" spans="1:28" x14ac:dyDescent="0.2">
      <c r="A347" s="5">
        <v>345</v>
      </c>
      <c r="B347" s="2" t="s">
        <v>0</v>
      </c>
      <c r="C347" s="2" t="s">
        <v>1</v>
      </c>
      <c r="D347" s="2" t="s">
        <v>15</v>
      </c>
      <c r="E347" s="2" t="s">
        <v>15</v>
      </c>
      <c r="F347" s="2">
        <v>25</v>
      </c>
      <c r="G347" s="2">
        <v>34</v>
      </c>
      <c r="H347" t="s">
        <v>27</v>
      </c>
      <c r="I347" s="2" t="s">
        <v>2</v>
      </c>
      <c r="J347" s="2" t="s">
        <v>53</v>
      </c>
      <c r="K347" s="2">
        <v>15</v>
      </c>
      <c r="L347" s="2">
        <v>33</v>
      </c>
      <c r="M347" s="2">
        <v>39</v>
      </c>
      <c r="N347" s="2" t="s">
        <v>4</v>
      </c>
      <c r="O347" s="2">
        <v>2</v>
      </c>
      <c r="P347" t="s">
        <v>10</v>
      </c>
      <c r="Q347">
        <f t="shared" si="50"/>
        <v>180</v>
      </c>
      <c r="R347" s="55">
        <f t="shared" si="51"/>
        <v>7.1999999999999998E-3</v>
      </c>
      <c r="S347">
        <f t="shared" si="52"/>
        <v>1</v>
      </c>
      <c r="T347">
        <f t="shared" si="53"/>
        <v>0</v>
      </c>
      <c r="U347" s="2">
        <f t="shared" si="54"/>
        <v>2</v>
      </c>
      <c r="V347" s="2">
        <f t="shared" si="55"/>
        <v>1</v>
      </c>
      <c r="W347">
        <f t="shared" si="56"/>
        <v>1</v>
      </c>
      <c r="X347" s="2">
        <f t="shared" si="57"/>
        <v>0</v>
      </c>
      <c r="Y347">
        <f t="shared" si="58"/>
        <v>1</v>
      </c>
      <c r="AB347">
        <f t="shared" si="59"/>
        <v>0</v>
      </c>
    </row>
    <row r="348" spans="1:28" x14ac:dyDescent="0.2">
      <c r="A348" s="5">
        <v>346</v>
      </c>
      <c r="B348" s="2" t="s">
        <v>0</v>
      </c>
      <c r="C348" s="2" t="s">
        <v>1</v>
      </c>
      <c r="D348" s="2" t="s">
        <v>5</v>
      </c>
      <c r="E348" s="2" t="s">
        <v>83</v>
      </c>
      <c r="F348" s="2">
        <v>46</v>
      </c>
      <c r="G348" s="2">
        <v>61</v>
      </c>
      <c r="H348" t="s">
        <v>18</v>
      </c>
      <c r="I348" s="2" t="s">
        <v>14</v>
      </c>
      <c r="J348" s="3" t="s">
        <v>7</v>
      </c>
      <c r="K348" s="2">
        <v>47</v>
      </c>
      <c r="L348" s="2">
        <v>130</v>
      </c>
      <c r="M348" s="2">
        <v>46</v>
      </c>
      <c r="N348" s="2" t="s">
        <v>8</v>
      </c>
      <c r="O348" s="2">
        <v>2</v>
      </c>
      <c r="P348" t="s">
        <v>9</v>
      </c>
      <c r="Q348">
        <f t="shared" si="50"/>
        <v>564</v>
      </c>
      <c r="R348" s="55">
        <f t="shared" si="51"/>
        <v>1.2260869565217391E-2</v>
      </c>
      <c r="S348">
        <f t="shared" si="52"/>
        <v>1</v>
      </c>
      <c r="T348">
        <f t="shared" si="53"/>
        <v>1</v>
      </c>
      <c r="U348" s="2">
        <f t="shared" si="54"/>
        <v>0</v>
      </c>
      <c r="V348" s="2">
        <f t="shared" si="55"/>
        <v>4</v>
      </c>
      <c r="W348">
        <f t="shared" si="56"/>
        <v>1</v>
      </c>
      <c r="X348" s="2">
        <f t="shared" si="57"/>
        <v>1</v>
      </c>
      <c r="Y348">
        <f t="shared" si="58"/>
        <v>0</v>
      </c>
      <c r="AB348">
        <f t="shared" si="59"/>
        <v>1</v>
      </c>
    </row>
    <row r="349" spans="1:28" x14ac:dyDescent="0.2">
      <c r="A349" s="5">
        <v>347</v>
      </c>
      <c r="B349" s="2" t="s">
        <v>0</v>
      </c>
      <c r="C349" s="2" t="s">
        <v>2</v>
      </c>
      <c r="D349" s="2" t="s">
        <v>5</v>
      </c>
      <c r="E349" s="2" t="s">
        <v>15</v>
      </c>
      <c r="F349" s="2">
        <v>30</v>
      </c>
      <c r="G349" s="2">
        <v>32</v>
      </c>
      <c r="H349" t="s">
        <v>31</v>
      </c>
      <c r="I349" s="2" t="s">
        <v>2</v>
      </c>
      <c r="J349" s="2" t="s">
        <v>53</v>
      </c>
      <c r="K349" s="2">
        <v>12</v>
      </c>
      <c r="L349" s="2">
        <v>39</v>
      </c>
      <c r="M349" s="2">
        <v>43</v>
      </c>
      <c r="N349" s="2" t="s">
        <v>4</v>
      </c>
      <c r="O349" s="2">
        <v>1</v>
      </c>
      <c r="P349" t="s">
        <v>12</v>
      </c>
      <c r="Q349">
        <f t="shared" si="50"/>
        <v>144</v>
      </c>
      <c r="R349" s="55">
        <f t="shared" si="51"/>
        <v>4.7999999999999996E-3</v>
      </c>
      <c r="S349">
        <f t="shared" si="52"/>
        <v>1</v>
      </c>
      <c r="T349">
        <f t="shared" si="53"/>
        <v>0</v>
      </c>
      <c r="U349" s="2">
        <f t="shared" si="54"/>
        <v>1</v>
      </c>
      <c r="V349" s="2">
        <f t="shared" si="55"/>
        <v>1</v>
      </c>
      <c r="W349">
        <f t="shared" si="56"/>
        <v>0</v>
      </c>
      <c r="X349" s="2">
        <f t="shared" si="57"/>
        <v>0</v>
      </c>
      <c r="Y349">
        <f t="shared" si="58"/>
        <v>1</v>
      </c>
      <c r="AB349">
        <f t="shared" si="59"/>
        <v>1</v>
      </c>
    </row>
    <row r="350" spans="1:28" x14ac:dyDescent="0.2">
      <c r="A350" s="5">
        <v>348</v>
      </c>
      <c r="B350" s="2" t="s">
        <v>0</v>
      </c>
      <c r="C350" s="2" t="s">
        <v>1</v>
      </c>
      <c r="D350" s="2" t="s">
        <v>15</v>
      </c>
      <c r="E350" s="2" t="s">
        <v>15</v>
      </c>
      <c r="F350" s="2">
        <v>30</v>
      </c>
      <c r="G350" s="2">
        <v>55</v>
      </c>
      <c r="H350" t="s">
        <v>39</v>
      </c>
      <c r="I350" s="2" t="s">
        <v>2</v>
      </c>
      <c r="J350" s="2" t="s">
        <v>53</v>
      </c>
      <c r="K350" s="2">
        <v>18</v>
      </c>
      <c r="L350" s="2">
        <v>86</v>
      </c>
      <c r="M350" s="2">
        <v>5</v>
      </c>
      <c r="N350" s="2" t="s">
        <v>4</v>
      </c>
      <c r="O350" s="2">
        <v>1</v>
      </c>
      <c r="P350" t="s">
        <v>10</v>
      </c>
      <c r="Q350">
        <f t="shared" si="50"/>
        <v>216</v>
      </c>
      <c r="R350" s="55">
        <f t="shared" si="51"/>
        <v>7.1999999999999998E-3</v>
      </c>
      <c r="S350">
        <f t="shared" si="52"/>
        <v>1</v>
      </c>
      <c r="T350">
        <f t="shared" si="53"/>
        <v>0</v>
      </c>
      <c r="U350" s="2">
        <f t="shared" si="54"/>
        <v>2</v>
      </c>
      <c r="V350" s="2">
        <f t="shared" si="55"/>
        <v>1</v>
      </c>
      <c r="W350">
        <f t="shared" si="56"/>
        <v>1</v>
      </c>
      <c r="X350" s="2">
        <f t="shared" si="57"/>
        <v>0</v>
      </c>
      <c r="Y350">
        <f t="shared" si="58"/>
        <v>1</v>
      </c>
      <c r="AB350">
        <f t="shared" si="59"/>
        <v>0</v>
      </c>
    </row>
    <row r="351" spans="1:28" x14ac:dyDescent="0.2">
      <c r="A351" s="5">
        <v>349</v>
      </c>
      <c r="B351" s="2" t="s">
        <v>0</v>
      </c>
      <c r="C351" s="2" t="s">
        <v>2</v>
      </c>
      <c r="D351" s="2" t="s">
        <v>5</v>
      </c>
      <c r="E351" s="2" t="s">
        <v>15</v>
      </c>
      <c r="F351" s="2">
        <v>54</v>
      </c>
      <c r="G351" s="2">
        <v>71</v>
      </c>
      <c r="H351" t="s">
        <v>27</v>
      </c>
      <c r="I351" s="2" t="s">
        <v>2</v>
      </c>
      <c r="J351" s="2" t="s">
        <v>6</v>
      </c>
      <c r="K351" s="2">
        <v>60</v>
      </c>
      <c r="L351" s="2">
        <v>164</v>
      </c>
      <c r="M351" s="2">
        <v>13</v>
      </c>
      <c r="N351" s="2" t="s">
        <v>4</v>
      </c>
      <c r="O351" s="2">
        <v>1</v>
      </c>
      <c r="P351" t="s">
        <v>12</v>
      </c>
      <c r="Q351">
        <f t="shared" si="50"/>
        <v>720</v>
      </c>
      <c r="R351" s="55">
        <f t="shared" si="51"/>
        <v>1.3333333333333334E-2</v>
      </c>
      <c r="S351">
        <f t="shared" si="52"/>
        <v>1</v>
      </c>
      <c r="T351">
        <f t="shared" si="53"/>
        <v>0</v>
      </c>
      <c r="U351" s="2">
        <f t="shared" si="54"/>
        <v>1</v>
      </c>
      <c r="V351" s="2">
        <f t="shared" si="55"/>
        <v>0</v>
      </c>
      <c r="W351">
        <f t="shared" si="56"/>
        <v>0</v>
      </c>
      <c r="X351" s="2">
        <f t="shared" si="57"/>
        <v>0</v>
      </c>
      <c r="Y351">
        <f t="shared" si="58"/>
        <v>1</v>
      </c>
      <c r="AB351">
        <f t="shared" si="59"/>
        <v>1</v>
      </c>
    </row>
    <row r="352" spans="1:28" x14ac:dyDescent="0.2">
      <c r="A352" s="5">
        <v>350</v>
      </c>
      <c r="B352" s="2" t="s">
        <v>3</v>
      </c>
      <c r="C352" s="2" t="s">
        <v>2</v>
      </c>
      <c r="D352" s="2" t="s">
        <v>5</v>
      </c>
      <c r="E352" s="2" t="s">
        <v>15</v>
      </c>
      <c r="F352" s="2">
        <v>34</v>
      </c>
      <c r="G352" s="2">
        <v>23</v>
      </c>
      <c r="H352" t="s">
        <v>63</v>
      </c>
      <c r="I352" s="2" t="s">
        <v>2</v>
      </c>
      <c r="J352" s="2" t="s">
        <v>53</v>
      </c>
      <c r="K352" s="2">
        <v>37</v>
      </c>
      <c r="L352" s="2">
        <v>183</v>
      </c>
      <c r="M352" s="2">
        <v>30</v>
      </c>
      <c r="N352" s="2" t="s">
        <v>4</v>
      </c>
      <c r="O352" s="2">
        <v>2</v>
      </c>
      <c r="P352" t="s">
        <v>13</v>
      </c>
      <c r="Q352">
        <f t="shared" si="50"/>
        <v>444</v>
      </c>
      <c r="R352" s="55">
        <f t="shared" si="51"/>
        <v>1.3058823529411765E-2</v>
      </c>
      <c r="S352">
        <f t="shared" si="52"/>
        <v>0</v>
      </c>
      <c r="T352">
        <f t="shared" si="53"/>
        <v>0</v>
      </c>
      <c r="U352" s="2">
        <f t="shared" si="54"/>
        <v>4</v>
      </c>
      <c r="V352" s="2">
        <f t="shared" si="55"/>
        <v>1</v>
      </c>
      <c r="W352">
        <f t="shared" si="56"/>
        <v>0</v>
      </c>
      <c r="X352" s="2">
        <f t="shared" si="57"/>
        <v>0</v>
      </c>
      <c r="Y352">
        <f t="shared" si="58"/>
        <v>1</v>
      </c>
      <c r="AB352">
        <f t="shared" si="59"/>
        <v>1</v>
      </c>
    </row>
    <row r="353" spans="1:28" x14ac:dyDescent="0.2">
      <c r="A353" s="5">
        <v>351</v>
      </c>
      <c r="B353" s="2" t="s">
        <v>0</v>
      </c>
      <c r="C353" s="2" t="s">
        <v>1</v>
      </c>
      <c r="D353" s="2" t="s">
        <v>5</v>
      </c>
      <c r="E353" s="2" t="s">
        <v>83</v>
      </c>
      <c r="F353" s="2">
        <v>26</v>
      </c>
      <c r="G353" s="2">
        <v>60</v>
      </c>
      <c r="H353" t="s">
        <v>22</v>
      </c>
      <c r="I353" s="2" t="s">
        <v>2</v>
      </c>
      <c r="J353" s="2" t="s">
        <v>55</v>
      </c>
      <c r="K353" s="2">
        <v>18</v>
      </c>
      <c r="L353" s="2">
        <v>41</v>
      </c>
      <c r="M353" s="2">
        <v>40</v>
      </c>
      <c r="N353" s="2" t="s">
        <v>4</v>
      </c>
      <c r="O353" s="2">
        <v>1</v>
      </c>
      <c r="P353" t="s">
        <v>10</v>
      </c>
      <c r="Q353">
        <f t="shared" si="50"/>
        <v>216</v>
      </c>
      <c r="R353" s="55">
        <f t="shared" si="51"/>
        <v>8.3076923076923076E-3</v>
      </c>
      <c r="S353">
        <f t="shared" si="52"/>
        <v>1</v>
      </c>
      <c r="T353">
        <f t="shared" si="53"/>
        <v>1</v>
      </c>
      <c r="U353" s="2">
        <f t="shared" si="54"/>
        <v>2</v>
      </c>
      <c r="V353" s="2">
        <f t="shared" si="55"/>
        <v>3</v>
      </c>
      <c r="W353">
        <f t="shared" si="56"/>
        <v>1</v>
      </c>
      <c r="X353" s="2">
        <f t="shared" si="57"/>
        <v>0</v>
      </c>
      <c r="Y353">
        <f t="shared" si="58"/>
        <v>1</v>
      </c>
      <c r="AB353">
        <f t="shared" si="59"/>
        <v>1</v>
      </c>
    </row>
    <row r="354" spans="1:28" x14ac:dyDescent="0.2">
      <c r="A354" s="5">
        <v>352</v>
      </c>
      <c r="B354" s="2" t="s">
        <v>0</v>
      </c>
      <c r="C354" s="2" t="s">
        <v>1</v>
      </c>
      <c r="D354" s="2" t="s">
        <v>5</v>
      </c>
      <c r="E354" s="2" t="s">
        <v>15</v>
      </c>
      <c r="F354" s="2">
        <v>58</v>
      </c>
      <c r="G354" s="2">
        <v>63</v>
      </c>
      <c r="H354" t="s">
        <v>36</v>
      </c>
      <c r="I354" s="2" t="s">
        <v>14</v>
      </c>
      <c r="J354" s="2" t="s">
        <v>6</v>
      </c>
      <c r="K354" s="2">
        <v>58</v>
      </c>
      <c r="L354" s="2">
        <v>223</v>
      </c>
      <c r="M354" s="2">
        <v>8</v>
      </c>
      <c r="N354" s="2" t="s">
        <v>4</v>
      </c>
      <c r="O354" s="2">
        <v>1</v>
      </c>
      <c r="P354" t="s">
        <v>10</v>
      </c>
      <c r="Q354">
        <f t="shared" si="50"/>
        <v>696</v>
      </c>
      <c r="R354" s="55">
        <f t="shared" si="51"/>
        <v>1.2E-2</v>
      </c>
      <c r="S354">
        <f t="shared" si="52"/>
        <v>1</v>
      </c>
      <c r="T354">
        <f t="shared" si="53"/>
        <v>0</v>
      </c>
      <c r="U354" s="2">
        <f t="shared" si="54"/>
        <v>2</v>
      </c>
      <c r="V354" s="2">
        <f t="shared" si="55"/>
        <v>0</v>
      </c>
      <c r="W354">
        <f t="shared" si="56"/>
        <v>1</v>
      </c>
      <c r="X354" s="2">
        <f t="shared" si="57"/>
        <v>1</v>
      </c>
      <c r="Y354">
        <f t="shared" si="58"/>
        <v>1</v>
      </c>
      <c r="AB354">
        <f t="shared" si="59"/>
        <v>1</v>
      </c>
    </row>
    <row r="355" spans="1:28" x14ac:dyDescent="0.2">
      <c r="A355" s="5">
        <v>353</v>
      </c>
      <c r="B355" s="2" t="s">
        <v>0</v>
      </c>
      <c r="C355" s="2" t="s">
        <v>2</v>
      </c>
      <c r="D355" s="2" t="s">
        <v>5</v>
      </c>
      <c r="E355" s="2" t="s">
        <v>83</v>
      </c>
      <c r="F355" s="2">
        <v>30</v>
      </c>
      <c r="G355" s="2">
        <v>21</v>
      </c>
      <c r="H355" t="s">
        <v>42</v>
      </c>
      <c r="I355" s="2" t="s">
        <v>2</v>
      </c>
      <c r="J355" s="2" t="s">
        <v>55</v>
      </c>
      <c r="K355" s="2">
        <v>32</v>
      </c>
      <c r="L355" s="2">
        <v>119</v>
      </c>
      <c r="M355" s="2">
        <v>5</v>
      </c>
      <c r="N355" s="2" t="s">
        <v>4</v>
      </c>
      <c r="O355" s="2">
        <v>2</v>
      </c>
      <c r="P355" t="s">
        <v>13</v>
      </c>
      <c r="Q355">
        <f t="shared" si="50"/>
        <v>384</v>
      </c>
      <c r="R355" s="55">
        <f t="shared" si="51"/>
        <v>1.2800000000000001E-2</v>
      </c>
      <c r="S355">
        <f t="shared" si="52"/>
        <v>1</v>
      </c>
      <c r="T355">
        <f t="shared" si="53"/>
        <v>1</v>
      </c>
      <c r="U355" s="2">
        <f t="shared" si="54"/>
        <v>4</v>
      </c>
      <c r="V355" s="2">
        <f t="shared" si="55"/>
        <v>3</v>
      </c>
      <c r="W355">
        <f t="shared" si="56"/>
        <v>0</v>
      </c>
      <c r="X355" s="2">
        <f t="shared" si="57"/>
        <v>0</v>
      </c>
      <c r="Y355">
        <f t="shared" si="58"/>
        <v>1</v>
      </c>
      <c r="AB355">
        <f t="shared" si="59"/>
        <v>1</v>
      </c>
    </row>
    <row r="356" spans="1:28" x14ac:dyDescent="0.2">
      <c r="A356" s="5">
        <v>354</v>
      </c>
      <c r="B356" s="2" t="s">
        <v>3</v>
      </c>
      <c r="C356" s="2" t="s">
        <v>1</v>
      </c>
      <c r="D356" s="2" t="s">
        <v>15</v>
      </c>
      <c r="E356" s="2" t="s">
        <v>85</v>
      </c>
      <c r="F356" s="2">
        <v>55</v>
      </c>
      <c r="G356" s="2">
        <v>64</v>
      </c>
      <c r="H356" t="s">
        <v>35</v>
      </c>
      <c r="I356" s="2" t="s">
        <v>14</v>
      </c>
      <c r="J356" s="3" t="s">
        <v>7</v>
      </c>
      <c r="K356" s="2">
        <v>40</v>
      </c>
      <c r="L356" s="2">
        <v>129</v>
      </c>
      <c r="M356" s="2">
        <v>37</v>
      </c>
      <c r="N356" s="2" t="s">
        <v>8</v>
      </c>
      <c r="O356" s="2">
        <v>3</v>
      </c>
      <c r="P356" s="1" t="s">
        <v>9</v>
      </c>
      <c r="Q356">
        <f t="shared" si="50"/>
        <v>480</v>
      </c>
      <c r="R356" s="55">
        <f t="shared" si="51"/>
        <v>8.7272727272727276E-3</v>
      </c>
      <c r="S356">
        <f t="shared" si="52"/>
        <v>0</v>
      </c>
      <c r="T356">
        <f t="shared" si="53"/>
        <v>3</v>
      </c>
      <c r="U356" s="2">
        <f t="shared" si="54"/>
        <v>0</v>
      </c>
      <c r="V356" s="2">
        <f t="shared" si="55"/>
        <v>4</v>
      </c>
      <c r="W356">
        <f t="shared" si="56"/>
        <v>1</v>
      </c>
      <c r="X356" s="2">
        <f t="shared" si="57"/>
        <v>1</v>
      </c>
      <c r="Y356">
        <f t="shared" si="58"/>
        <v>0</v>
      </c>
      <c r="AB356">
        <f t="shared" si="59"/>
        <v>0</v>
      </c>
    </row>
    <row r="357" spans="1:28" x14ac:dyDescent="0.2">
      <c r="A357" s="5">
        <v>355</v>
      </c>
      <c r="B357" s="2" t="s">
        <v>3</v>
      </c>
      <c r="C357" s="2" t="s">
        <v>1</v>
      </c>
      <c r="D357" s="2" t="s">
        <v>5</v>
      </c>
      <c r="E357" s="2" t="s">
        <v>15</v>
      </c>
      <c r="F357" s="2">
        <v>42</v>
      </c>
      <c r="G357" s="2">
        <v>51</v>
      </c>
      <c r="H357" t="s">
        <v>30</v>
      </c>
      <c r="I357" s="2" t="s">
        <v>14</v>
      </c>
      <c r="J357" s="3" t="s">
        <v>7</v>
      </c>
      <c r="K357" s="2">
        <v>38</v>
      </c>
      <c r="L357" s="2">
        <v>146</v>
      </c>
      <c r="M357" s="2">
        <v>28</v>
      </c>
      <c r="N357" s="2" t="s">
        <v>8</v>
      </c>
      <c r="O357" s="2">
        <v>2</v>
      </c>
      <c r="P357" s="1" t="s">
        <v>9</v>
      </c>
      <c r="Q357">
        <f t="shared" si="50"/>
        <v>456</v>
      </c>
      <c r="R357" s="55">
        <f t="shared" si="51"/>
        <v>1.0857142857142857E-2</v>
      </c>
      <c r="S357">
        <f t="shared" si="52"/>
        <v>0</v>
      </c>
      <c r="T357">
        <f t="shared" si="53"/>
        <v>0</v>
      </c>
      <c r="U357" s="2">
        <f t="shared" si="54"/>
        <v>0</v>
      </c>
      <c r="V357" s="2">
        <f t="shared" si="55"/>
        <v>4</v>
      </c>
      <c r="W357">
        <f t="shared" si="56"/>
        <v>1</v>
      </c>
      <c r="X357" s="2">
        <f t="shared" si="57"/>
        <v>1</v>
      </c>
      <c r="Y357">
        <f t="shared" si="58"/>
        <v>0</v>
      </c>
      <c r="AB357">
        <f t="shared" si="59"/>
        <v>1</v>
      </c>
    </row>
    <row r="358" spans="1:28" x14ac:dyDescent="0.2">
      <c r="A358" s="5">
        <v>356</v>
      </c>
      <c r="B358" s="2" t="s">
        <v>0</v>
      </c>
      <c r="C358" s="2" t="s">
        <v>2</v>
      </c>
      <c r="D358" s="2" t="s">
        <v>5</v>
      </c>
      <c r="E358" s="2" t="s">
        <v>15</v>
      </c>
      <c r="F358" s="2">
        <v>30</v>
      </c>
      <c r="G358" s="2">
        <v>52</v>
      </c>
      <c r="H358" t="s">
        <v>56</v>
      </c>
      <c r="I358" s="2" t="s">
        <v>2</v>
      </c>
      <c r="J358" s="2" t="s">
        <v>55</v>
      </c>
      <c r="K358" s="2">
        <v>14</v>
      </c>
      <c r="L358" s="2">
        <v>52</v>
      </c>
      <c r="M358" s="2">
        <v>44</v>
      </c>
      <c r="N358" s="2" t="s">
        <v>4</v>
      </c>
      <c r="O358" s="2">
        <v>1</v>
      </c>
      <c r="P358" t="s">
        <v>11</v>
      </c>
      <c r="Q358">
        <f t="shared" si="50"/>
        <v>168</v>
      </c>
      <c r="R358" s="55">
        <f t="shared" si="51"/>
        <v>5.5999999999999999E-3</v>
      </c>
      <c r="S358">
        <f t="shared" si="52"/>
        <v>1</v>
      </c>
      <c r="T358">
        <f t="shared" si="53"/>
        <v>0</v>
      </c>
      <c r="U358" s="2">
        <f t="shared" si="54"/>
        <v>3</v>
      </c>
      <c r="V358" s="2">
        <f t="shared" si="55"/>
        <v>3</v>
      </c>
      <c r="W358">
        <f t="shared" si="56"/>
        <v>0</v>
      </c>
      <c r="X358" s="2">
        <f t="shared" si="57"/>
        <v>0</v>
      </c>
      <c r="Y358">
        <f t="shared" si="58"/>
        <v>1</v>
      </c>
      <c r="AB358">
        <f t="shared" si="59"/>
        <v>1</v>
      </c>
    </row>
    <row r="359" spans="1:28" x14ac:dyDescent="0.2">
      <c r="A359" s="5">
        <v>357</v>
      </c>
      <c r="B359" s="2" t="s">
        <v>3</v>
      </c>
      <c r="C359" s="2" t="s">
        <v>1</v>
      </c>
      <c r="D359" s="2" t="s">
        <v>5</v>
      </c>
      <c r="E359" s="2" t="s">
        <v>83</v>
      </c>
      <c r="F359" s="2">
        <v>60</v>
      </c>
      <c r="G359" s="2">
        <v>48</v>
      </c>
      <c r="H359" t="s">
        <v>35</v>
      </c>
      <c r="I359" s="2" t="s">
        <v>14</v>
      </c>
      <c r="J359" s="2" t="s">
        <v>6</v>
      </c>
      <c r="K359" s="2">
        <v>42</v>
      </c>
      <c r="L359" s="2">
        <v>76</v>
      </c>
      <c r="M359" s="2">
        <v>10</v>
      </c>
      <c r="N359" s="2" t="s">
        <v>4</v>
      </c>
      <c r="O359" s="2">
        <v>1</v>
      </c>
      <c r="P359" t="s">
        <v>12</v>
      </c>
      <c r="Q359">
        <f t="shared" si="50"/>
        <v>504</v>
      </c>
      <c r="R359" s="55">
        <f t="shared" si="51"/>
        <v>8.3999999999999995E-3</v>
      </c>
      <c r="S359">
        <f t="shared" si="52"/>
        <v>0</v>
      </c>
      <c r="T359">
        <f t="shared" si="53"/>
        <v>1</v>
      </c>
      <c r="U359" s="2">
        <f t="shared" si="54"/>
        <v>1</v>
      </c>
      <c r="V359" s="2">
        <f t="shared" si="55"/>
        <v>0</v>
      </c>
      <c r="W359">
        <f t="shared" si="56"/>
        <v>1</v>
      </c>
      <c r="X359" s="2">
        <f t="shared" si="57"/>
        <v>1</v>
      </c>
      <c r="Y359">
        <f t="shared" si="58"/>
        <v>1</v>
      </c>
      <c r="AB359">
        <f t="shared" si="59"/>
        <v>1</v>
      </c>
    </row>
    <row r="360" spans="1:28" x14ac:dyDescent="0.2">
      <c r="A360" s="5">
        <v>358</v>
      </c>
      <c r="B360" s="2" t="s">
        <v>0</v>
      </c>
      <c r="C360" s="2" t="s">
        <v>1</v>
      </c>
      <c r="D360" s="2" t="s">
        <v>5</v>
      </c>
      <c r="E360" s="2" t="s">
        <v>15</v>
      </c>
      <c r="F360" s="2">
        <v>28</v>
      </c>
      <c r="G360" s="2">
        <v>67</v>
      </c>
      <c r="H360" t="s">
        <v>38</v>
      </c>
      <c r="I360" s="2" t="s">
        <v>2</v>
      </c>
      <c r="J360" s="2" t="s">
        <v>55</v>
      </c>
      <c r="K360" s="2">
        <v>18</v>
      </c>
      <c r="L360" s="2">
        <v>29</v>
      </c>
      <c r="M360" s="2">
        <v>12</v>
      </c>
      <c r="N360" s="2" t="s">
        <v>4</v>
      </c>
      <c r="O360" s="2">
        <v>1</v>
      </c>
      <c r="P360" t="s">
        <v>10</v>
      </c>
      <c r="Q360">
        <f t="shared" si="50"/>
        <v>216</v>
      </c>
      <c r="R360" s="55">
        <f t="shared" si="51"/>
        <v>7.7142857142857143E-3</v>
      </c>
      <c r="S360">
        <f t="shared" si="52"/>
        <v>1</v>
      </c>
      <c r="T360">
        <f t="shared" si="53"/>
        <v>0</v>
      </c>
      <c r="U360" s="2">
        <f t="shared" si="54"/>
        <v>2</v>
      </c>
      <c r="V360" s="2">
        <f t="shared" si="55"/>
        <v>3</v>
      </c>
      <c r="W360">
        <f t="shared" si="56"/>
        <v>1</v>
      </c>
      <c r="X360" s="2">
        <f t="shared" si="57"/>
        <v>0</v>
      </c>
      <c r="Y360">
        <f t="shared" si="58"/>
        <v>1</v>
      </c>
      <c r="AB360">
        <f t="shared" si="59"/>
        <v>1</v>
      </c>
    </row>
    <row r="361" spans="1:28" x14ac:dyDescent="0.2">
      <c r="A361" s="5">
        <v>359</v>
      </c>
      <c r="B361" s="2" t="s">
        <v>0</v>
      </c>
      <c r="C361" s="2" t="s">
        <v>1</v>
      </c>
      <c r="D361" s="2" t="s">
        <v>5</v>
      </c>
      <c r="E361" s="2" t="s">
        <v>83</v>
      </c>
      <c r="F361" s="2">
        <v>28</v>
      </c>
      <c r="G361" s="2">
        <v>59</v>
      </c>
      <c r="H361" t="s">
        <v>32</v>
      </c>
      <c r="I361" s="2" t="s">
        <v>14</v>
      </c>
      <c r="J361" s="2" t="s">
        <v>53</v>
      </c>
      <c r="K361" s="2">
        <v>17</v>
      </c>
      <c r="L361" s="2">
        <v>85</v>
      </c>
      <c r="M361" s="2">
        <v>10</v>
      </c>
      <c r="N361" s="2" t="s">
        <v>4</v>
      </c>
      <c r="O361" s="2">
        <v>0</v>
      </c>
      <c r="P361" t="s">
        <v>10</v>
      </c>
      <c r="Q361">
        <f t="shared" si="50"/>
        <v>204</v>
      </c>
      <c r="R361" s="55">
        <f t="shared" si="51"/>
        <v>7.285714285714286E-3</v>
      </c>
      <c r="S361">
        <f t="shared" si="52"/>
        <v>1</v>
      </c>
      <c r="T361">
        <f t="shared" si="53"/>
        <v>1</v>
      </c>
      <c r="U361" s="2">
        <f t="shared" si="54"/>
        <v>2</v>
      </c>
      <c r="V361" s="2">
        <f t="shared" si="55"/>
        <v>1</v>
      </c>
      <c r="W361">
        <f t="shared" si="56"/>
        <v>1</v>
      </c>
      <c r="X361" s="2">
        <f t="shared" si="57"/>
        <v>1</v>
      </c>
      <c r="Y361">
        <f t="shared" si="58"/>
        <v>1</v>
      </c>
      <c r="AB361">
        <f t="shared" si="59"/>
        <v>1</v>
      </c>
    </row>
    <row r="362" spans="1:28" x14ac:dyDescent="0.2">
      <c r="A362" s="5">
        <v>360</v>
      </c>
      <c r="B362" s="2" t="s">
        <v>0</v>
      </c>
      <c r="C362" s="2" t="s">
        <v>1</v>
      </c>
      <c r="D362" s="2" t="s">
        <v>5</v>
      </c>
      <c r="E362" s="2" t="s">
        <v>83</v>
      </c>
      <c r="F362" s="2">
        <v>62</v>
      </c>
      <c r="G362" s="2">
        <v>80</v>
      </c>
      <c r="H362" t="s">
        <v>33</v>
      </c>
      <c r="I362" s="2" t="s">
        <v>14</v>
      </c>
      <c r="J362" s="2" t="s">
        <v>6</v>
      </c>
      <c r="K362" s="2">
        <v>67</v>
      </c>
      <c r="L362" s="2">
        <v>119</v>
      </c>
      <c r="M362" s="2">
        <v>11</v>
      </c>
      <c r="N362" s="2" t="s">
        <v>4</v>
      </c>
      <c r="O362" s="2">
        <v>2</v>
      </c>
      <c r="P362" t="s">
        <v>11</v>
      </c>
      <c r="Q362">
        <f t="shared" si="50"/>
        <v>804</v>
      </c>
      <c r="R362" s="55">
        <f t="shared" si="51"/>
        <v>1.2967741935483871E-2</v>
      </c>
      <c r="S362">
        <f t="shared" si="52"/>
        <v>1</v>
      </c>
      <c r="T362">
        <f t="shared" si="53"/>
        <v>1</v>
      </c>
      <c r="U362" s="2">
        <f t="shared" si="54"/>
        <v>3</v>
      </c>
      <c r="V362" s="2">
        <f t="shared" si="55"/>
        <v>0</v>
      </c>
      <c r="W362">
        <f t="shared" si="56"/>
        <v>1</v>
      </c>
      <c r="X362" s="2">
        <f t="shared" si="57"/>
        <v>1</v>
      </c>
      <c r="Y362">
        <f t="shared" si="58"/>
        <v>1</v>
      </c>
      <c r="AB362">
        <f t="shared" si="59"/>
        <v>1</v>
      </c>
    </row>
    <row r="363" spans="1:28" x14ac:dyDescent="0.2">
      <c r="A363" s="5">
        <v>361</v>
      </c>
      <c r="B363" s="2" t="s">
        <v>3</v>
      </c>
      <c r="C363" s="2" t="s">
        <v>1</v>
      </c>
      <c r="D363" s="2" t="s">
        <v>5</v>
      </c>
      <c r="E363" s="2" t="s">
        <v>15</v>
      </c>
      <c r="F363" s="2">
        <v>27</v>
      </c>
      <c r="G363" s="2">
        <v>69</v>
      </c>
      <c r="H363" t="s">
        <v>36</v>
      </c>
      <c r="I363" s="2" t="s">
        <v>2</v>
      </c>
      <c r="J363" s="2" t="s">
        <v>55</v>
      </c>
      <c r="K363" s="2">
        <v>20</v>
      </c>
      <c r="L363" s="2">
        <v>25</v>
      </c>
      <c r="M363" s="2">
        <v>13</v>
      </c>
      <c r="N363" s="2" t="s">
        <v>4</v>
      </c>
      <c r="O363" s="2">
        <v>2</v>
      </c>
      <c r="P363" t="s">
        <v>10</v>
      </c>
      <c r="Q363">
        <f t="shared" si="50"/>
        <v>240</v>
      </c>
      <c r="R363" s="55">
        <f t="shared" si="51"/>
        <v>8.8888888888888889E-3</v>
      </c>
      <c r="S363">
        <f t="shared" si="52"/>
        <v>0</v>
      </c>
      <c r="T363">
        <f t="shared" si="53"/>
        <v>0</v>
      </c>
      <c r="U363" s="2">
        <f t="shared" si="54"/>
        <v>2</v>
      </c>
      <c r="V363" s="2">
        <f t="shared" si="55"/>
        <v>3</v>
      </c>
      <c r="W363">
        <f t="shared" si="56"/>
        <v>1</v>
      </c>
      <c r="X363" s="2">
        <f t="shared" si="57"/>
        <v>0</v>
      </c>
      <c r="Y363">
        <f t="shared" si="58"/>
        <v>1</v>
      </c>
      <c r="AB363">
        <f t="shared" si="59"/>
        <v>1</v>
      </c>
    </row>
    <row r="364" spans="1:28" x14ac:dyDescent="0.2">
      <c r="A364" s="5">
        <v>362</v>
      </c>
      <c r="B364" s="2" t="s">
        <v>0</v>
      </c>
      <c r="C364" s="2" t="s">
        <v>1</v>
      </c>
      <c r="D364" s="2" t="s">
        <v>5</v>
      </c>
      <c r="E364" s="2" t="s">
        <v>84</v>
      </c>
      <c r="F364" s="2">
        <v>45</v>
      </c>
      <c r="G364" s="2">
        <v>66</v>
      </c>
      <c r="H364" t="s">
        <v>38</v>
      </c>
      <c r="I364" s="2" t="s">
        <v>14</v>
      </c>
      <c r="J364" s="2" t="s">
        <v>6</v>
      </c>
      <c r="K364" s="2">
        <v>55</v>
      </c>
      <c r="L364" s="2">
        <v>181</v>
      </c>
      <c r="M364" s="2">
        <v>14</v>
      </c>
      <c r="N364" s="2" t="s">
        <v>4</v>
      </c>
      <c r="O364" s="2">
        <v>2</v>
      </c>
      <c r="P364" t="s">
        <v>12</v>
      </c>
      <c r="Q364">
        <f t="shared" si="50"/>
        <v>660</v>
      </c>
      <c r="R364" s="55">
        <f t="shared" si="51"/>
        <v>1.4666666666666666E-2</v>
      </c>
      <c r="S364">
        <f t="shared" si="52"/>
        <v>1</v>
      </c>
      <c r="T364">
        <f t="shared" si="53"/>
        <v>2</v>
      </c>
      <c r="U364" s="2">
        <f t="shared" si="54"/>
        <v>1</v>
      </c>
      <c r="V364" s="2">
        <f t="shared" si="55"/>
        <v>0</v>
      </c>
      <c r="W364">
        <f t="shared" si="56"/>
        <v>1</v>
      </c>
      <c r="X364" s="2">
        <f t="shared" si="57"/>
        <v>1</v>
      </c>
      <c r="Y364">
        <f t="shared" si="58"/>
        <v>1</v>
      </c>
      <c r="AB364">
        <f t="shared" si="59"/>
        <v>1</v>
      </c>
    </row>
    <row r="365" spans="1:28" x14ac:dyDescent="0.2">
      <c r="A365" s="5">
        <v>363</v>
      </c>
      <c r="B365" s="2" t="s">
        <v>0</v>
      </c>
      <c r="C365" s="2" t="s">
        <v>2</v>
      </c>
      <c r="D365" s="2" t="s">
        <v>5</v>
      </c>
      <c r="E365" s="2" t="s">
        <v>15</v>
      </c>
      <c r="F365" s="2">
        <v>29</v>
      </c>
      <c r="G365" s="2">
        <v>20</v>
      </c>
      <c r="H365" t="s">
        <v>62</v>
      </c>
      <c r="I365" s="2" t="s">
        <v>2</v>
      </c>
      <c r="J365" s="2" t="s">
        <v>54</v>
      </c>
      <c r="K365" s="2">
        <v>34</v>
      </c>
      <c r="L365" s="2">
        <v>155</v>
      </c>
      <c r="M365" s="2">
        <v>13</v>
      </c>
      <c r="N365" s="2" t="s">
        <v>4</v>
      </c>
      <c r="O365" s="2">
        <v>5</v>
      </c>
      <c r="P365" t="s">
        <v>13</v>
      </c>
      <c r="Q365">
        <f t="shared" si="50"/>
        <v>408</v>
      </c>
      <c r="R365" s="55">
        <f t="shared" si="51"/>
        <v>1.4068965517241379E-2</v>
      </c>
      <c r="S365">
        <f t="shared" si="52"/>
        <v>1</v>
      </c>
      <c r="T365">
        <f t="shared" si="53"/>
        <v>0</v>
      </c>
      <c r="U365" s="2">
        <f t="shared" si="54"/>
        <v>4</v>
      </c>
      <c r="V365" s="2">
        <f t="shared" si="55"/>
        <v>2</v>
      </c>
      <c r="W365">
        <f t="shared" si="56"/>
        <v>0</v>
      </c>
      <c r="X365" s="2">
        <f t="shared" si="57"/>
        <v>0</v>
      </c>
      <c r="Y365">
        <f t="shared" si="58"/>
        <v>1</v>
      </c>
      <c r="AB365">
        <f t="shared" si="59"/>
        <v>1</v>
      </c>
    </row>
    <row r="366" spans="1:28" x14ac:dyDescent="0.2">
      <c r="A366" s="5">
        <v>364</v>
      </c>
      <c r="B366" s="2" t="s">
        <v>3</v>
      </c>
      <c r="C366" s="2" t="s">
        <v>1</v>
      </c>
      <c r="D366" s="2" t="s">
        <v>5</v>
      </c>
      <c r="E366" s="2" t="s">
        <v>15</v>
      </c>
      <c r="F366" s="2">
        <v>29</v>
      </c>
      <c r="G366" s="2">
        <v>67</v>
      </c>
      <c r="H366" t="s">
        <v>39</v>
      </c>
      <c r="I366" s="2" t="s">
        <v>14</v>
      </c>
      <c r="J366" s="2" t="s">
        <v>55</v>
      </c>
      <c r="K366" s="2">
        <v>17</v>
      </c>
      <c r="L366" s="2">
        <v>64</v>
      </c>
      <c r="M366" s="2">
        <v>14</v>
      </c>
      <c r="N366" s="2" t="s">
        <v>4</v>
      </c>
      <c r="O366" s="2">
        <v>1</v>
      </c>
      <c r="P366" t="s">
        <v>12</v>
      </c>
      <c r="Q366">
        <f t="shared" si="50"/>
        <v>204</v>
      </c>
      <c r="R366" s="55">
        <f t="shared" si="51"/>
        <v>7.0344827586206896E-3</v>
      </c>
      <c r="S366">
        <f t="shared" si="52"/>
        <v>0</v>
      </c>
      <c r="T366">
        <f t="shared" si="53"/>
        <v>0</v>
      </c>
      <c r="U366" s="2">
        <f t="shared" si="54"/>
        <v>1</v>
      </c>
      <c r="V366" s="2">
        <f t="shared" si="55"/>
        <v>3</v>
      </c>
      <c r="W366">
        <f t="shared" si="56"/>
        <v>1</v>
      </c>
      <c r="X366" s="2">
        <f t="shared" si="57"/>
        <v>1</v>
      </c>
      <c r="Y366">
        <f t="shared" si="58"/>
        <v>1</v>
      </c>
      <c r="AB366">
        <f t="shared" si="59"/>
        <v>1</v>
      </c>
    </row>
    <row r="367" spans="1:28" x14ac:dyDescent="0.2">
      <c r="A367" s="5">
        <v>365</v>
      </c>
      <c r="B367" s="2" t="s">
        <v>3</v>
      </c>
      <c r="C367" s="2" t="s">
        <v>2</v>
      </c>
      <c r="D367" s="2" t="s">
        <v>5</v>
      </c>
      <c r="E367" s="2" t="s">
        <v>15</v>
      </c>
      <c r="F367" s="2">
        <v>35</v>
      </c>
      <c r="G367" s="2">
        <v>54</v>
      </c>
      <c r="H367" t="s">
        <v>23</v>
      </c>
      <c r="I367" s="2" t="s">
        <v>2</v>
      </c>
      <c r="J367" s="2" t="s">
        <v>53</v>
      </c>
      <c r="K367" s="2">
        <v>19</v>
      </c>
      <c r="L367" s="2">
        <v>36</v>
      </c>
      <c r="M367" s="2">
        <v>18</v>
      </c>
      <c r="N367" s="2" t="s">
        <v>4</v>
      </c>
      <c r="O367" s="2">
        <v>1</v>
      </c>
      <c r="P367" t="s">
        <v>10</v>
      </c>
      <c r="Q367">
        <f t="shared" si="50"/>
        <v>228</v>
      </c>
      <c r="R367" s="55">
        <f t="shared" si="51"/>
        <v>6.5142857142857146E-3</v>
      </c>
      <c r="S367">
        <f t="shared" si="52"/>
        <v>0</v>
      </c>
      <c r="T367">
        <f t="shared" si="53"/>
        <v>0</v>
      </c>
      <c r="U367" s="2">
        <f t="shared" si="54"/>
        <v>2</v>
      </c>
      <c r="V367" s="2">
        <f t="shared" si="55"/>
        <v>1</v>
      </c>
      <c r="W367">
        <f t="shared" si="56"/>
        <v>0</v>
      </c>
      <c r="X367" s="2">
        <f t="shared" si="57"/>
        <v>0</v>
      </c>
      <c r="Y367">
        <f t="shared" si="58"/>
        <v>1</v>
      </c>
      <c r="AB367">
        <f t="shared" si="59"/>
        <v>1</v>
      </c>
    </row>
    <row r="368" spans="1:28" x14ac:dyDescent="0.2">
      <c r="A368" s="5">
        <v>366</v>
      </c>
      <c r="B368" s="2" t="s">
        <v>0</v>
      </c>
      <c r="C368" s="2" t="s">
        <v>2</v>
      </c>
      <c r="D368" s="2" t="s">
        <v>5</v>
      </c>
      <c r="E368" s="2" t="s">
        <v>15</v>
      </c>
      <c r="F368" s="2">
        <v>31</v>
      </c>
      <c r="G368" s="2">
        <v>73</v>
      </c>
      <c r="H368" t="s">
        <v>28</v>
      </c>
      <c r="I368" s="2" t="s">
        <v>2</v>
      </c>
      <c r="J368" s="2" t="s">
        <v>53</v>
      </c>
      <c r="K368" s="2">
        <v>17</v>
      </c>
      <c r="L368" s="2">
        <v>44</v>
      </c>
      <c r="M368" s="2">
        <v>4</v>
      </c>
      <c r="N368" s="2" t="s">
        <v>4</v>
      </c>
      <c r="O368" s="2">
        <v>1</v>
      </c>
      <c r="P368" t="s">
        <v>11</v>
      </c>
      <c r="Q368">
        <f t="shared" si="50"/>
        <v>204</v>
      </c>
      <c r="R368" s="55">
        <f t="shared" si="51"/>
        <v>6.5806451612903227E-3</v>
      </c>
      <c r="S368">
        <f t="shared" si="52"/>
        <v>1</v>
      </c>
      <c r="T368">
        <f t="shared" si="53"/>
        <v>0</v>
      </c>
      <c r="U368" s="2">
        <f t="shared" si="54"/>
        <v>3</v>
      </c>
      <c r="V368" s="2">
        <f t="shared" si="55"/>
        <v>1</v>
      </c>
      <c r="W368">
        <f t="shared" si="56"/>
        <v>0</v>
      </c>
      <c r="X368" s="2">
        <f t="shared" si="57"/>
        <v>0</v>
      </c>
      <c r="Y368">
        <f t="shared" si="58"/>
        <v>1</v>
      </c>
      <c r="AB368">
        <f t="shared" si="59"/>
        <v>1</v>
      </c>
    </row>
    <row r="369" spans="1:28" x14ac:dyDescent="0.2">
      <c r="A369" s="5">
        <v>367</v>
      </c>
      <c r="B369" s="2" t="s">
        <v>0</v>
      </c>
      <c r="C369" s="2" t="s">
        <v>1</v>
      </c>
      <c r="D369" s="2" t="s">
        <v>5</v>
      </c>
      <c r="E369" s="2" t="s">
        <v>83</v>
      </c>
      <c r="F369" s="2">
        <v>28</v>
      </c>
      <c r="G369" s="2">
        <v>49</v>
      </c>
      <c r="H369" t="s">
        <v>31</v>
      </c>
      <c r="I369" s="2" t="s">
        <v>14</v>
      </c>
      <c r="J369" s="2" t="s">
        <v>53</v>
      </c>
      <c r="K369" s="2">
        <v>20</v>
      </c>
      <c r="L369" s="2">
        <v>58</v>
      </c>
      <c r="M369" s="2">
        <v>34</v>
      </c>
      <c r="N369" s="2" t="s">
        <v>4</v>
      </c>
      <c r="O369" s="2">
        <v>2</v>
      </c>
      <c r="P369" t="s">
        <v>12</v>
      </c>
      <c r="Q369">
        <f t="shared" si="50"/>
        <v>240</v>
      </c>
      <c r="R369" s="55">
        <f t="shared" si="51"/>
        <v>8.5714285714285719E-3</v>
      </c>
      <c r="S369">
        <f t="shared" si="52"/>
        <v>1</v>
      </c>
      <c r="T369">
        <f t="shared" si="53"/>
        <v>1</v>
      </c>
      <c r="U369" s="2">
        <f t="shared" si="54"/>
        <v>1</v>
      </c>
      <c r="V369" s="2">
        <f t="shared" si="55"/>
        <v>1</v>
      </c>
      <c r="W369">
        <f t="shared" si="56"/>
        <v>1</v>
      </c>
      <c r="X369" s="2">
        <f t="shared" si="57"/>
        <v>1</v>
      </c>
      <c r="Y369">
        <f t="shared" si="58"/>
        <v>1</v>
      </c>
      <c r="AB369">
        <f t="shared" si="59"/>
        <v>1</v>
      </c>
    </row>
    <row r="370" spans="1:28" x14ac:dyDescent="0.2">
      <c r="A370" s="5">
        <v>368</v>
      </c>
      <c r="B370" s="2" t="s">
        <v>3</v>
      </c>
      <c r="C370" s="2" t="s">
        <v>1</v>
      </c>
      <c r="D370" s="2" t="s">
        <v>5</v>
      </c>
      <c r="E370" s="2" t="s">
        <v>84</v>
      </c>
      <c r="F370" s="2">
        <v>61</v>
      </c>
      <c r="G370" s="2">
        <v>48</v>
      </c>
      <c r="H370" t="s">
        <v>28</v>
      </c>
      <c r="I370" s="2" t="s">
        <v>14</v>
      </c>
      <c r="J370" s="2" t="s">
        <v>6</v>
      </c>
      <c r="K370" s="2">
        <v>45</v>
      </c>
      <c r="L370" s="2">
        <v>222</v>
      </c>
      <c r="M370" s="2">
        <v>12</v>
      </c>
      <c r="N370" s="2" t="s">
        <v>4</v>
      </c>
      <c r="O370" s="2">
        <v>2</v>
      </c>
      <c r="P370" t="s">
        <v>12</v>
      </c>
      <c r="Q370">
        <f t="shared" si="50"/>
        <v>540</v>
      </c>
      <c r="R370" s="55">
        <f t="shared" si="51"/>
        <v>8.8524590163934422E-3</v>
      </c>
      <c r="S370">
        <f t="shared" si="52"/>
        <v>0</v>
      </c>
      <c r="T370">
        <f t="shared" si="53"/>
        <v>2</v>
      </c>
      <c r="U370" s="2">
        <f t="shared" si="54"/>
        <v>1</v>
      </c>
      <c r="V370" s="2">
        <f t="shared" si="55"/>
        <v>0</v>
      </c>
      <c r="W370">
        <f t="shared" si="56"/>
        <v>1</v>
      </c>
      <c r="X370" s="2">
        <f t="shared" si="57"/>
        <v>1</v>
      </c>
      <c r="Y370">
        <f t="shared" si="58"/>
        <v>1</v>
      </c>
      <c r="AB370">
        <f t="shared" si="59"/>
        <v>1</v>
      </c>
    </row>
    <row r="371" spans="1:28" x14ac:dyDescent="0.2">
      <c r="A371" s="5">
        <v>369</v>
      </c>
      <c r="B371" s="2" t="s">
        <v>0</v>
      </c>
      <c r="C371" s="2" t="s">
        <v>1</v>
      </c>
      <c r="D371" s="2" t="s">
        <v>5</v>
      </c>
      <c r="E371" s="2" t="s">
        <v>85</v>
      </c>
      <c r="F371" s="2">
        <v>51</v>
      </c>
      <c r="G371" s="2">
        <v>72</v>
      </c>
      <c r="H371" t="s">
        <v>30</v>
      </c>
      <c r="I371" s="2" t="s">
        <v>14</v>
      </c>
      <c r="J371" s="3" t="s">
        <v>7</v>
      </c>
      <c r="K371" s="2">
        <v>34</v>
      </c>
      <c r="L371" s="2">
        <v>59</v>
      </c>
      <c r="M371" s="2">
        <v>24</v>
      </c>
      <c r="N371" s="2" t="s">
        <v>8</v>
      </c>
      <c r="O371" s="2">
        <v>11</v>
      </c>
      <c r="P371" s="1" t="s">
        <v>9</v>
      </c>
      <c r="Q371">
        <f t="shared" si="50"/>
        <v>408</v>
      </c>
      <c r="R371" s="55">
        <f t="shared" si="51"/>
        <v>8.0000000000000002E-3</v>
      </c>
      <c r="S371">
        <f t="shared" si="52"/>
        <v>1</v>
      </c>
      <c r="T371">
        <f t="shared" si="53"/>
        <v>3</v>
      </c>
      <c r="U371" s="2">
        <f t="shared" si="54"/>
        <v>0</v>
      </c>
      <c r="V371" s="2">
        <f t="shared" si="55"/>
        <v>4</v>
      </c>
      <c r="W371">
        <f t="shared" si="56"/>
        <v>1</v>
      </c>
      <c r="X371" s="2">
        <f t="shared" si="57"/>
        <v>1</v>
      </c>
      <c r="Y371">
        <f t="shared" si="58"/>
        <v>0</v>
      </c>
      <c r="AB371">
        <f t="shared" si="59"/>
        <v>1</v>
      </c>
    </row>
    <row r="372" spans="1:28" x14ac:dyDescent="0.2">
      <c r="A372" s="5">
        <v>370</v>
      </c>
      <c r="B372" s="2" t="s">
        <v>0</v>
      </c>
      <c r="C372" s="2" t="s">
        <v>1</v>
      </c>
      <c r="D372" s="2" t="s">
        <v>5</v>
      </c>
      <c r="E372" s="2" t="s">
        <v>83</v>
      </c>
      <c r="F372" s="2">
        <v>53</v>
      </c>
      <c r="G372" s="2">
        <v>38</v>
      </c>
      <c r="H372" t="s">
        <v>35</v>
      </c>
      <c r="I372" s="2" t="s">
        <v>14</v>
      </c>
      <c r="J372" s="2" t="s">
        <v>6</v>
      </c>
      <c r="K372" s="2">
        <v>54</v>
      </c>
      <c r="L372" s="2">
        <v>240</v>
      </c>
      <c r="M372" s="4">
        <v>4</v>
      </c>
      <c r="N372" s="2" t="s">
        <v>4</v>
      </c>
      <c r="O372" s="2">
        <v>1</v>
      </c>
      <c r="P372" t="s">
        <v>11</v>
      </c>
      <c r="Q372">
        <f t="shared" si="50"/>
        <v>648</v>
      </c>
      <c r="R372" s="55">
        <f t="shared" si="51"/>
        <v>1.2226415094339622E-2</v>
      </c>
      <c r="S372">
        <f t="shared" si="52"/>
        <v>1</v>
      </c>
      <c r="T372">
        <f t="shared" si="53"/>
        <v>1</v>
      </c>
      <c r="U372" s="2">
        <f t="shared" si="54"/>
        <v>3</v>
      </c>
      <c r="V372" s="2">
        <f t="shared" si="55"/>
        <v>0</v>
      </c>
      <c r="W372">
        <f t="shared" si="56"/>
        <v>1</v>
      </c>
      <c r="X372" s="2">
        <f t="shared" si="57"/>
        <v>1</v>
      </c>
      <c r="Y372">
        <f t="shared" si="58"/>
        <v>1</v>
      </c>
      <c r="AB372">
        <f t="shared" si="59"/>
        <v>1</v>
      </c>
    </row>
    <row r="373" spans="1:28" x14ac:dyDescent="0.2">
      <c r="A373" s="5">
        <v>371</v>
      </c>
      <c r="B373" s="2" t="s">
        <v>3</v>
      </c>
      <c r="C373" s="2" t="s">
        <v>1</v>
      </c>
      <c r="D373" s="2" t="s">
        <v>5</v>
      </c>
      <c r="E373" s="2" t="s">
        <v>15</v>
      </c>
      <c r="F373" s="2">
        <v>31</v>
      </c>
      <c r="G373" s="2">
        <v>63</v>
      </c>
      <c r="H373" t="s">
        <v>33</v>
      </c>
      <c r="I373" s="2" t="s">
        <v>14</v>
      </c>
      <c r="J373" s="2" t="s">
        <v>55</v>
      </c>
      <c r="K373" s="2">
        <v>15</v>
      </c>
      <c r="L373" s="2">
        <v>55</v>
      </c>
      <c r="M373" s="2">
        <v>20</v>
      </c>
      <c r="N373" s="2" t="s">
        <v>4</v>
      </c>
      <c r="O373" s="2">
        <v>1</v>
      </c>
      <c r="P373" t="s">
        <v>10</v>
      </c>
      <c r="Q373">
        <f t="shared" si="50"/>
        <v>180</v>
      </c>
      <c r="R373" s="55">
        <f t="shared" si="51"/>
        <v>5.8064516129032262E-3</v>
      </c>
      <c r="S373">
        <f t="shared" si="52"/>
        <v>0</v>
      </c>
      <c r="T373">
        <f t="shared" si="53"/>
        <v>0</v>
      </c>
      <c r="U373" s="2">
        <f t="shared" si="54"/>
        <v>2</v>
      </c>
      <c r="V373" s="2">
        <f t="shared" si="55"/>
        <v>3</v>
      </c>
      <c r="W373">
        <f t="shared" si="56"/>
        <v>1</v>
      </c>
      <c r="X373" s="2">
        <f t="shared" si="57"/>
        <v>1</v>
      </c>
      <c r="Y373">
        <f t="shared" si="58"/>
        <v>1</v>
      </c>
      <c r="AB373">
        <f t="shared" si="59"/>
        <v>1</v>
      </c>
    </row>
    <row r="374" spans="1:28" x14ac:dyDescent="0.2">
      <c r="A374" s="5">
        <v>372</v>
      </c>
      <c r="B374" s="2" t="s">
        <v>3</v>
      </c>
      <c r="C374" s="2" t="s">
        <v>1</v>
      </c>
      <c r="D374" s="2" t="s">
        <v>15</v>
      </c>
      <c r="E374" s="2" t="s">
        <v>15</v>
      </c>
      <c r="F374" s="2">
        <v>31</v>
      </c>
      <c r="G374" s="2">
        <v>25</v>
      </c>
      <c r="H374" t="s">
        <v>26</v>
      </c>
      <c r="I374" s="2" t="s">
        <v>2</v>
      </c>
      <c r="J374" s="2" t="s">
        <v>55</v>
      </c>
      <c r="K374" s="2">
        <v>15</v>
      </c>
      <c r="L374" s="2">
        <v>39</v>
      </c>
      <c r="M374" s="2">
        <v>48</v>
      </c>
      <c r="N374" s="2" t="s">
        <v>4</v>
      </c>
      <c r="O374" s="2">
        <v>2</v>
      </c>
      <c r="P374" t="s">
        <v>12</v>
      </c>
      <c r="Q374">
        <f t="shared" si="50"/>
        <v>180</v>
      </c>
      <c r="R374" s="55">
        <f t="shared" si="51"/>
        <v>5.8064516129032262E-3</v>
      </c>
      <c r="S374">
        <f t="shared" si="52"/>
        <v>0</v>
      </c>
      <c r="T374">
        <f t="shared" si="53"/>
        <v>0</v>
      </c>
      <c r="U374" s="2">
        <f t="shared" si="54"/>
        <v>1</v>
      </c>
      <c r="V374" s="2">
        <f t="shared" si="55"/>
        <v>3</v>
      </c>
      <c r="W374">
        <f t="shared" si="56"/>
        <v>1</v>
      </c>
      <c r="X374" s="2">
        <f t="shared" si="57"/>
        <v>0</v>
      </c>
      <c r="Y374">
        <f t="shared" si="58"/>
        <v>1</v>
      </c>
      <c r="AB374">
        <f t="shared" si="59"/>
        <v>0</v>
      </c>
    </row>
    <row r="375" spans="1:28" x14ac:dyDescent="0.2">
      <c r="A375" s="5">
        <v>373</v>
      </c>
      <c r="B375" s="2" t="s">
        <v>3</v>
      </c>
      <c r="C375" s="2" t="s">
        <v>2</v>
      </c>
      <c r="D375" s="2" t="s">
        <v>15</v>
      </c>
      <c r="E375" s="2" t="s">
        <v>15</v>
      </c>
      <c r="F375" s="2">
        <v>33</v>
      </c>
      <c r="G375" s="2">
        <v>40</v>
      </c>
      <c r="H375" t="s">
        <v>66</v>
      </c>
      <c r="I375" s="2" t="s">
        <v>14</v>
      </c>
      <c r="J375" s="2" t="s">
        <v>53</v>
      </c>
      <c r="K375" s="2">
        <v>19</v>
      </c>
      <c r="L375" s="2">
        <v>36</v>
      </c>
      <c r="M375" s="2">
        <v>33</v>
      </c>
      <c r="N375" s="2" t="s">
        <v>4</v>
      </c>
      <c r="O375" s="2">
        <v>0</v>
      </c>
      <c r="P375" t="s">
        <v>12</v>
      </c>
      <c r="Q375">
        <f t="shared" si="50"/>
        <v>228</v>
      </c>
      <c r="R375" s="55">
        <f t="shared" si="51"/>
        <v>6.909090909090909E-3</v>
      </c>
      <c r="S375">
        <f t="shared" si="52"/>
        <v>0</v>
      </c>
      <c r="T375">
        <f t="shared" si="53"/>
        <v>0</v>
      </c>
      <c r="U375" s="2">
        <f t="shared" si="54"/>
        <v>1</v>
      </c>
      <c r="V375" s="2">
        <f t="shared" si="55"/>
        <v>1</v>
      </c>
      <c r="W375">
        <f t="shared" si="56"/>
        <v>0</v>
      </c>
      <c r="X375" s="2">
        <f t="shared" si="57"/>
        <v>1</v>
      </c>
      <c r="Y375">
        <f t="shared" si="58"/>
        <v>1</v>
      </c>
      <c r="AB375">
        <f t="shared" si="59"/>
        <v>0</v>
      </c>
    </row>
    <row r="376" spans="1:28" x14ac:dyDescent="0.2">
      <c r="A376" s="5">
        <v>374</v>
      </c>
      <c r="B376" s="2" t="s">
        <v>0</v>
      </c>
      <c r="C376" s="2" t="s">
        <v>1</v>
      </c>
      <c r="D376" s="2" t="s">
        <v>15</v>
      </c>
      <c r="E376" s="2" t="s">
        <v>15</v>
      </c>
      <c r="F376" s="2">
        <v>40</v>
      </c>
      <c r="G376" s="2">
        <v>72</v>
      </c>
      <c r="H376" t="s">
        <v>34</v>
      </c>
      <c r="I376" s="2" t="s">
        <v>14</v>
      </c>
      <c r="J376" s="3" t="s">
        <v>7</v>
      </c>
      <c r="K376" s="2">
        <v>46</v>
      </c>
      <c r="L376" s="2">
        <v>128</v>
      </c>
      <c r="M376" s="2">
        <v>46</v>
      </c>
      <c r="N376" s="2" t="s">
        <v>8</v>
      </c>
      <c r="O376" s="2">
        <v>1</v>
      </c>
      <c r="P376" t="s">
        <v>9</v>
      </c>
      <c r="Q376">
        <f t="shared" si="50"/>
        <v>552</v>
      </c>
      <c r="R376" s="55">
        <f t="shared" si="51"/>
        <v>1.38E-2</v>
      </c>
      <c r="S376">
        <f t="shared" si="52"/>
        <v>1</v>
      </c>
      <c r="T376">
        <f t="shared" si="53"/>
        <v>0</v>
      </c>
      <c r="U376" s="2">
        <f t="shared" si="54"/>
        <v>0</v>
      </c>
      <c r="V376" s="2">
        <f t="shared" si="55"/>
        <v>4</v>
      </c>
      <c r="W376">
        <f t="shared" si="56"/>
        <v>1</v>
      </c>
      <c r="X376" s="2">
        <f t="shared" si="57"/>
        <v>1</v>
      </c>
      <c r="Y376">
        <f t="shared" si="58"/>
        <v>0</v>
      </c>
      <c r="AB376">
        <f t="shared" si="59"/>
        <v>0</v>
      </c>
    </row>
    <row r="377" spans="1:28" x14ac:dyDescent="0.2">
      <c r="A377" s="5">
        <v>375</v>
      </c>
      <c r="B377" s="2" t="s">
        <v>3</v>
      </c>
      <c r="C377" s="2" t="s">
        <v>2</v>
      </c>
      <c r="D377" s="2" t="s">
        <v>5</v>
      </c>
      <c r="E377" s="2" t="s">
        <v>15</v>
      </c>
      <c r="F377" s="2">
        <v>27</v>
      </c>
      <c r="G377" s="2">
        <v>24</v>
      </c>
      <c r="H377" t="s">
        <v>36</v>
      </c>
      <c r="I377" s="2" t="s">
        <v>14</v>
      </c>
      <c r="J377" s="2" t="s">
        <v>55</v>
      </c>
      <c r="K377" s="2">
        <v>16</v>
      </c>
      <c r="L377" s="2">
        <v>48</v>
      </c>
      <c r="M377" s="2">
        <v>29</v>
      </c>
      <c r="N377" s="2" t="s">
        <v>4</v>
      </c>
      <c r="O377" s="2">
        <v>0</v>
      </c>
      <c r="P377" t="s">
        <v>10</v>
      </c>
      <c r="Q377">
        <f t="shared" si="50"/>
        <v>192</v>
      </c>
      <c r="R377" s="55">
        <f t="shared" si="51"/>
        <v>7.1111111111111115E-3</v>
      </c>
      <c r="S377">
        <f t="shared" si="52"/>
        <v>0</v>
      </c>
      <c r="T377">
        <f t="shared" si="53"/>
        <v>0</v>
      </c>
      <c r="U377" s="2">
        <f t="shared" si="54"/>
        <v>2</v>
      </c>
      <c r="V377" s="2">
        <f t="shared" si="55"/>
        <v>3</v>
      </c>
      <c r="W377">
        <f t="shared" si="56"/>
        <v>0</v>
      </c>
      <c r="X377" s="2">
        <f t="shared" si="57"/>
        <v>1</v>
      </c>
      <c r="Y377">
        <f t="shared" si="58"/>
        <v>1</v>
      </c>
      <c r="AB377">
        <f t="shared" si="59"/>
        <v>1</v>
      </c>
    </row>
    <row r="378" spans="1:28" x14ac:dyDescent="0.2">
      <c r="A378" s="5">
        <v>376</v>
      </c>
      <c r="B378" s="2" t="s">
        <v>3</v>
      </c>
      <c r="C378" s="2" t="s">
        <v>2</v>
      </c>
      <c r="D378" s="2" t="s">
        <v>5</v>
      </c>
      <c r="E378" s="2" t="s">
        <v>84</v>
      </c>
      <c r="F378" s="2">
        <v>30</v>
      </c>
      <c r="G378" s="2">
        <v>21</v>
      </c>
      <c r="H378" t="s">
        <v>21</v>
      </c>
      <c r="I378" s="2" t="s">
        <v>2</v>
      </c>
      <c r="J378" s="2" t="s">
        <v>54</v>
      </c>
      <c r="K378" s="2">
        <v>33</v>
      </c>
      <c r="L378" s="2">
        <v>52</v>
      </c>
      <c r="M378" s="2">
        <v>13</v>
      </c>
      <c r="N378" s="2" t="s">
        <v>4</v>
      </c>
      <c r="O378" s="2">
        <v>5</v>
      </c>
      <c r="P378" t="s">
        <v>13</v>
      </c>
      <c r="Q378">
        <f t="shared" si="50"/>
        <v>396</v>
      </c>
      <c r="R378" s="55">
        <f t="shared" si="51"/>
        <v>1.32E-2</v>
      </c>
      <c r="S378">
        <f t="shared" si="52"/>
        <v>0</v>
      </c>
      <c r="T378">
        <f t="shared" si="53"/>
        <v>2</v>
      </c>
      <c r="U378" s="2">
        <f t="shared" si="54"/>
        <v>4</v>
      </c>
      <c r="V378" s="2">
        <f t="shared" si="55"/>
        <v>2</v>
      </c>
      <c r="W378">
        <f t="shared" si="56"/>
        <v>0</v>
      </c>
      <c r="X378" s="2">
        <f t="shared" si="57"/>
        <v>0</v>
      </c>
      <c r="Y378">
        <f t="shared" si="58"/>
        <v>1</v>
      </c>
      <c r="AB378">
        <f t="shared" si="59"/>
        <v>1</v>
      </c>
    </row>
    <row r="379" spans="1:28" x14ac:dyDescent="0.2">
      <c r="A379" s="5">
        <v>377</v>
      </c>
      <c r="B379" s="2" t="s">
        <v>0</v>
      </c>
      <c r="C379" s="2" t="s">
        <v>2</v>
      </c>
      <c r="D379" s="2" t="s">
        <v>5</v>
      </c>
      <c r="E379" s="2" t="s">
        <v>83</v>
      </c>
      <c r="F379" s="2">
        <v>30</v>
      </c>
      <c r="G379" s="2">
        <v>21</v>
      </c>
      <c r="H379" t="s">
        <v>64</v>
      </c>
      <c r="I379" s="2" t="s">
        <v>2</v>
      </c>
      <c r="J379" s="2" t="s">
        <v>53</v>
      </c>
      <c r="K379" s="2">
        <v>35</v>
      </c>
      <c r="L379" s="2">
        <v>119</v>
      </c>
      <c r="M379" s="2">
        <v>33</v>
      </c>
      <c r="N379" s="2" t="s">
        <v>4</v>
      </c>
      <c r="O379" s="2">
        <v>6</v>
      </c>
      <c r="P379" t="s">
        <v>13</v>
      </c>
      <c r="Q379">
        <f t="shared" si="50"/>
        <v>420</v>
      </c>
      <c r="R379" s="55">
        <f t="shared" si="51"/>
        <v>1.4E-2</v>
      </c>
      <c r="S379">
        <f t="shared" si="52"/>
        <v>1</v>
      </c>
      <c r="T379">
        <f t="shared" si="53"/>
        <v>1</v>
      </c>
      <c r="U379" s="2">
        <f t="shared" si="54"/>
        <v>4</v>
      </c>
      <c r="V379" s="2">
        <f t="shared" si="55"/>
        <v>1</v>
      </c>
      <c r="W379">
        <f t="shared" si="56"/>
        <v>0</v>
      </c>
      <c r="X379" s="2">
        <f t="shared" si="57"/>
        <v>0</v>
      </c>
      <c r="Y379">
        <f t="shared" si="58"/>
        <v>1</v>
      </c>
      <c r="AB379">
        <f t="shared" si="59"/>
        <v>1</v>
      </c>
    </row>
    <row r="380" spans="1:28" x14ac:dyDescent="0.2">
      <c r="A380" s="5">
        <v>378</v>
      </c>
      <c r="B380" s="2" t="s">
        <v>0</v>
      </c>
      <c r="C380" s="2" t="s">
        <v>1</v>
      </c>
      <c r="D380" s="2" t="s">
        <v>5</v>
      </c>
      <c r="E380" s="2" t="s">
        <v>83</v>
      </c>
      <c r="F380" s="2">
        <v>25</v>
      </c>
      <c r="G380" s="2">
        <v>29</v>
      </c>
      <c r="H380" t="s">
        <v>30</v>
      </c>
      <c r="I380" s="2" t="s">
        <v>2</v>
      </c>
      <c r="J380" s="2" t="s">
        <v>53</v>
      </c>
      <c r="K380" s="2">
        <v>15</v>
      </c>
      <c r="L380" s="2">
        <v>30</v>
      </c>
      <c r="M380" s="2">
        <v>17</v>
      </c>
      <c r="N380" s="2" t="s">
        <v>4</v>
      </c>
      <c r="O380" s="2">
        <v>1</v>
      </c>
      <c r="P380" t="s">
        <v>11</v>
      </c>
      <c r="Q380">
        <f t="shared" si="50"/>
        <v>180</v>
      </c>
      <c r="R380" s="55">
        <f t="shared" si="51"/>
        <v>7.1999999999999998E-3</v>
      </c>
      <c r="S380">
        <f t="shared" si="52"/>
        <v>1</v>
      </c>
      <c r="T380">
        <f t="shared" si="53"/>
        <v>1</v>
      </c>
      <c r="U380" s="2">
        <f t="shared" si="54"/>
        <v>3</v>
      </c>
      <c r="V380" s="2">
        <f t="shared" si="55"/>
        <v>1</v>
      </c>
      <c r="W380">
        <f t="shared" si="56"/>
        <v>1</v>
      </c>
      <c r="X380" s="2">
        <f t="shared" si="57"/>
        <v>0</v>
      </c>
      <c r="Y380">
        <f t="shared" si="58"/>
        <v>1</v>
      </c>
      <c r="AB380">
        <f t="shared" si="59"/>
        <v>1</v>
      </c>
    </row>
    <row r="381" spans="1:28" x14ac:dyDescent="0.2">
      <c r="A381" s="5">
        <v>379</v>
      </c>
      <c r="B381" s="2" t="s">
        <v>3</v>
      </c>
      <c r="C381" s="2" t="s">
        <v>2</v>
      </c>
      <c r="D381" s="2" t="s">
        <v>5</v>
      </c>
      <c r="E381" s="2" t="s">
        <v>83</v>
      </c>
      <c r="F381" s="2">
        <v>55</v>
      </c>
      <c r="G381" s="2">
        <v>48</v>
      </c>
      <c r="H381" t="s">
        <v>32</v>
      </c>
      <c r="I381" s="2" t="s">
        <v>2</v>
      </c>
      <c r="J381" s="2" t="s">
        <v>6</v>
      </c>
      <c r="K381" s="2">
        <v>71</v>
      </c>
      <c r="L381" s="2">
        <v>185</v>
      </c>
      <c r="M381" s="2">
        <v>9</v>
      </c>
      <c r="N381" s="2" t="s">
        <v>4</v>
      </c>
      <c r="O381" s="2">
        <v>0</v>
      </c>
      <c r="P381" t="s">
        <v>10</v>
      </c>
      <c r="Q381">
        <f t="shared" si="50"/>
        <v>852</v>
      </c>
      <c r="R381" s="55">
        <f t="shared" si="51"/>
        <v>1.5490909090909092E-2</v>
      </c>
      <c r="S381">
        <f t="shared" si="52"/>
        <v>0</v>
      </c>
      <c r="T381">
        <f t="shared" si="53"/>
        <v>1</v>
      </c>
      <c r="U381" s="2">
        <f t="shared" si="54"/>
        <v>2</v>
      </c>
      <c r="V381" s="2">
        <f t="shared" si="55"/>
        <v>0</v>
      </c>
      <c r="W381">
        <f t="shared" si="56"/>
        <v>0</v>
      </c>
      <c r="X381" s="2">
        <f t="shared" si="57"/>
        <v>0</v>
      </c>
      <c r="Y381">
        <f t="shared" si="58"/>
        <v>1</v>
      </c>
      <c r="AB381">
        <f t="shared" si="59"/>
        <v>1</v>
      </c>
    </row>
    <row r="382" spans="1:28" x14ac:dyDescent="0.2">
      <c r="A382" s="5">
        <v>380</v>
      </c>
      <c r="B382" s="2" t="s">
        <v>0</v>
      </c>
      <c r="C382" s="2" t="s">
        <v>2</v>
      </c>
      <c r="D382" s="2" t="s">
        <v>5</v>
      </c>
      <c r="E382" s="2" t="s">
        <v>84</v>
      </c>
      <c r="F382" s="2">
        <v>32</v>
      </c>
      <c r="G382" s="2">
        <v>26</v>
      </c>
      <c r="H382" t="s">
        <v>18</v>
      </c>
      <c r="I382" s="2" t="s">
        <v>2</v>
      </c>
      <c r="J382" s="2" t="s">
        <v>53</v>
      </c>
      <c r="K382" s="2">
        <v>28</v>
      </c>
      <c r="L382" s="2">
        <v>95</v>
      </c>
      <c r="M382" s="2">
        <v>14</v>
      </c>
      <c r="N382" s="2" t="s">
        <v>4</v>
      </c>
      <c r="O382" s="2">
        <v>1</v>
      </c>
      <c r="P382" t="s">
        <v>13</v>
      </c>
      <c r="Q382">
        <f t="shared" si="50"/>
        <v>336</v>
      </c>
      <c r="R382" s="55">
        <f t="shared" si="51"/>
        <v>1.0500000000000001E-2</v>
      </c>
      <c r="S382">
        <f t="shared" si="52"/>
        <v>1</v>
      </c>
      <c r="T382">
        <f t="shared" si="53"/>
        <v>2</v>
      </c>
      <c r="U382" s="2">
        <f t="shared" si="54"/>
        <v>4</v>
      </c>
      <c r="V382" s="2">
        <f t="shared" si="55"/>
        <v>1</v>
      </c>
      <c r="W382">
        <f t="shared" si="56"/>
        <v>0</v>
      </c>
      <c r="X382" s="2">
        <f t="shared" si="57"/>
        <v>0</v>
      </c>
      <c r="Y382">
        <f t="shared" si="58"/>
        <v>1</v>
      </c>
      <c r="AB382">
        <f t="shared" si="59"/>
        <v>1</v>
      </c>
    </row>
    <row r="383" spans="1:28" x14ac:dyDescent="0.2">
      <c r="A383" s="5">
        <v>381</v>
      </c>
      <c r="B383" s="2" t="s">
        <v>3</v>
      </c>
      <c r="C383" s="2" t="s">
        <v>1</v>
      </c>
      <c r="D383" s="2" t="s">
        <v>5</v>
      </c>
      <c r="E383" s="2" t="s">
        <v>83</v>
      </c>
      <c r="F383" s="2">
        <v>26</v>
      </c>
      <c r="G383" s="2">
        <v>41</v>
      </c>
      <c r="H383" t="s">
        <v>31</v>
      </c>
      <c r="I383" s="2" t="s">
        <v>2</v>
      </c>
      <c r="J383" s="2" t="s">
        <v>53</v>
      </c>
      <c r="K383" s="2">
        <v>15</v>
      </c>
      <c r="L383" s="2">
        <v>32</v>
      </c>
      <c r="M383" s="2">
        <v>17</v>
      </c>
      <c r="N383" s="2" t="s">
        <v>4</v>
      </c>
      <c r="O383" s="2">
        <v>2</v>
      </c>
      <c r="P383" t="s">
        <v>12</v>
      </c>
      <c r="Q383">
        <f t="shared" si="50"/>
        <v>180</v>
      </c>
      <c r="R383" s="55">
        <f t="shared" si="51"/>
        <v>6.9230769230769233E-3</v>
      </c>
      <c r="S383">
        <f t="shared" si="52"/>
        <v>0</v>
      </c>
      <c r="T383">
        <f t="shared" si="53"/>
        <v>1</v>
      </c>
      <c r="U383" s="2">
        <f t="shared" si="54"/>
        <v>1</v>
      </c>
      <c r="V383" s="2">
        <f t="shared" si="55"/>
        <v>1</v>
      </c>
      <c r="W383">
        <f t="shared" si="56"/>
        <v>1</v>
      </c>
      <c r="X383" s="2">
        <f t="shared" si="57"/>
        <v>0</v>
      </c>
      <c r="Y383">
        <f t="shared" si="58"/>
        <v>1</v>
      </c>
      <c r="AB383">
        <f t="shared" si="59"/>
        <v>1</v>
      </c>
    </row>
    <row r="384" spans="1:28" x14ac:dyDescent="0.2">
      <c r="A384" s="5">
        <v>382</v>
      </c>
      <c r="B384" s="2" t="s">
        <v>0</v>
      </c>
      <c r="C384" s="2" t="s">
        <v>1</v>
      </c>
      <c r="D384" s="2" t="s">
        <v>15</v>
      </c>
      <c r="E384" s="2" t="s">
        <v>83</v>
      </c>
      <c r="F384" s="2">
        <v>29</v>
      </c>
      <c r="G384" s="2">
        <v>53</v>
      </c>
      <c r="H384" t="s">
        <v>25</v>
      </c>
      <c r="I384" s="2" t="s">
        <v>2</v>
      </c>
      <c r="J384" s="2" t="s">
        <v>55</v>
      </c>
      <c r="K384" s="2">
        <v>15</v>
      </c>
      <c r="L384" s="2">
        <v>34</v>
      </c>
      <c r="M384" s="2">
        <v>28</v>
      </c>
      <c r="N384" s="2" t="s">
        <v>4</v>
      </c>
      <c r="O384" s="2">
        <v>1</v>
      </c>
      <c r="P384" t="s">
        <v>12</v>
      </c>
      <c r="Q384">
        <f t="shared" si="50"/>
        <v>180</v>
      </c>
      <c r="R384" s="55">
        <f t="shared" si="51"/>
        <v>6.2068965517241377E-3</v>
      </c>
      <c r="S384">
        <f t="shared" si="52"/>
        <v>1</v>
      </c>
      <c r="T384">
        <f t="shared" si="53"/>
        <v>1</v>
      </c>
      <c r="U384" s="2">
        <f t="shared" si="54"/>
        <v>1</v>
      </c>
      <c r="V384" s="2">
        <f t="shared" si="55"/>
        <v>3</v>
      </c>
      <c r="W384">
        <f t="shared" si="56"/>
        <v>1</v>
      </c>
      <c r="X384" s="2">
        <f t="shared" si="57"/>
        <v>0</v>
      </c>
      <c r="Y384">
        <f t="shared" si="58"/>
        <v>1</v>
      </c>
      <c r="AB384">
        <f t="shared" si="59"/>
        <v>0</v>
      </c>
    </row>
    <row r="385" spans="1:28" x14ac:dyDescent="0.2">
      <c r="A385" s="5">
        <v>383</v>
      </c>
      <c r="B385" s="2" t="s">
        <v>3</v>
      </c>
      <c r="C385" s="2" t="s">
        <v>2</v>
      </c>
      <c r="D385" s="2" t="s">
        <v>5</v>
      </c>
      <c r="E385" s="2" t="s">
        <v>83</v>
      </c>
      <c r="F385" s="2">
        <v>31</v>
      </c>
      <c r="G385" s="2">
        <v>25</v>
      </c>
      <c r="H385" t="s">
        <v>45</v>
      </c>
      <c r="I385" s="2" t="s">
        <v>2</v>
      </c>
      <c r="J385" s="2" t="s">
        <v>53</v>
      </c>
      <c r="K385" s="2">
        <v>39</v>
      </c>
      <c r="L385" s="2">
        <v>137</v>
      </c>
      <c r="M385" s="2">
        <v>10</v>
      </c>
      <c r="N385" s="2" t="s">
        <v>4</v>
      </c>
      <c r="O385" s="2">
        <v>6</v>
      </c>
      <c r="P385" t="s">
        <v>13</v>
      </c>
      <c r="Q385">
        <f t="shared" si="50"/>
        <v>468</v>
      </c>
      <c r="R385" s="55">
        <f t="shared" si="51"/>
        <v>1.5096774193548388E-2</v>
      </c>
      <c r="S385">
        <f t="shared" si="52"/>
        <v>0</v>
      </c>
      <c r="T385">
        <f t="shared" si="53"/>
        <v>1</v>
      </c>
      <c r="U385" s="2">
        <f t="shared" si="54"/>
        <v>4</v>
      </c>
      <c r="V385" s="2">
        <f t="shared" si="55"/>
        <v>1</v>
      </c>
      <c r="W385">
        <f t="shared" si="56"/>
        <v>0</v>
      </c>
      <c r="X385" s="2">
        <f t="shared" si="57"/>
        <v>0</v>
      </c>
      <c r="Y385">
        <f t="shared" si="58"/>
        <v>1</v>
      </c>
      <c r="AB385">
        <f t="shared" si="59"/>
        <v>1</v>
      </c>
    </row>
    <row r="386" spans="1:28" x14ac:dyDescent="0.2">
      <c r="A386" s="5">
        <v>384</v>
      </c>
      <c r="B386" s="2" t="s">
        <v>0</v>
      </c>
      <c r="C386" s="2" t="s">
        <v>1</v>
      </c>
      <c r="D386" s="2" t="s">
        <v>15</v>
      </c>
      <c r="E386" s="2" t="s">
        <v>15</v>
      </c>
      <c r="F386" s="2">
        <v>34</v>
      </c>
      <c r="G386" s="2">
        <v>33</v>
      </c>
      <c r="H386" t="s">
        <v>23</v>
      </c>
      <c r="I386" s="2" t="s">
        <v>2</v>
      </c>
      <c r="J386" s="2" t="s">
        <v>55</v>
      </c>
      <c r="K386" s="2">
        <v>17</v>
      </c>
      <c r="L386" s="2">
        <v>37</v>
      </c>
      <c r="M386" s="2">
        <v>5</v>
      </c>
      <c r="N386" s="2" t="s">
        <v>4</v>
      </c>
      <c r="O386" s="2">
        <v>0</v>
      </c>
      <c r="P386" t="s">
        <v>10</v>
      </c>
      <c r="Q386">
        <f t="shared" si="50"/>
        <v>204</v>
      </c>
      <c r="R386" s="55">
        <f t="shared" si="51"/>
        <v>6.0000000000000001E-3</v>
      </c>
      <c r="S386">
        <f t="shared" si="52"/>
        <v>1</v>
      </c>
      <c r="T386">
        <f t="shared" si="53"/>
        <v>0</v>
      </c>
      <c r="U386" s="2">
        <f t="shared" si="54"/>
        <v>2</v>
      </c>
      <c r="V386" s="2">
        <f t="shared" si="55"/>
        <v>3</v>
      </c>
      <c r="W386">
        <f t="shared" si="56"/>
        <v>1</v>
      </c>
      <c r="X386" s="2">
        <f t="shared" si="57"/>
        <v>0</v>
      </c>
      <c r="Y386">
        <f t="shared" si="58"/>
        <v>1</v>
      </c>
      <c r="AB386">
        <f t="shared" si="59"/>
        <v>0</v>
      </c>
    </row>
    <row r="387" spans="1:28" x14ac:dyDescent="0.2">
      <c r="A387" s="5">
        <v>385</v>
      </c>
      <c r="B387" s="2" t="s">
        <v>3</v>
      </c>
      <c r="C387" s="2" t="s">
        <v>2</v>
      </c>
      <c r="D387" s="2" t="s">
        <v>5</v>
      </c>
      <c r="E387" s="2" t="s">
        <v>15</v>
      </c>
      <c r="F387" s="2">
        <v>52</v>
      </c>
      <c r="G387" s="2">
        <v>59</v>
      </c>
      <c r="H387" t="s">
        <v>17</v>
      </c>
      <c r="I387" s="2" t="s">
        <v>2</v>
      </c>
      <c r="J387" s="2" t="s">
        <v>6</v>
      </c>
      <c r="K387" s="2">
        <v>69</v>
      </c>
      <c r="L387" s="2">
        <v>298</v>
      </c>
      <c r="M387" s="2">
        <v>6</v>
      </c>
      <c r="N387" s="2" t="s">
        <v>4</v>
      </c>
      <c r="O387" s="2">
        <v>0</v>
      </c>
      <c r="P387" t="s">
        <v>12</v>
      </c>
      <c r="Q387">
        <f t="shared" si="50"/>
        <v>828</v>
      </c>
      <c r="R387" s="55">
        <f t="shared" si="51"/>
        <v>1.5923076923076922E-2</v>
      </c>
      <c r="S387">
        <f t="shared" si="52"/>
        <v>0</v>
      </c>
      <c r="T387">
        <f t="shared" si="53"/>
        <v>0</v>
      </c>
      <c r="U387" s="2">
        <f t="shared" si="54"/>
        <v>1</v>
      </c>
      <c r="V387" s="2">
        <f t="shared" si="55"/>
        <v>0</v>
      </c>
      <c r="W387">
        <f t="shared" si="56"/>
        <v>0</v>
      </c>
      <c r="X387" s="2">
        <f t="shared" si="57"/>
        <v>0</v>
      </c>
      <c r="Y387">
        <f t="shared" si="58"/>
        <v>1</v>
      </c>
      <c r="AB387">
        <f t="shared" si="59"/>
        <v>1</v>
      </c>
    </row>
    <row r="388" spans="1:28" x14ac:dyDescent="0.2">
      <c r="A388" s="5">
        <v>386</v>
      </c>
      <c r="B388" s="2" t="s">
        <v>0</v>
      </c>
      <c r="C388" s="2" t="s">
        <v>1</v>
      </c>
      <c r="D388" s="2" t="s">
        <v>5</v>
      </c>
      <c r="E388" s="2" t="s">
        <v>83</v>
      </c>
      <c r="F388" s="2">
        <v>54</v>
      </c>
      <c r="G388" s="2">
        <v>43</v>
      </c>
      <c r="H388" t="s">
        <v>16</v>
      </c>
      <c r="I388" s="2" t="s">
        <v>14</v>
      </c>
      <c r="J388" s="2" t="s">
        <v>6</v>
      </c>
      <c r="K388" s="2">
        <v>71</v>
      </c>
      <c r="L388" s="2">
        <v>351</v>
      </c>
      <c r="M388" s="4">
        <v>12</v>
      </c>
      <c r="N388" s="2" t="s">
        <v>4</v>
      </c>
      <c r="O388" s="2">
        <v>2</v>
      </c>
      <c r="P388" t="s">
        <v>11</v>
      </c>
      <c r="Q388">
        <f t="shared" ref="Q388:Q451" si="60">K388*12</f>
        <v>852</v>
      </c>
      <c r="R388" s="55">
        <f t="shared" ref="R388:R451" si="61">(Q388/(F388*1000))</f>
        <v>1.5777777777777779E-2</v>
      </c>
      <c r="S388">
        <f t="shared" ref="S388:S451" si="62">IF(B388="male", 1, 0)</f>
        <v>1</v>
      </c>
      <c r="T388">
        <f t="shared" ref="T388:T451" si="63">_xlfn.IFS(E388:E1387 = "none", 0, E388:E1387 = "BA", 1, E388:E1387= "MA", 2, E388:E1387="PhD", 3)</f>
        <v>1</v>
      </c>
      <c r="U388" s="2">
        <f t="shared" ref="U388:U451" si="64">_xlfn.IFS(P388:P1387 = "saving favorite shows to watch as a family", 0, P388:P1387 = "time shifting", 1, P388:P1387= "cool gadget", 2, P388:P1387="schedule control", 3, P388:P1387="programming/interactive features", 4)</f>
        <v>3</v>
      </c>
      <c r="V388" s="2">
        <f t="shared" ref="V388:V451" si="65">_xlfn.IFS(J388:J1387 = "specialty stores", 0, J388:J1387 = "retail", 1, J388:J1387= "web (ebay)", 2, J388:J1387="discount", 3, J388:J1387="mass-consumer electronics", 4)</f>
        <v>0</v>
      </c>
      <c r="W388">
        <f t="shared" ref="W388:W451" si="66">IF(C388="married", 1, 0)</f>
        <v>1</v>
      </c>
      <c r="X388" s="2">
        <f t="shared" ref="X388:X451" si="67">IF(I388="family", 1, 0)</f>
        <v>1</v>
      </c>
      <c r="Y388">
        <f t="shared" ref="Y388:Y451" si="68">IF(N388="early", 1, 0)</f>
        <v>1</v>
      </c>
      <c r="AB388">
        <f t="shared" ref="AB388:AB451" si="69">IF(D388="professional", 1, 0)</f>
        <v>1</v>
      </c>
    </row>
    <row r="389" spans="1:28" x14ac:dyDescent="0.2">
      <c r="A389" s="5">
        <v>387</v>
      </c>
      <c r="B389" s="2" t="s">
        <v>0</v>
      </c>
      <c r="C389" s="2" t="s">
        <v>1</v>
      </c>
      <c r="D389" s="2" t="s">
        <v>15</v>
      </c>
      <c r="E389" s="2" t="s">
        <v>15</v>
      </c>
      <c r="F389" s="2">
        <v>36</v>
      </c>
      <c r="G389" s="2">
        <v>60</v>
      </c>
      <c r="H389" t="s">
        <v>23</v>
      </c>
      <c r="I389" s="2" t="s">
        <v>2</v>
      </c>
      <c r="J389" s="2" t="s">
        <v>53</v>
      </c>
      <c r="K389" s="2">
        <v>18</v>
      </c>
      <c r="L389" s="2">
        <v>72</v>
      </c>
      <c r="M389" s="2">
        <v>5</v>
      </c>
      <c r="N389" s="2" t="s">
        <v>4</v>
      </c>
      <c r="O389" s="2">
        <v>1</v>
      </c>
      <c r="P389" t="s">
        <v>11</v>
      </c>
      <c r="Q389">
        <f t="shared" si="60"/>
        <v>216</v>
      </c>
      <c r="R389" s="55">
        <f t="shared" si="61"/>
        <v>6.0000000000000001E-3</v>
      </c>
      <c r="S389">
        <f t="shared" si="62"/>
        <v>1</v>
      </c>
      <c r="T389">
        <f t="shared" si="63"/>
        <v>0</v>
      </c>
      <c r="U389" s="2">
        <f t="shared" si="64"/>
        <v>3</v>
      </c>
      <c r="V389" s="2">
        <f t="shared" si="65"/>
        <v>1</v>
      </c>
      <c r="W389">
        <f t="shared" si="66"/>
        <v>1</v>
      </c>
      <c r="X389" s="2">
        <f t="shared" si="67"/>
        <v>0</v>
      </c>
      <c r="Y389">
        <f t="shared" si="68"/>
        <v>1</v>
      </c>
      <c r="AB389">
        <f t="shared" si="69"/>
        <v>0</v>
      </c>
    </row>
    <row r="390" spans="1:28" x14ac:dyDescent="0.2">
      <c r="A390" s="5">
        <v>388</v>
      </c>
      <c r="B390" s="2" t="s">
        <v>0</v>
      </c>
      <c r="C390" s="2" t="s">
        <v>2</v>
      </c>
      <c r="D390" s="2" t="s">
        <v>15</v>
      </c>
      <c r="E390" s="2" t="s">
        <v>83</v>
      </c>
      <c r="F390" s="2">
        <v>45</v>
      </c>
      <c r="G390" s="2">
        <v>57</v>
      </c>
      <c r="H390" t="s">
        <v>60</v>
      </c>
      <c r="I390" s="2" t="s">
        <v>2</v>
      </c>
      <c r="J390" s="3" t="s">
        <v>7</v>
      </c>
      <c r="K390" s="2">
        <v>51</v>
      </c>
      <c r="L390" s="2">
        <v>125</v>
      </c>
      <c r="M390" s="2">
        <v>32</v>
      </c>
      <c r="N390" s="2" t="s">
        <v>8</v>
      </c>
      <c r="O390" s="2">
        <v>11</v>
      </c>
      <c r="P390" t="s">
        <v>9</v>
      </c>
      <c r="Q390">
        <f t="shared" si="60"/>
        <v>612</v>
      </c>
      <c r="R390" s="55">
        <f t="shared" si="61"/>
        <v>1.3599999999999999E-2</v>
      </c>
      <c r="S390">
        <f t="shared" si="62"/>
        <v>1</v>
      </c>
      <c r="T390">
        <f t="shared" si="63"/>
        <v>1</v>
      </c>
      <c r="U390" s="2">
        <f t="shared" si="64"/>
        <v>0</v>
      </c>
      <c r="V390" s="2">
        <f t="shared" si="65"/>
        <v>4</v>
      </c>
      <c r="W390">
        <f t="shared" si="66"/>
        <v>0</v>
      </c>
      <c r="X390" s="2">
        <f t="shared" si="67"/>
        <v>0</v>
      </c>
      <c r="Y390">
        <f t="shared" si="68"/>
        <v>0</v>
      </c>
      <c r="AB390">
        <f t="shared" si="69"/>
        <v>0</v>
      </c>
    </row>
    <row r="391" spans="1:28" x14ac:dyDescent="0.2">
      <c r="A391" s="5">
        <v>389</v>
      </c>
      <c r="B391" s="2" t="s">
        <v>3</v>
      </c>
      <c r="C391" s="2" t="s">
        <v>1</v>
      </c>
      <c r="D391" s="2" t="s">
        <v>5</v>
      </c>
      <c r="E391" s="2" t="s">
        <v>15</v>
      </c>
      <c r="F391" s="2">
        <v>27</v>
      </c>
      <c r="G391" s="2">
        <v>26</v>
      </c>
      <c r="H391" t="s">
        <v>37</v>
      </c>
      <c r="I391" s="2" t="s">
        <v>2</v>
      </c>
      <c r="J391" s="2" t="s">
        <v>53</v>
      </c>
      <c r="K391" s="2">
        <v>18</v>
      </c>
      <c r="L391" s="2">
        <v>61</v>
      </c>
      <c r="M391" s="2">
        <v>40</v>
      </c>
      <c r="N391" s="2" t="s">
        <v>4</v>
      </c>
      <c r="O391" s="2">
        <v>0</v>
      </c>
      <c r="P391" t="s">
        <v>12</v>
      </c>
      <c r="Q391">
        <f t="shared" si="60"/>
        <v>216</v>
      </c>
      <c r="R391" s="55">
        <f t="shared" si="61"/>
        <v>8.0000000000000002E-3</v>
      </c>
      <c r="S391">
        <f t="shared" si="62"/>
        <v>0</v>
      </c>
      <c r="T391">
        <f t="shared" si="63"/>
        <v>0</v>
      </c>
      <c r="U391" s="2">
        <f t="shared" si="64"/>
        <v>1</v>
      </c>
      <c r="V391" s="2">
        <f t="shared" si="65"/>
        <v>1</v>
      </c>
      <c r="W391">
        <f t="shared" si="66"/>
        <v>1</v>
      </c>
      <c r="X391" s="2">
        <f t="shared" si="67"/>
        <v>0</v>
      </c>
      <c r="Y391">
        <f t="shared" si="68"/>
        <v>1</v>
      </c>
      <c r="AB391">
        <f t="shared" si="69"/>
        <v>1</v>
      </c>
    </row>
    <row r="392" spans="1:28" x14ac:dyDescent="0.2">
      <c r="A392" s="5">
        <v>390</v>
      </c>
      <c r="B392" s="2" t="s">
        <v>0</v>
      </c>
      <c r="C392" s="2" t="s">
        <v>1</v>
      </c>
      <c r="D392" s="2" t="s">
        <v>5</v>
      </c>
      <c r="E392" s="2" t="s">
        <v>83</v>
      </c>
      <c r="F392" s="2">
        <v>55</v>
      </c>
      <c r="G392" s="2">
        <v>47</v>
      </c>
      <c r="H392" t="s">
        <v>16</v>
      </c>
      <c r="I392" s="2" t="s">
        <v>14</v>
      </c>
      <c r="J392" s="2" t="s">
        <v>6</v>
      </c>
      <c r="K392" s="2">
        <v>58</v>
      </c>
      <c r="L392" s="2">
        <v>89</v>
      </c>
      <c r="M392" s="4">
        <v>11</v>
      </c>
      <c r="N392" s="2" t="s">
        <v>4</v>
      </c>
      <c r="O392" s="2">
        <v>1</v>
      </c>
      <c r="P392" t="s">
        <v>12</v>
      </c>
      <c r="Q392">
        <f t="shared" si="60"/>
        <v>696</v>
      </c>
      <c r="R392" s="55">
        <f t="shared" si="61"/>
        <v>1.2654545454545455E-2</v>
      </c>
      <c r="S392">
        <f t="shared" si="62"/>
        <v>1</v>
      </c>
      <c r="T392">
        <f t="shared" si="63"/>
        <v>1</v>
      </c>
      <c r="U392" s="2">
        <f t="shared" si="64"/>
        <v>1</v>
      </c>
      <c r="V392" s="2">
        <f t="shared" si="65"/>
        <v>0</v>
      </c>
      <c r="W392">
        <f t="shared" si="66"/>
        <v>1</v>
      </c>
      <c r="X392" s="2">
        <f t="shared" si="67"/>
        <v>1</v>
      </c>
      <c r="Y392">
        <f t="shared" si="68"/>
        <v>1</v>
      </c>
      <c r="AB392">
        <f t="shared" si="69"/>
        <v>1</v>
      </c>
    </row>
    <row r="393" spans="1:28" x14ac:dyDescent="0.2">
      <c r="A393" s="5">
        <v>391</v>
      </c>
      <c r="B393" s="2" t="s">
        <v>0</v>
      </c>
      <c r="C393" s="2" t="s">
        <v>1</v>
      </c>
      <c r="D393" s="2" t="s">
        <v>5</v>
      </c>
      <c r="E393" s="2" t="s">
        <v>84</v>
      </c>
      <c r="F393" s="2">
        <v>28</v>
      </c>
      <c r="G393" s="2">
        <v>25</v>
      </c>
      <c r="H393" t="s">
        <v>17</v>
      </c>
      <c r="I393" s="2" t="s">
        <v>2</v>
      </c>
      <c r="J393" s="2" t="s">
        <v>55</v>
      </c>
      <c r="K393" s="2">
        <v>27</v>
      </c>
      <c r="L393" s="2">
        <v>126</v>
      </c>
      <c r="M393" s="2">
        <v>29</v>
      </c>
      <c r="N393" s="2" t="s">
        <v>4</v>
      </c>
      <c r="O393" s="2">
        <v>2</v>
      </c>
      <c r="P393" t="s">
        <v>13</v>
      </c>
      <c r="Q393">
        <f t="shared" si="60"/>
        <v>324</v>
      </c>
      <c r="R393" s="55">
        <f t="shared" si="61"/>
        <v>1.1571428571428571E-2</v>
      </c>
      <c r="S393">
        <f t="shared" si="62"/>
        <v>1</v>
      </c>
      <c r="T393">
        <f t="shared" si="63"/>
        <v>2</v>
      </c>
      <c r="U393" s="2">
        <f t="shared" si="64"/>
        <v>4</v>
      </c>
      <c r="V393" s="2">
        <f t="shared" si="65"/>
        <v>3</v>
      </c>
      <c r="W393">
        <f t="shared" si="66"/>
        <v>1</v>
      </c>
      <c r="X393" s="2">
        <f t="shared" si="67"/>
        <v>0</v>
      </c>
      <c r="Y393">
        <f t="shared" si="68"/>
        <v>1</v>
      </c>
      <c r="AB393">
        <f t="shared" si="69"/>
        <v>1</v>
      </c>
    </row>
    <row r="394" spans="1:28" x14ac:dyDescent="0.2">
      <c r="A394" s="5">
        <v>392</v>
      </c>
      <c r="B394" s="2" t="s">
        <v>3</v>
      </c>
      <c r="C394" s="2" t="s">
        <v>1</v>
      </c>
      <c r="D394" s="2" t="s">
        <v>5</v>
      </c>
      <c r="E394" s="2" t="s">
        <v>83</v>
      </c>
      <c r="F394" s="2">
        <v>33</v>
      </c>
      <c r="G394" s="2">
        <v>44</v>
      </c>
      <c r="H394" t="s">
        <v>16</v>
      </c>
      <c r="I394" s="2" t="s">
        <v>2</v>
      </c>
      <c r="J394" s="2" t="s">
        <v>53</v>
      </c>
      <c r="K394" s="2">
        <v>20</v>
      </c>
      <c r="L394" s="2">
        <v>91</v>
      </c>
      <c r="M394" s="2">
        <v>29</v>
      </c>
      <c r="N394" s="2" t="s">
        <v>4</v>
      </c>
      <c r="O394" s="2">
        <v>2</v>
      </c>
      <c r="P394" t="s">
        <v>10</v>
      </c>
      <c r="Q394">
        <f t="shared" si="60"/>
        <v>240</v>
      </c>
      <c r="R394" s="55">
        <f t="shared" si="61"/>
        <v>7.2727272727272727E-3</v>
      </c>
      <c r="S394">
        <f t="shared" si="62"/>
        <v>0</v>
      </c>
      <c r="T394">
        <f t="shared" si="63"/>
        <v>1</v>
      </c>
      <c r="U394" s="2">
        <f t="shared" si="64"/>
        <v>2</v>
      </c>
      <c r="V394" s="2">
        <f t="shared" si="65"/>
        <v>1</v>
      </c>
      <c r="W394">
        <f t="shared" si="66"/>
        <v>1</v>
      </c>
      <c r="X394" s="2">
        <f t="shared" si="67"/>
        <v>0</v>
      </c>
      <c r="Y394">
        <f t="shared" si="68"/>
        <v>1</v>
      </c>
      <c r="AB394">
        <f t="shared" si="69"/>
        <v>1</v>
      </c>
    </row>
    <row r="395" spans="1:28" x14ac:dyDescent="0.2">
      <c r="A395" s="5">
        <v>393</v>
      </c>
      <c r="B395" s="2" t="s">
        <v>3</v>
      </c>
      <c r="C395" s="2" t="s">
        <v>2</v>
      </c>
      <c r="D395" s="2" t="s">
        <v>15</v>
      </c>
      <c r="E395" s="2" t="s">
        <v>85</v>
      </c>
      <c r="F395" s="2">
        <v>35</v>
      </c>
      <c r="G395" s="2">
        <v>63</v>
      </c>
      <c r="H395" t="s">
        <v>22</v>
      </c>
      <c r="I395" s="2" t="s">
        <v>14</v>
      </c>
      <c r="J395" s="2" t="s">
        <v>53</v>
      </c>
      <c r="K395" s="2">
        <v>18</v>
      </c>
      <c r="L395" s="2">
        <v>78</v>
      </c>
      <c r="M395" s="2">
        <v>41</v>
      </c>
      <c r="N395" s="2" t="s">
        <v>4</v>
      </c>
      <c r="O395" s="2">
        <v>2</v>
      </c>
      <c r="P395" t="s">
        <v>10</v>
      </c>
      <c r="Q395">
        <f t="shared" si="60"/>
        <v>216</v>
      </c>
      <c r="R395" s="55">
        <f t="shared" si="61"/>
        <v>6.1714285714285716E-3</v>
      </c>
      <c r="S395">
        <f t="shared" si="62"/>
        <v>0</v>
      </c>
      <c r="T395">
        <f t="shared" si="63"/>
        <v>3</v>
      </c>
      <c r="U395" s="2">
        <f t="shared" si="64"/>
        <v>2</v>
      </c>
      <c r="V395" s="2">
        <f t="shared" si="65"/>
        <v>1</v>
      </c>
      <c r="W395">
        <f t="shared" si="66"/>
        <v>0</v>
      </c>
      <c r="X395" s="2">
        <f t="shared" si="67"/>
        <v>1</v>
      </c>
      <c r="Y395">
        <f t="shared" si="68"/>
        <v>1</v>
      </c>
      <c r="AB395">
        <f t="shared" si="69"/>
        <v>0</v>
      </c>
    </row>
    <row r="396" spans="1:28" x14ac:dyDescent="0.2">
      <c r="A396" s="5">
        <v>394</v>
      </c>
      <c r="B396" s="2" t="s">
        <v>0</v>
      </c>
      <c r="C396" s="2" t="s">
        <v>1</v>
      </c>
      <c r="D396" s="2" t="s">
        <v>5</v>
      </c>
      <c r="E396" s="2" t="s">
        <v>83</v>
      </c>
      <c r="F396" s="2">
        <v>57</v>
      </c>
      <c r="G396" s="2">
        <v>62</v>
      </c>
      <c r="H396" t="s">
        <v>30</v>
      </c>
      <c r="I396" s="2" t="s">
        <v>14</v>
      </c>
      <c r="J396" s="2" t="s">
        <v>6</v>
      </c>
      <c r="K396" s="2">
        <v>60</v>
      </c>
      <c r="L396" s="2">
        <v>128</v>
      </c>
      <c r="M396" s="2">
        <v>15</v>
      </c>
      <c r="N396" s="2" t="s">
        <v>4</v>
      </c>
      <c r="O396" s="2">
        <v>1</v>
      </c>
      <c r="P396" t="s">
        <v>10</v>
      </c>
      <c r="Q396">
        <f t="shared" si="60"/>
        <v>720</v>
      </c>
      <c r="R396" s="55">
        <f t="shared" si="61"/>
        <v>1.2631578947368421E-2</v>
      </c>
      <c r="S396">
        <f t="shared" si="62"/>
        <v>1</v>
      </c>
      <c r="T396">
        <f t="shared" si="63"/>
        <v>1</v>
      </c>
      <c r="U396" s="2">
        <f t="shared" si="64"/>
        <v>2</v>
      </c>
      <c r="V396" s="2">
        <f t="shared" si="65"/>
        <v>0</v>
      </c>
      <c r="W396">
        <f t="shared" si="66"/>
        <v>1</v>
      </c>
      <c r="X396" s="2">
        <f t="shared" si="67"/>
        <v>1</v>
      </c>
      <c r="Y396">
        <f t="shared" si="68"/>
        <v>1</v>
      </c>
      <c r="AB396">
        <f t="shared" si="69"/>
        <v>1</v>
      </c>
    </row>
    <row r="397" spans="1:28" x14ac:dyDescent="0.2">
      <c r="A397" s="5">
        <v>395</v>
      </c>
      <c r="B397" s="2" t="s">
        <v>0</v>
      </c>
      <c r="C397" s="2" t="s">
        <v>2</v>
      </c>
      <c r="D397" s="2" t="s">
        <v>5</v>
      </c>
      <c r="E397" s="2" t="s">
        <v>83</v>
      </c>
      <c r="F397" s="2">
        <v>28</v>
      </c>
      <c r="G397" s="2">
        <v>24</v>
      </c>
      <c r="H397" t="s">
        <v>45</v>
      </c>
      <c r="I397" s="2" t="s">
        <v>2</v>
      </c>
      <c r="J397" s="2" t="s">
        <v>53</v>
      </c>
      <c r="K397" s="2">
        <v>36</v>
      </c>
      <c r="L397" s="2">
        <v>124</v>
      </c>
      <c r="M397" s="2">
        <v>23</v>
      </c>
      <c r="N397" s="2" t="s">
        <v>4</v>
      </c>
      <c r="O397" s="2">
        <v>5</v>
      </c>
      <c r="P397" t="s">
        <v>13</v>
      </c>
      <c r="Q397">
        <f t="shared" si="60"/>
        <v>432</v>
      </c>
      <c r="R397" s="55">
        <f t="shared" si="61"/>
        <v>1.5428571428571429E-2</v>
      </c>
      <c r="S397">
        <f t="shared" si="62"/>
        <v>1</v>
      </c>
      <c r="T397">
        <f t="shared" si="63"/>
        <v>1</v>
      </c>
      <c r="U397" s="2">
        <f t="shared" si="64"/>
        <v>4</v>
      </c>
      <c r="V397" s="2">
        <f t="shared" si="65"/>
        <v>1</v>
      </c>
      <c r="W397">
        <f t="shared" si="66"/>
        <v>0</v>
      </c>
      <c r="X397" s="2">
        <f t="shared" si="67"/>
        <v>0</v>
      </c>
      <c r="Y397">
        <f t="shared" si="68"/>
        <v>1</v>
      </c>
      <c r="AB397">
        <f t="shared" si="69"/>
        <v>1</v>
      </c>
    </row>
    <row r="398" spans="1:28" x14ac:dyDescent="0.2">
      <c r="A398" s="5">
        <v>396</v>
      </c>
      <c r="B398" s="2" t="s">
        <v>0</v>
      </c>
      <c r="C398" s="2" t="s">
        <v>1</v>
      </c>
      <c r="D398" s="2" t="s">
        <v>15</v>
      </c>
      <c r="E398" s="2" t="s">
        <v>83</v>
      </c>
      <c r="F398" s="2">
        <v>27</v>
      </c>
      <c r="G398" s="2">
        <v>35</v>
      </c>
      <c r="H398" t="s">
        <v>21</v>
      </c>
      <c r="I398" s="2" t="s">
        <v>2</v>
      </c>
      <c r="J398" s="2" t="s">
        <v>53</v>
      </c>
      <c r="K398" s="2">
        <v>18</v>
      </c>
      <c r="L398" s="2">
        <v>22</v>
      </c>
      <c r="M398" s="2">
        <v>32</v>
      </c>
      <c r="N398" s="2" t="s">
        <v>4</v>
      </c>
      <c r="O398" s="2">
        <v>1</v>
      </c>
      <c r="P398" t="s">
        <v>10</v>
      </c>
      <c r="Q398">
        <f t="shared" si="60"/>
        <v>216</v>
      </c>
      <c r="R398" s="55">
        <f t="shared" si="61"/>
        <v>8.0000000000000002E-3</v>
      </c>
      <c r="S398">
        <f t="shared" si="62"/>
        <v>1</v>
      </c>
      <c r="T398">
        <f t="shared" si="63"/>
        <v>1</v>
      </c>
      <c r="U398" s="2">
        <f t="shared" si="64"/>
        <v>2</v>
      </c>
      <c r="V398" s="2">
        <f t="shared" si="65"/>
        <v>1</v>
      </c>
      <c r="W398">
        <f t="shared" si="66"/>
        <v>1</v>
      </c>
      <c r="X398" s="2">
        <f t="shared" si="67"/>
        <v>0</v>
      </c>
      <c r="Y398">
        <f t="shared" si="68"/>
        <v>1</v>
      </c>
      <c r="AB398">
        <f t="shared" si="69"/>
        <v>0</v>
      </c>
    </row>
    <row r="399" spans="1:28" x14ac:dyDescent="0.2">
      <c r="A399" s="5">
        <v>397</v>
      </c>
      <c r="B399" s="2" t="s">
        <v>3</v>
      </c>
      <c r="C399" s="2" t="s">
        <v>1</v>
      </c>
      <c r="D399" s="2" t="s">
        <v>5</v>
      </c>
      <c r="E399" s="2" t="s">
        <v>83</v>
      </c>
      <c r="F399" s="2">
        <v>49</v>
      </c>
      <c r="G399" s="2">
        <v>28</v>
      </c>
      <c r="H399" t="s">
        <v>25</v>
      </c>
      <c r="I399" s="2" t="s">
        <v>14</v>
      </c>
      <c r="J399" s="3" t="s">
        <v>7</v>
      </c>
      <c r="K399" s="2">
        <v>40</v>
      </c>
      <c r="L399" s="2">
        <v>111</v>
      </c>
      <c r="M399" s="2">
        <v>44</v>
      </c>
      <c r="N399" s="2" t="s">
        <v>8</v>
      </c>
      <c r="O399" s="2">
        <v>11</v>
      </c>
      <c r="P399" t="s">
        <v>9</v>
      </c>
      <c r="Q399">
        <f t="shared" si="60"/>
        <v>480</v>
      </c>
      <c r="R399" s="55">
        <f t="shared" si="61"/>
        <v>9.7959183673469383E-3</v>
      </c>
      <c r="S399">
        <f t="shared" si="62"/>
        <v>0</v>
      </c>
      <c r="T399">
        <f t="shared" si="63"/>
        <v>1</v>
      </c>
      <c r="U399" s="2">
        <f t="shared" si="64"/>
        <v>0</v>
      </c>
      <c r="V399" s="2">
        <f t="shared" si="65"/>
        <v>4</v>
      </c>
      <c r="W399">
        <f t="shared" si="66"/>
        <v>1</v>
      </c>
      <c r="X399" s="2">
        <f t="shared" si="67"/>
        <v>1</v>
      </c>
      <c r="Y399">
        <f t="shared" si="68"/>
        <v>0</v>
      </c>
      <c r="AB399">
        <f t="shared" si="69"/>
        <v>1</v>
      </c>
    </row>
    <row r="400" spans="1:28" x14ac:dyDescent="0.2">
      <c r="A400" s="5">
        <v>398</v>
      </c>
      <c r="B400" s="2" t="s">
        <v>3</v>
      </c>
      <c r="C400" s="2" t="s">
        <v>1</v>
      </c>
      <c r="D400" s="2" t="s">
        <v>5</v>
      </c>
      <c r="E400" s="2" t="s">
        <v>15</v>
      </c>
      <c r="F400" s="2">
        <v>29</v>
      </c>
      <c r="G400" s="2">
        <v>68</v>
      </c>
      <c r="H400" t="s">
        <v>30</v>
      </c>
      <c r="I400" s="2" t="s">
        <v>14</v>
      </c>
      <c r="J400" s="2" t="s">
        <v>55</v>
      </c>
      <c r="K400" s="2">
        <v>18</v>
      </c>
      <c r="L400" s="2">
        <v>42</v>
      </c>
      <c r="M400" s="2">
        <v>9</v>
      </c>
      <c r="N400" s="2" t="s">
        <v>4</v>
      </c>
      <c r="O400" s="2">
        <v>1</v>
      </c>
      <c r="P400" t="s">
        <v>11</v>
      </c>
      <c r="Q400">
        <f t="shared" si="60"/>
        <v>216</v>
      </c>
      <c r="R400" s="55">
        <f t="shared" si="61"/>
        <v>7.4482758620689656E-3</v>
      </c>
      <c r="S400">
        <f t="shared" si="62"/>
        <v>0</v>
      </c>
      <c r="T400">
        <f t="shared" si="63"/>
        <v>0</v>
      </c>
      <c r="U400" s="2">
        <f t="shared" si="64"/>
        <v>3</v>
      </c>
      <c r="V400" s="2">
        <f t="shared" si="65"/>
        <v>3</v>
      </c>
      <c r="W400">
        <f t="shared" si="66"/>
        <v>1</v>
      </c>
      <c r="X400" s="2">
        <f t="shared" si="67"/>
        <v>1</v>
      </c>
      <c r="Y400">
        <f t="shared" si="68"/>
        <v>1</v>
      </c>
      <c r="AB400">
        <f t="shared" si="69"/>
        <v>1</v>
      </c>
    </row>
    <row r="401" spans="1:28" x14ac:dyDescent="0.2">
      <c r="A401" s="5">
        <v>399</v>
      </c>
      <c r="B401" s="2" t="s">
        <v>3</v>
      </c>
      <c r="C401" s="2" t="s">
        <v>1</v>
      </c>
      <c r="D401" s="2" t="s">
        <v>5</v>
      </c>
      <c r="E401" s="2" t="s">
        <v>15</v>
      </c>
      <c r="F401" s="2">
        <v>26</v>
      </c>
      <c r="G401" s="2">
        <v>55</v>
      </c>
      <c r="H401" t="s">
        <v>33</v>
      </c>
      <c r="I401" s="2" t="s">
        <v>2</v>
      </c>
      <c r="J401" s="2" t="s">
        <v>53</v>
      </c>
      <c r="K401" s="2">
        <v>16</v>
      </c>
      <c r="L401" s="2">
        <v>28</v>
      </c>
      <c r="M401" s="2">
        <v>2</v>
      </c>
      <c r="N401" s="2" t="s">
        <v>4</v>
      </c>
      <c r="O401" s="2">
        <v>2</v>
      </c>
      <c r="P401" t="s">
        <v>10</v>
      </c>
      <c r="Q401">
        <f t="shared" si="60"/>
        <v>192</v>
      </c>
      <c r="R401" s="55">
        <f t="shared" si="61"/>
        <v>7.3846153846153844E-3</v>
      </c>
      <c r="S401">
        <f t="shared" si="62"/>
        <v>0</v>
      </c>
      <c r="T401">
        <f t="shared" si="63"/>
        <v>0</v>
      </c>
      <c r="U401" s="2">
        <f t="shared" si="64"/>
        <v>2</v>
      </c>
      <c r="V401" s="2">
        <f t="shared" si="65"/>
        <v>1</v>
      </c>
      <c r="W401">
        <f t="shared" si="66"/>
        <v>1</v>
      </c>
      <c r="X401" s="2">
        <f t="shared" si="67"/>
        <v>0</v>
      </c>
      <c r="Y401">
        <f t="shared" si="68"/>
        <v>1</v>
      </c>
      <c r="AB401">
        <f t="shared" si="69"/>
        <v>1</v>
      </c>
    </row>
    <row r="402" spans="1:28" x14ac:dyDescent="0.2">
      <c r="A402" s="5">
        <v>400</v>
      </c>
      <c r="B402" s="2" t="s">
        <v>0</v>
      </c>
      <c r="C402" s="2" t="s">
        <v>1</v>
      </c>
      <c r="D402" s="2" t="s">
        <v>5</v>
      </c>
      <c r="E402" s="2" t="s">
        <v>84</v>
      </c>
      <c r="F402" s="2">
        <v>58</v>
      </c>
      <c r="G402" s="2">
        <v>64</v>
      </c>
      <c r="H402" t="s">
        <v>18</v>
      </c>
      <c r="I402" s="2" t="s">
        <v>14</v>
      </c>
      <c r="J402" s="2" t="s">
        <v>6</v>
      </c>
      <c r="K402" s="2">
        <v>76</v>
      </c>
      <c r="L402" s="2">
        <v>137</v>
      </c>
      <c r="M402" s="2">
        <v>12</v>
      </c>
      <c r="N402" s="2" t="s">
        <v>4</v>
      </c>
      <c r="O402" s="2">
        <v>0</v>
      </c>
      <c r="P402" t="s">
        <v>10</v>
      </c>
      <c r="Q402">
        <f t="shared" si="60"/>
        <v>912</v>
      </c>
      <c r="R402" s="55">
        <f t="shared" si="61"/>
        <v>1.5724137931034481E-2</v>
      </c>
      <c r="S402">
        <f t="shared" si="62"/>
        <v>1</v>
      </c>
      <c r="T402">
        <f t="shared" si="63"/>
        <v>2</v>
      </c>
      <c r="U402" s="2">
        <f t="shared" si="64"/>
        <v>2</v>
      </c>
      <c r="V402" s="2">
        <f t="shared" si="65"/>
        <v>0</v>
      </c>
      <c r="W402">
        <f t="shared" si="66"/>
        <v>1</v>
      </c>
      <c r="X402" s="2">
        <f t="shared" si="67"/>
        <v>1</v>
      </c>
      <c r="Y402">
        <f t="shared" si="68"/>
        <v>1</v>
      </c>
      <c r="AB402">
        <f t="shared" si="69"/>
        <v>1</v>
      </c>
    </row>
    <row r="403" spans="1:28" x14ac:dyDescent="0.2">
      <c r="A403" s="5">
        <v>401</v>
      </c>
      <c r="B403" s="2" t="s">
        <v>3</v>
      </c>
      <c r="C403" s="2" t="s">
        <v>1</v>
      </c>
      <c r="D403" s="2" t="s">
        <v>5</v>
      </c>
      <c r="E403" s="2" t="s">
        <v>15</v>
      </c>
      <c r="F403" s="2">
        <v>36</v>
      </c>
      <c r="G403" s="2">
        <v>74</v>
      </c>
      <c r="H403" t="s">
        <v>40</v>
      </c>
      <c r="I403" s="2" t="s">
        <v>2</v>
      </c>
      <c r="J403" s="2" t="s">
        <v>53</v>
      </c>
      <c r="K403" s="2">
        <v>16</v>
      </c>
      <c r="L403" s="2">
        <v>44</v>
      </c>
      <c r="M403" s="2">
        <v>41</v>
      </c>
      <c r="N403" s="2" t="s">
        <v>4</v>
      </c>
      <c r="O403" s="2">
        <v>0</v>
      </c>
      <c r="P403" t="s">
        <v>11</v>
      </c>
      <c r="Q403">
        <f t="shared" si="60"/>
        <v>192</v>
      </c>
      <c r="R403" s="55">
        <f t="shared" si="61"/>
        <v>5.3333333333333332E-3</v>
      </c>
      <c r="S403">
        <f t="shared" si="62"/>
        <v>0</v>
      </c>
      <c r="T403">
        <f t="shared" si="63"/>
        <v>0</v>
      </c>
      <c r="U403" s="2">
        <f t="shared" si="64"/>
        <v>3</v>
      </c>
      <c r="V403" s="2">
        <f t="shared" si="65"/>
        <v>1</v>
      </c>
      <c r="W403">
        <f t="shared" si="66"/>
        <v>1</v>
      </c>
      <c r="X403" s="2">
        <f t="shared" si="67"/>
        <v>0</v>
      </c>
      <c r="Y403">
        <f t="shared" si="68"/>
        <v>1</v>
      </c>
      <c r="AB403">
        <f t="shared" si="69"/>
        <v>1</v>
      </c>
    </row>
    <row r="404" spans="1:28" x14ac:dyDescent="0.2">
      <c r="A404" s="5">
        <v>402</v>
      </c>
      <c r="B404" s="2" t="s">
        <v>3</v>
      </c>
      <c r="C404" s="2" t="s">
        <v>2</v>
      </c>
      <c r="D404" s="2" t="s">
        <v>5</v>
      </c>
      <c r="E404" s="2" t="s">
        <v>85</v>
      </c>
      <c r="F404" s="2">
        <v>28</v>
      </c>
      <c r="G404" s="2">
        <v>27</v>
      </c>
      <c r="H404" t="s">
        <v>21</v>
      </c>
      <c r="I404" s="2" t="s">
        <v>2</v>
      </c>
      <c r="J404" s="2" t="s">
        <v>54</v>
      </c>
      <c r="K404" s="2">
        <v>28</v>
      </c>
      <c r="L404" s="2">
        <v>42</v>
      </c>
      <c r="M404" s="2">
        <v>24</v>
      </c>
      <c r="N404" s="2" t="s">
        <v>4</v>
      </c>
      <c r="O404" s="2">
        <v>3</v>
      </c>
      <c r="P404" t="s">
        <v>13</v>
      </c>
      <c r="Q404">
        <f t="shared" si="60"/>
        <v>336</v>
      </c>
      <c r="R404" s="55">
        <f t="shared" si="61"/>
        <v>1.2E-2</v>
      </c>
      <c r="S404">
        <f t="shared" si="62"/>
        <v>0</v>
      </c>
      <c r="T404">
        <f t="shared" si="63"/>
        <v>3</v>
      </c>
      <c r="U404" s="2">
        <f t="shared" si="64"/>
        <v>4</v>
      </c>
      <c r="V404" s="2">
        <f t="shared" si="65"/>
        <v>2</v>
      </c>
      <c r="W404">
        <f t="shared" si="66"/>
        <v>0</v>
      </c>
      <c r="X404" s="2">
        <f t="shared" si="67"/>
        <v>0</v>
      </c>
      <c r="Y404">
        <f t="shared" si="68"/>
        <v>1</v>
      </c>
      <c r="AB404">
        <f t="shared" si="69"/>
        <v>1</v>
      </c>
    </row>
    <row r="405" spans="1:28" x14ac:dyDescent="0.2">
      <c r="A405" s="5">
        <v>403</v>
      </c>
      <c r="B405" s="2" t="s">
        <v>0</v>
      </c>
      <c r="C405" s="2" t="s">
        <v>1</v>
      </c>
      <c r="D405" s="2" t="s">
        <v>15</v>
      </c>
      <c r="E405" s="2" t="s">
        <v>15</v>
      </c>
      <c r="F405" s="2">
        <v>24</v>
      </c>
      <c r="G405" s="2">
        <v>35</v>
      </c>
      <c r="H405" t="s">
        <v>25</v>
      </c>
      <c r="I405" s="2" t="s">
        <v>14</v>
      </c>
      <c r="J405" s="2" t="s">
        <v>53</v>
      </c>
      <c r="K405" s="2">
        <v>22</v>
      </c>
      <c r="L405" s="2">
        <v>76</v>
      </c>
      <c r="M405" s="2">
        <v>43</v>
      </c>
      <c r="N405" s="2" t="s">
        <v>4</v>
      </c>
      <c r="O405" s="2">
        <v>1</v>
      </c>
      <c r="P405" t="s">
        <v>10</v>
      </c>
      <c r="Q405">
        <f t="shared" si="60"/>
        <v>264</v>
      </c>
      <c r="R405" s="55">
        <f t="shared" si="61"/>
        <v>1.0999999999999999E-2</v>
      </c>
      <c r="S405">
        <f t="shared" si="62"/>
        <v>1</v>
      </c>
      <c r="T405">
        <f t="shared" si="63"/>
        <v>0</v>
      </c>
      <c r="U405" s="2">
        <f t="shared" si="64"/>
        <v>2</v>
      </c>
      <c r="V405" s="2">
        <f t="shared" si="65"/>
        <v>1</v>
      </c>
      <c r="W405">
        <f t="shared" si="66"/>
        <v>1</v>
      </c>
      <c r="X405" s="2">
        <f t="shared" si="67"/>
        <v>1</v>
      </c>
      <c r="Y405">
        <f t="shared" si="68"/>
        <v>1</v>
      </c>
      <c r="AB405">
        <f t="shared" si="69"/>
        <v>0</v>
      </c>
    </row>
    <row r="406" spans="1:28" x14ac:dyDescent="0.2">
      <c r="A406" s="5">
        <v>404</v>
      </c>
      <c r="B406" s="2" t="s">
        <v>3</v>
      </c>
      <c r="C406" s="2" t="s">
        <v>2</v>
      </c>
      <c r="D406" s="2" t="s">
        <v>15</v>
      </c>
      <c r="E406" s="2" t="s">
        <v>15</v>
      </c>
      <c r="F406" s="2">
        <v>49</v>
      </c>
      <c r="G406" s="2">
        <v>41</v>
      </c>
      <c r="H406" t="s">
        <v>46</v>
      </c>
      <c r="I406" s="2" t="s">
        <v>2</v>
      </c>
      <c r="J406" s="3" t="s">
        <v>7</v>
      </c>
      <c r="K406" s="2">
        <v>36</v>
      </c>
      <c r="L406" s="2">
        <v>106</v>
      </c>
      <c r="M406" s="2">
        <v>38</v>
      </c>
      <c r="N406" s="2" t="s">
        <v>8</v>
      </c>
      <c r="O406" s="2">
        <v>2</v>
      </c>
      <c r="P406" s="1" t="s">
        <v>9</v>
      </c>
      <c r="Q406">
        <f t="shared" si="60"/>
        <v>432</v>
      </c>
      <c r="R406" s="55">
        <f t="shared" si="61"/>
        <v>8.8163265306122444E-3</v>
      </c>
      <c r="S406">
        <f t="shared" si="62"/>
        <v>0</v>
      </c>
      <c r="T406">
        <f t="shared" si="63"/>
        <v>0</v>
      </c>
      <c r="U406" s="2">
        <f t="shared" si="64"/>
        <v>0</v>
      </c>
      <c r="V406" s="2">
        <f t="shared" si="65"/>
        <v>4</v>
      </c>
      <c r="W406">
        <f t="shared" si="66"/>
        <v>0</v>
      </c>
      <c r="X406" s="2">
        <f t="shared" si="67"/>
        <v>0</v>
      </c>
      <c r="Y406">
        <f t="shared" si="68"/>
        <v>0</v>
      </c>
      <c r="AB406">
        <f t="shared" si="69"/>
        <v>0</v>
      </c>
    </row>
    <row r="407" spans="1:28" x14ac:dyDescent="0.2">
      <c r="A407" s="5">
        <v>405</v>
      </c>
      <c r="B407" s="2" t="s">
        <v>0</v>
      </c>
      <c r="C407" s="2" t="s">
        <v>1</v>
      </c>
      <c r="D407" s="2" t="s">
        <v>5</v>
      </c>
      <c r="E407" s="2" t="s">
        <v>85</v>
      </c>
      <c r="F407" s="2">
        <v>47</v>
      </c>
      <c r="G407" s="2">
        <v>50</v>
      </c>
      <c r="H407" t="s">
        <v>23</v>
      </c>
      <c r="I407" s="2" t="s">
        <v>14</v>
      </c>
      <c r="J407" s="3" t="s">
        <v>7</v>
      </c>
      <c r="K407" s="2">
        <v>43</v>
      </c>
      <c r="L407" s="2">
        <v>165</v>
      </c>
      <c r="M407" s="2">
        <v>24</v>
      </c>
      <c r="N407" s="2" t="s">
        <v>8</v>
      </c>
      <c r="O407" s="2">
        <v>11</v>
      </c>
      <c r="P407" s="1" t="s">
        <v>9</v>
      </c>
      <c r="Q407">
        <f t="shared" si="60"/>
        <v>516</v>
      </c>
      <c r="R407" s="55">
        <f t="shared" si="61"/>
        <v>1.0978723404255319E-2</v>
      </c>
      <c r="S407">
        <f t="shared" si="62"/>
        <v>1</v>
      </c>
      <c r="T407">
        <f t="shared" si="63"/>
        <v>3</v>
      </c>
      <c r="U407" s="2">
        <f t="shared" si="64"/>
        <v>0</v>
      </c>
      <c r="V407" s="2">
        <f t="shared" si="65"/>
        <v>4</v>
      </c>
      <c r="W407">
        <f t="shared" si="66"/>
        <v>1</v>
      </c>
      <c r="X407" s="2">
        <f t="shared" si="67"/>
        <v>1</v>
      </c>
      <c r="Y407">
        <f t="shared" si="68"/>
        <v>0</v>
      </c>
      <c r="AB407">
        <f t="shared" si="69"/>
        <v>1</v>
      </c>
    </row>
    <row r="408" spans="1:28" x14ac:dyDescent="0.2">
      <c r="A408" s="5">
        <v>406</v>
      </c>
      <c r="B408" s="2" t="s">
        <v>0</v>
      </c>
      <c r="C408" s="2" t="s">
        <v>2</v>
      </c>
      <c r="D408" s="2" t="s">
        <v>5</v>
      </c>
      <c r="E408" s="2" t="s">
        <v>83</v>
      </c>
      <c r="F408" s="2">
        <v>28</v>
      </c>
      <c r="G408" s="2">
        <v>24</v>
      </c>
      <c r="H408" t="s">
        <v>56</v>
      </c>
      <c r="I408" s="2" t="s">
        <v>2</v>
      </c>
      <c r="J408" s="2" t="s">
        <v>53</v>
      </c>
      <c r="K408" s="2">
        <v>32</v>
      </c>
      <c r="L408" s="2">
        <v>123</v>
      </c>
      <c r="M408" s="2">
        <v>32</v>
      </c>
      <c r="N408" s="2" t="s">
        <v>4</v>
      </c>
      <c r="O408" s="2">
        <v>1</v>
      </c>
      <c r="P408" t="s">
        <v>13</v>
      </c>
      <c r="Q408">
        <f t="shared" si="60"/>
        <v>384</v>
      </c>
      <c r="R408" s="55">
        <f t="shared" si="61"/>
        <v>1.3714285714285714E-2</v>
      </c>
      <c r="S408">
        <f t="shared" si="62"/>
        <v>1</v>
      </c>
      <c r="T408">
        <f t="shared" si="63"/>
        <v>1</v>
      </c>
      <c r="U408" s="2">
        <f t="shared" si="64"/>
        <v>4</v>
      </c>
      <c r="V408" s="2">
        <f t="shared" si="65"/>
        <v>1</v>
      </c>
      <c r="W408">
        <f t="shared" si="66"/>
        <v>0</v>
      </c>
      <c r="X408" s="2">
        <f t="shared" si="67"/>
        <v>0</v>
      </c>
      <c r="Y408">
        <f t="shared" si="68"/>
        <v>1</v>
      </c>
      <c r="AB408">
        <f t="shared" si="69"/>
        <v>1</v>
      </c>
    </row>
    <row r="409" spans="1:28" x14ac:dyDescent="0.2">
      <c r="A409" s="5">
        <v>407</v>
      </c>
      <c r="B409" s="2" t="s">
        <v>3</v>
      </c>
      <c r="C409" s="2" t="s">
        <v>2</v>
      </c>
      <c r="D409" s="2" t="s">
        <v>5</v>
      </c>
      <c r="E409" s="2" t="s">
        <v>84</v>
      </c>
      <c r="F409" s="2">
        <v>27</v>
      </c>
      <c r="G409" s="2">
        <v>20</v>
      </c>
      <c r="H409" t="s">
        <v>65</v>
      </c>
      <c r="I409" s="2" t="s">
        <v>2</v>
      </c>
      <c r="J409" s="2" t="s">
        <v>55</v>
      </c>
      <c r="K409" s="2">
        <v>31</v>
      </c>
      <c r="L409" s="2">
        <v>112</v>
      </c>
      <c r="M409" s="2">
        <v>25</v>
      </c>
      <c r="N409" s="2" t="s">
        <v>4</v>
      </c>
      <c r="O409" s="2">
        <v>5</v>
      </c>
      <c r="P409" t="s">
        <v>13</v>
      </c>
      <c r="Q409">
        <f t="shared" si="60"/>
        <v>372</v>
      </c>
      <c r="R409" s="55">
        <f t="shared" si="61"/>
        <v>1.3777777777777778E-2</v>
      </c>
      <c r="S409">
        <f t="shared" si="62"/>
        <v>0</v>
      </c>
      <c r="T409">
        <f t="shared" si="63"/>
        <v>2</v>
      </c>
      <c r="U409" s="2">
        <f t="shared" si="64"/>
        <v>4</v>
      </c>
      <c r="V409" s="2">
        <f t="shared" si="65"/>
        <v>3</v>
      </c>
      <c r="W409">
        <f t="shared" si="66"/>
        <v>0</v>
      </c>
      <c r="X409" s="2">
        <f t="shared" si="67"/>
        <v>0</v>
      </c>
      <c r="Y409">
        <f t="shared" si="68"/>
        <v>1</v>
      </c>
      <c r="AB409">
        <f t="shared" si="69"/>
        <v>1</v>
      </c>
    </row>
    <row r="410" spans="1:28" x14ac:dyDescent="0.2">
      <c r="A410" s="5">
        <v>408</v>
      </c>
      <c r="B410" s="2" t="s">
        <v>0</v>
      </c>
      <c r="C410" s="2" t="s">
        <v>1</v>
      </c>
      <c r="D410" s="2" t="s">
        <v>5</v>
      </c>
      <c r="E410" s="2" t="s">
        <v>85</v>
      </c>
      <c r="F410" s="2">
        <v>28</v>
      </c>
      <c r="G410" s="2">
        <v>36</v>
      </c>
      <c r="H410" t="s">
        <v>32</v>
      </c>
      <c r="I410" s="2" t="s">
        <v>14</v>
      </c>
      <c r="J410" s="2" t="s">
        <v>53</v>
      </c>
      <c r="K410" s="2">
        <v>22</v>
      </c>
      <c r="L410" s="2">
        <v>28</v>
      </c>
      <c r="M410" s="2">
        <v>5</v>
      </c>
      <c r="N410" s="2" t="s">
        <v>4</v>
      </c>
      <c r="O410" s="2">
        <v>1</v>
      </c>
      <c r="P410" t="s">
        <v>12</v>
      </c>
      <c r="Q410">
        <f t="shared" si="60"/>
        <v>264</v>
      </c>
      <c r="R410" s="55">
        <f t="shared" si="61"/>
        <v>9.4285714285714285E-3</v>
      </c>
      <c r="S410">
        <f t="shared" si="62"/>
        <v>1</v>
      </c>
      <c r="T410">
        <f t="shared" si="63"/>
        <v>3</v>
      </c>
      <c r="U410" s="2">
        <f t="shared" si="64"/>
        <v>1</v>
      </c>
      <c r="V410" s="2">
        <f t="shared" si="65"/>
        <v>1</v>
      </c>
      <c r="W410">
        <f t="shared" si="66"/>
        <v>1</v>
      </c>
      <c r="X410" s="2">
        <f t="shared" si="67"/>
        <v>1</v>
      </c>
      <c r="Y410">
        <f t="shared" si="68"/>
        <v>1</v>
      </c>
      <c r="AB410">
        <f t="shared" si="69"/>
        <v>1</v>
      </c>
    </row>
    <row r="411" spans="1:28" x14ac:dyDescent="0.2">
      <c r="A411" s="5">
        <v>409</v>
      </c>
      <c r="B411" s="2" t="s">
        <v>0</v>
      </c>
      <c r="C411" s="2" t="s">
        <v>1</v>
      </c>
      <c r="D411" s="2" t="s">
        <v>5</v>
      </c>
      <c r="E411" s="2" t="s">
        <v>85</v>
      </c>
      <c r="F411" s="2">
        <v>48</v>
      </c>
      <c r="G411" s="2">
        <v>76</v>
      </c>
      <c r="H411" t="s">
        <v>34</v>
      </c>
      <c r="I411" s="2" t="s">
        <v>14</v>
      </c>
      <c r="J411" s="3" t="s">
        <v>7</v>
      </c>
      <c r="K411" s="2">
        <v>44</v>
      </c>
      <c r="L411" s="2">
        <v>61</v>
      </c>
      <c r="M411" s="2">
        <v>15</v>
      </c>
      <c r="N411" s="2" t="s">
        <v>8</v>
      </c>
      <c r="O411" s="2">
        <v>11</v>
      </c>
      <c r="P411" s="1" t="s">
        <v>9</v>
      </c>
      <c r="Q411">
        <f t="shared" si="60"/>
        <v>528</v>
      </c>
      <c r="R411" s="55">
        <f t="shared" si="61"/>
        <v>1.0999999999999999E-2</v>
      </c>
      <c r="S411">
        <f t="shared" si="62"/>
        <v>1</v>
      </c>
      <c r="T411">
        <f t="shared" si="63"/>
        <v>3</v>
      </c>
      <c r="U411" s="2">
        <f t="shared" si="64"/>
        <v>0</v>
      </c>
      <c r="V411" s="2">
        <f t="shared" si="65"/>
        <v>4</v>
      </c>
      <c r="W411">
        <f t="shared" si="66"/>
        <v>1</v>
      </c>
      <c r="X411" s="2">
        <f t="shared" si="67"/>
        <v>1</v>
      </c>
      <c r="Y411">
        <f t="shared" si="68"/>
        <v>0</v>
      </c>
      <c r="AB411">
        <f t="shared" si="69"/>
        <v>1</v>
      </c>
    </row>
    <row r="412" spans="1:28" x14ac:dyDescent="0.2">
      <c r="A412" s="5">
        <v>410</v>
      </c>
      <c r="B412" s="2" t="s">
        <v>3</v>
      </c>
      <c r="C412" s="2" t="s">
        <v>2</v>
      </c>
      <c r="D412" s="2" t="s">
        <v>15</v>
      </c>
      <c r="E412" s="2" t="s">
        <v>83</v>
      </c>
      <c r="F412" s="2">
        <v>33</v>
      </c>
      <c r="G412" s="2">
        <v>48</v>
      </c>
      <c r="H412" t="s">
        <v>31</v>
      </c>
      <c r="I412" s="2" t="s">
        <v>2</v>
      </c>
      <c r="J412" s="2" t="s">
        <v>55</v>
      </c>
      <c r="K412" s="2">
        <v>17</v>
      </c>
      <c r="L412" s="2">
        <v>40</v>
      </c>
      <c r="M412" s="2">
        <v>7</v>
      </c>
      <c r="N412" s="2" t="s">
        <v>4</v>
      </c>
      <c r="O412" s="2">
        <v>2</v>
      </c>
      <c r="P412" t="s">
        <v>11</v>
      </c>
      <c r="Q412">
        <f t="shared" si="60"/>
        <v>204</v>
      </c>
      <c r="R412" s="55">
        <f t="shared" si="61"/>
        <v>6.1818181818181816E-3</v>
      </c>
      <c r="S412">
        <f t="shared" si="62"/>
        <v>0</v>
      </c>
      <c r="T412">
        <f t="shared" si="63"/>
        <v>1</v>
      </c>
      <c r="U412" s="2">
        <f t="shared" si="64"/>
        <v>3</v>
      </c>
      <c r="V412" s="2">
        <f t="shared" si="65"/>
        <v>3</v>
      </c>
      <c r="W412">
        <f t="shared" si="66"/>
        <v>0</v>
      </c>
      <c r="X412" s="2">
        <f t="shared" si="67"/>
        <v>0</v>
      </c>
      <c r="Y412">
        <f t="shared" si="68"/>
        <v>1</v>
      </c>
      <c r="AB412">
        <f t="shared" si="69"/>
        <v>0</v>
      </c>
    </row>
    <row r="413" spans="1:28" x14ac:dyDescent="0.2">
      <c r="A413" s="5">
        <v>411</v>
      </c>
      <c r="B413" s="2" t="s">
        <v>3</v>
      </c>
      <c r="C413" s="2" t="s">
        <v>2</v>
      </c>
      <c r="D413" s="2" t="s">
        <v>5</v>
      </c>
      <c r="E413" s="2" t="s">
        <v>83</v>
      </c>
      <c r="F413" s="2">
        <v>60</v>
      </c>
      <c r="G413" s="2">
        <v>50</v>
      </c>
      <c r="H413" t="s">
        <v>48</v>
      </c>
      <c r="I413" s="2" t="s">
        <v>2</v>
      </c>
      <c r="J413" s="2" t="s">
        <v>6</v>
      </c>
      <c r="K413" s="2">
        <v>65</v>
      </c>
      <c r="L413" s="2">
        <v>207</v>
      </c>
      <c r="M413" s="2">
        <v>12</v>
      </c>
      <c r="N413" s="2" t="s">
        <v>4</v>
      </c>
      <c r="O413" s="2">
        <v>2</v>
      </c>
      <c r="P413" t="s">
        <v>12</v>
      </c>
      <c r="Q413">
        <f t="shared" si="60"/>
        <v>780</v>
      </c>
      <c r="R413" s="55">
        <f t="shared" si="61"/>
        <v>1.2999999999999999E-2</v>
      </c>
      <c r="S413">
        <f t="shared" si="62"/>
        <v>0</v>
      </c>
      <c r="T413">
        <f t="shared" si="63"/>
        <v>1</v>
      </c>
      <c r="U413" s="2">
        <f t="shared" si="64"/>
        <v>1</v>
      </c>
      <c r="V413" s="2">
        <f t="shared" si="65"/>
        <v>0</v>
      </c>
      <c r="W413">
        <f t="shared" si="66"/>
        <v>0</v>
      </c>
      <c r="X413" s="2">
        <f t="shared" si="67"/>
        <v>0</v>
      </c>
      <c r="Y413">
        <f t="shared" si="68"/>
        <v>1</v>
      </c>
      <c r="AB413">
        <f t="shared" si="69"/>
        <v>1</v>
      </c>
    </row>
    <row r="414" spans="1:28" x14ac:dyDescent="0.2">
      <c r="A414" s="5">
        <v>412</v>
      </c>
      <c r="B414" s="2" t="s">
        <v>0</v>
      </c>
      <c r="C414" s="2" t="s">
        <v>2</v>
      </c>
      <c r="D414" s="2" t="s">
        <v>15</v>
      </c>
      <c r="E414" s="2" t="s">
        <v>15</v>
      </c>
      <c r="F414" s="2">
        <v>30</v>
      </c>
      <c r="G414" s="2">
        <v>47</v>
      </c>
      <c r="H414" t="s">
        <v>29</v>
      </c>
      <c r="I414" s="2" t="s">
        <v>2</v>
      </c>
      <c r="J414" s="2" t="s">
        <v>53</v>
      </c>
      <c r="K414" s="2">
        <v>17</v>
      </c>
      <c r="L414" s="2">
        <v>63</v>
      </c>
      <c r="M414" s="2">
        <v>46</v>
      </c>
      <c r="N414" s="2" t="s">
        <v>4</v>
      </c>
      <c r="O414" s="2">
        <v>0</v>
      </c>
      <c r="P414" t="s">
        <v>10</v>
      </c>
      <c r="Q414">
        <f t="shared" si="60"/>
        <v>204</v>
      </c>
      <c r="R414" s="55">
        <f t="shared" si="61"/>
        <v>6.7999999999999996E-3</v>
      </c>
      <c r="S414">
        <f t="shared" si="62"/>
        <v>1</v>
      </c>
      <c r="T414">
        <f t="shared" si="63"/>
        <v>0</v>
      </c>
      <c r="U414" s="2">
        <f t="shared" si="64"/>
        <v>2</v>
      </c>
      <c r="V414" s="2">
        <f t="shared" si="65"/>
        <v>1</v>
      </c>
      <c r="W414">
        <f t="shared" si="66"/>
        <v>0</v>
      </c>
      <c r="X414" s="2">
        <f t="shared" si="67"/>
        <v>0</v>
      </c>
      <c r="Y414">
        <f t="shared" si="68"/>
        <v>1</v>
      </c>
      <c r="AB414">
        <f t="shared" si="69"/>
        <v>0</v>
      </c>
    </row>
    <row r="415" spans="1:28" x14ac:dyDescent="0.2">
      <c r="A415" s="5">
        <v>413</v>
      </c>
      <c r="B415" s="2" t="s">
        <v>0</v>
      </c>
      <c r="C415" s="2" t="s">
        <v>1</v>
      </c>
      <c r="D415" s="2" t="s">
        <v>15</v>
      </c>
      <c r="E415" s="2" t="s">
        <v>15</v>
      </c>
      <c r="F415" s="2">
        <v>34</v>
      </c>
      <c r="G415" s="2">
        <v>39</v>
      </c>
      <c r="H415" t="s">
        <v>30</v>
      </c>
      <c r="I415" s="2" t="s">
        <v>14</v>
      </c>
      <c r="J415" s="2" t="s">
        <v>53</v>
      </c>
      <c r="K415" s="2">
        <v>19</v>
      </c>
      <c r="L415" s="2">
        <v>52</v>
      </c>
      <c r="M415" s="2">
        <v>27</v>
      </c>
      <c r="N415" s="2" t="s">
        <v>4</v>
      </c>
      <c r="O415" s="2">
        <v>0</v>
      </c>
      <c r="P415" t="s">
        <v>11</v>
      </c>
      <c r="Q415">
        <f t="shared" si="60"/>
        <v>228</v>
      </c>
      <c r="R415" s="55">
        <f t="shared" si="61"/>
        <v>6.7058823529411761E-3</v>
      </c>
      <c r="S415">
        <f t="shared" si="62"/>
        <v>1</v>
      </c>
      <c r="T415">
        <f t="shared" si="63"/>
        <v>0</v>
      </c>
      <c r="U415" s="2">
        <f t="shared" si="64"/>
        <v>3</v>
      </c>
      <c r="V415" s="2">
        <f t="shared" si="65"/>
        <v>1</v>
      </c>
      <c r="W415">
        <f t="shared" si="66"/>
        <v>1</v>
      </c>
      <c r="X415" s="2">
        <f t="shared" si="67"/>
        <v>1</v>
      </c>
      <c r="Y415">
        <f t="shared" si="68"/>
        <v>1</v>
      </c>
      <c r="AB415">
        <f t="shared" si="69"/>
        <v>0</v>
      </c>
    </row>
    <row r="416" spans="1:28" x14ac:dyDescent="0.2">
      <c r="A416" s="5">
        <v>414</v>
      </c>
      <c r="B416" s="2" t="s">
        <v>0</v>
      </c>
      <c r="C416" s="2" t="s">
        <v>1</v>
      </c>
      <c r="D416" s="2" t="s">
        <v>5</v>
      </c>
      <c r="E416" s="2" t="s">
        <v>83</v>
      </c>
      <c r="F416" s="2">
        <v>58</v>
      </c>
      <c r="G416" s="2">
        <v>64</v>
      </c>
      <c r="H416" t="s">
        <v>39</v>
      </c>
      <c r="I416" s="2" t="s">
        <v>14</v>
      </c>
      <c r="J416" s="2" t="s">
        <v>6</v>
      </c>
      <c r="K416" s="2">
        <v>60</v>
      </c>
      <c r="L416" s="2">
        <v>258</v>
      </c>
      <c r="M416" s="2">
        <v>2</v>
      </c>
      <c r="N416" s="2" t="s">
        <v>4</v>
      </c>
      <c r="O416" s="2">
        <v>2</v>
      </c>
      <c r="P416" t="s">
        <v>11</v>
      </c>
      <c r="Q416">
        <f t="shared" si="60"/>
        <v>720</v>
      </c>
      <c r="R416" s="55">
        <f t="shared" si="61"/>
        <v>1.2413793103448275E-2</v>
      </c>
      <c r="S416">
        <f t="shared" si="62"/>
        <v>1</v>
      </c>
      <c r="T416">
        <f t="shared" si="63"/>
        <v>1</v>
      </c>
      <c r="U416" s="2">
        <f t="shared" si="64"/>
        <v>3</v>
      </c>
      <c r="V416" s="2">
        <f t="shared" si="65"/>
        <v>0</v>
      </c>
      <c r="W416">
        <f t="shared" si="66"/>
        <v>1</v>
      </c>
      <c r="X416" s="2">
        <f t="shared" si="67"/>
        <v>1</v>
      </c>
      <c r="Y416">
        <f t="shared" si="68"/>
        <v>1</v>
      </c>
      <c r="AB416">
        <f t="shared" si="69"/>
        <v>1</v>
      </c>
    </row>
    <row r="417" spans="1:28" x14ac:dyDescent="0.2">
      <c r="A417" s="5">
        <v>415</v>
      </c>
      <c r="B417" s="2" t="s">
        <v>3</v>
      </c>
      <c r="C417" s="2" t="s">
        <v>1</v>
      </c>
      <c r="D417" s="2" t="s">
        <v>15</v>
      </c>
      <c r="E417" s="2" t="s">
        <v>15</v>
      </c>
      <c r="F417" s="2">
        <v>23</v>
      </c>
      <c r="G417" s="2">
        <v>54</v>
      </c>
      <c r="H417" t="s">
        <v>36</v>
      </c>
      <c r="I417" s="2" t="s">
        <v>2</v>
      </c>
      <c r="J417" s="2" t="s">
        <v>55</v>
      </c>
      <c r="K417" s="2">
        <v>16</v>
      </c>
      <c r="L417" s="2">
        <v>63</v>
      </c>
      <c r="M417" s="2">
        <v>18</v>
      </c>
      <c r="N417" s="2" t="s">
        <v>4</v>
      </c>
      <c r="O417" s="2">
        <v>0</v>
      </c>
      <c r="P417" t="s">
        <v>11</v>
      </c>
      <c r="Q417">
        <f t="shared" si="60"/>
        <v>192</v>
      </c>
      <c r="R417" s="55">
        <f t="shared" si="61"/>
        <v>8.347826086956521E-3</v>
      </c>
      <c r="S417">
        <f t="shared" si="62"/>
        <v>0</v>
      </c>
      <c r="T417">
        <f t="shared" si="63"/>
        <v>0</v>
      </c>
      <c r="U417" s="2">
        <f t="shared" si="64"/>
        <v>3</v>
      </c>
      <c r="V417" s="2">
        <f t="shared" si="65"/>
        <v>3</v>
      </c>
      <c r="W417">
        <f t="shared" si="66"/>
        <v>1</v>
      </c>
      <c r="X417" s="2">
        <f t="shared" si="67"/>
        <v>0</v>
      </c>
      <c r="Y417">
        <f t="shared" si="68"/>
        <v>1</v>
      </c>
      <c r="AB417">
        <f t="shared" si="69"/>
        <v>0</v>
      </c>
    </row>
    <row r="418" spans="1:28" x14ac:dyDescent="0.2">
      <c r="A418" s="5">
        <v>416</v>
      </c>
      <c r="B418" s="2" t="s">
        <v>3</v>
      </c>
      <c r="C418" s="2" t="s">
        <v>1</v>
      </c>
      <c r="D418" s="2" t="s">
        <v>5</v>
      </c>
      <c r="E418" s="2" t="s">
        <v>15</v>
      </c>
      <c r="F418" s="2">
        <v>46</v>
      </c>
      <c r="G418" s="2">
        <v>80</v>
      </c>
      <c r="H418" t="s">
        <v>24</v>
      </c>
      <c r="I418" s="2" t="s">
        <v>14</v>
      </c>
      <c r="J418" s="3" t="s">
        <v>7</v>
      </c>
      <c r="K418" s="2">
        <v>35</v>
      </c>
      <c r="L418" s="2">
        <v>171</v>
      </c>
      <c r="M418" s="2">
        <v>42</v>
      </c>
      <c r="N418" s="2" t="s">
        <v>8</v>
      </c>
      <c r="O418" s="2">
        <v>4</v>
      </c>
      <c r="P418" s="1" t="s">
        <v>9</v>
      </c>
      <c r="Q418">
        <f t="shared" si="60"/>
        <v>420</v>
      </c>
      <c r="R418" s="55">
        <f t="shared" si="61"/>
        <v>9.1304347826086964E-3</v>
      </c>
      <c r="S418">
        <f t="shared" si="62"/>
        <v>0</v>
      </c>
      <c r="T418">
        <f t="shared" si="63"/>
        <v>0</v>
      </c>
      <c r="U418" s="2">
        <f t="shared" si="64"/>
        <v>0</v>
      </c>
      <c r="V418" s="2">
        <f t="shared" si="65"/>
        <v>4</v>
      </c>
      <c r="W418">
        <f t="shared" si="66"/>
        <v>1</v>
      </c>
      <c r="X418" s="2">
        <f t="shared" si="67"/>
        <v>1</v>
      </c>
      <c r="Y418">
        <f t="shared" si="68"/>
        <v>0</v>
      </c>
      <c r="AB418">
        <f t="shared" si="69"/>
        <v>1</v>
      </c>
    </row>
    <row r="419" spans="1:28" x14ac:dyDescent="0.2">
      <c r="A419" s="5">
        <v>417</v>
      </c>
      <c r="B419" s="2" t="s">
        <v>3</v>
      </c>
      <c r="C419" s="2" t="s">
        <v>2</v>
      </c>
      <c r="D419" s="2" t="s">
        <v>5</v>
      </c>
      <c r="E419" s="2" t="s">
        <v>83</v>
      </c>
      <c r="F419" s="2">
        <v>60</v>
      </c>
      <c r="G419" s="2">
        <v>43</v>
      </c>
      <c r="H419" t="s">
        <v>51</v>
      </c>
      <c r="I419" s="2" t="s">
        <v>2</v>
      </c>
      <c r="J419" s="2" t="s">
        <v>6</v>
      </c>
      <c r="K419" s="2">
        <v>39</v>
      </c>
      <c r="L419" s="2">
        <v>124</v>
      </c>
      <c r="M419" s="2">
        <v>7</v>
      </c>
      <c r="N419" s="2" t="s">
        <v>4</v>
      </c>
      <c r="O419" s="2">
        <v>1</v>
      </c>
      <c r="P419" t="s">
        <v>12</v>
      </c>
      <c r="Q419">
        <f t="shared" si="60"/>
        <v>468</v>
      </c>
      <c r="R419" s="55">
        <f t="shared" si="61"/>
        <v>7.7999999999999996E-3</v>
      </c>
      <c r="S419">
        <f t="shared" si="62"/>
        <v>0</v>
      </c>
      <c r="T419">
        <f t="shared" si="63"/>
        <v>1</v>
      </c>
      <c r="U419" s="2">
        <f t="shared" si="64"/>
        <v>1</v>
      </c>
      <c r="V419" s="2">
        <f t="shared" si="65"/>
        <v>0</v>
      </c>
      <c r="W419">
        <f t="shared" si="66"/>
        <v>0</v>
      </c>
      <c r="X419" s="2">
        <f t="shared" si="67"/>
        <v>0</v>
      </c>
      <c r="Y419">
        <f t="shared" si="68"/>
        <v>1</v>
      </c>
      <c r="AB419">
        <f t="shared" si="69"/>
        <v>1</v>
      </c>
    </row>
    <row r="420" spans="1:28" x14ac:dyDescent="0.2">
      <c r="A420" s="5">
        <v>418</v>
      </c>
      <c r="B420" s="2" t="s">
        <v>3</v>
      </c>
      <c r="C420" s="2" t="s">
        <v>1</v>
      </c>
      <c r="D420" s="2" t="s">
        <v>5</v>
      </c>
      <c r="E420" s="2" t="s">
        <v>15</v>
      </c>
      <c r="F420" s="2">
        <v>29</v>
      </c>
      <c r="G420" s="2">
        <v>77</v>
      </c>
      <c r="H420" t="s">
        <v>32</v>
      </c>
      <c r="I420" s="2" t="s">
        <v>14</v>
      </c>
      <c r="J420" s="2" t="s">
        <v>55</v>
      </c>
      <c r="K420" s="2">
        <v>17</v>
      </c>
      <c r="L420" s="2">
        <v>41</v>
      </c>
      <c r="M420" s="2">
        <v>39</v>
      </c>
      <c r="N420" s="2" t="s">
        <v>4</v>
      </c>
      <c r="O420" s="2">
        <v>1</v>
      </c>
      <c r="P420" t="s">
        <v>10</v>
      </c>
      <c r="Q420">
        <f t="shared" si="60"/>
        <v>204</v>
      </c>
      <c r="R420" s="55">
        <f t="shared" si="61"/>
        <v>7.0344827586206896E-3</v>
      </c>
      <c r="S420">
        <f t="shared" si="62"/>
        <v>0</v>
      </c>
      <c r="T420">
        <f t="shared" si="63"/>
        <v>0</v>
      </c>
      <c r="U420" s="2">
        <f t="shared" si="64"/>
        <v>2</v>
      </c>
      <c r="V420" s="2">
        <f t="shared" si="65"/>
        <v>3</v>
      </c>
      <c r="W420">
        <f t="shared" si="66"/>
        <v>1</v>
      </c>
      <c r="X420" s="2">
        <f t="shared" si="67"/>
        <v>1</v>
      </c>
      <c r="Y420">
        <f t="shared" si="68"/>
        <v>1</v>
      </c>
      <c r="AB420">
        <f t="shared" si="69"/>
        <v>1</v>
      </c>
    </row>
    <row r="421" spans="1:28" x14ac:dyDescent="0.2">
      <c r="A421" s="5">
        <v>419</v>
      </c>
      <c r="B421" s="2" t="s">
        <v>0</v>
      </c>
      <c r="C421" s="2" t="s">
        <v>1</v>
      </c>
      <c r="D421" s="2" t="s">
        <v>5</v>
      </c>
      <c r="E421" s="2" t="s">
        <v>83</v>
      </c>
      <c r="F421" s="2">
        <v>35</v>
      </c>
      <c r="G421" s="2">
        <v>33</v>
      </c>
      <c r="H421" t="s">
        <v>36</v>
      </c>
      <c r="I421" s="2" t="s">
        <v>14</v>
      </c>
      <c r="J421" s="2" t="s">
        <v>55</v>
      </c>
      <c r="K421" s="2">
        <v>16</v>
      </c>
      <c r="L421" s="2">
        <v>25</v>
      </c>
      <c r="M421" s="2">
        <v>35</v>
      </c>
      <c r="N421" s="2" t="s">
        <v>4</v>
      </c>
      <c r="O421" s="2">
        <v>1</v>
      </c>
      <c r="P421" t="s">
        <v>11</v>
      </c>
      <c r="Q421">
        <f t="shared" si="60"/>
        <v>192</v>
      </c>
      <c r="R421" s="55">
        <f t="shared" si="61"/>
        <v>5.4857142857142856E-3</v>
      </c>
      <c r="S421">
        <f t="shared" si="62"/>
        <v>1</v>
      </c>
      <c r="T421">
        <f t="shared" si="63"/>
        <v>1</v>
      </c>
      <c r="U421" s="2">
        <f t="shared" si="64"/>
        <v>3</v>
      </c>
      <c r="V421" s="2">
        <f t="shared" si="65"/>
        <v>3</v>
      </c>
      <c r="W421">
        <f t="shared" si="66"/>
        <v>1</v>
      </c>
      <c r="X421" s="2">
        <f t="shared" si="67"/>
        <v>1</v>
      </c>
      <c r="Y421">
        <f t="shared" si="68"/>
        <v>1</v>
      </c>
      <c r="AB421">
        <f t="shared" si="69"/>
        <v>1</v>
      </c>
    </row>
    <row r="422" spans="1:28" x14ac:dyDescent="0.2">
      <c r="A422" s="5">
        <v>420</v>
      </c>
      <c r="B422" s="2" t="s">
        <v>0</v>
      </c>
      <c r="C422" s="2" t="s">
        <v>1</v>
      </c>
      <c r="D422" s="2" t="s">
        <v>5</v>
      </c>
      <c r="E422" s="2" t="s">
        <v>85</v>
      </c>
      <c r="F422" s="2">
        <v>46</v>
      </c>
      <c r="G422" s="2">
        <v>22</v>
      </c>
      <c r="H422" t="s">
        <v>36</v>
      </c>
      <c r="I422" s="2" t="s">
        <v>14</v>
      </c>
      <c r="J422" s="2" t="s">
        <v>6</v>
      </c>
      <c r="K422" s="2">
        <v>73</v>
      </c>
      <c r="L422" s="2">
        <v>255</v>
      </c>
      <c r="M422" s="4">
        <v>3</v>
      </c>
      <c r="N422" s="2" t="s">
        <v>4</v>
      </c>
      <c r="O422" s="2">
        <v>1</v>
      </c>
      <c r="P422" t="s">
        <v>12</v>
      </c>
      <c r="Q422">
        <f t="shared" si="60"/>
        <v>876</v>
      </c>
      <c r="R422" s="55">
        <f t="shared" si="61"/>
        <v>1.9043478260869565E-2</v>
      </c>
      <c r="S422">
        <f t="shared" si="62"/>
        <v>1</v>
      </c>
      <c r="T422">
        <f t="shared" si="63"/>
        <v>3</v>
      </c>
      <c r="U422" s="2">
        <f t="shared" si="64"/>
        <v>1</v>
      </c>
      <c r="V422" s="2">
        <f t="shared" si="65"/>
        <v>0</v>
      </c>
      <c r="W422">
        <f t="shared" si="66"/>
        <v>1</v>
      </c>
      <c r="X422" s="2">
        <f t="shared" si="67"/>
        <v>1</v>
      </c>
      <c r="Y422">
        <f t="shared" si="68"/>
        <v>1</v>
      </c>
      <c r="AB422">
        <f t="shared" si="69"/>
        <v>1</v>
      </c>
    </row>
    <row r="423" spans="1:28" x14ac:dyDescent="0.2">
      <c r="A423" s="5">
        <v>421</v>
      </c>
      <c r="B423" s="2" t="s">
        <v>3</v>
      </c>
      <c r="C423" s="2" t="s">
        <v>1</v>
      </c>
      <c r="D423" s="2" t="s">
        <v>5</v>
      </c>
      <c r="E423" s="2" t="s">
        <v>15</v>
      </c>
      <c r="F423" s="2">
        <v>33</v>
      </c>
      <c r="G423" s="2">
        <v>56</v>
      </c>
      <c r="H423" t="s">
        <v>26</v>
      </c>
      <c r="I423" s="2" t="s">
        <v>2</v>
      </c>
      <c r="J423" s="2" t="s">
        <v>55</v>
      </c>
      <c r="K423" s="2">
        <v>14</v>
      </c>
      <c r="L423" s="2">
        <v>58</v>
      </c>
      <c r="M423" s="2">
        <v>24</v>
      </c>
      <c r="N423" s="2" t="s">
        <v>4</v>
      </c>
      <c r="O423" s="2">
        <v>2</v>
      </c>
      <c r="P423" t="s">
        <v>11</v>
      </c>
      <c r="Q423">
        <f t="shared" si="60"/>
        <v>168</v>
      </c>
      <c r="R423" s="55">
        <f t="shared" si="61"/>
        <v>5.0909090909090913E-3</v>
      </c>
      <c r="S423">
        <f t="shared" si="62"/>
        <v>0</v>
      </c>
      <c r="T423">
        <f t="shared" si="63"/>
        <v>0</v>
      </c>
      <c r="U423" s="2">
        <f t="shared" si="64"/>
        <v>3</v>
      </c>
      <c r="V423" s="2">
        <f t="shared" si="65"/>
        <v>3</v>
      </c>
      <c r="W423">
        <f t="shared" si="66"/>
        <v>1</v>
      </c>
      <c r="X423" s="2">
        <f t="shared" si="67"/>
        <v>0</v>
      </c>
      <c r="Y423">
        <f t="shared" si="68"/>
        <v>1</v>
      </c>
      <c r="AB423">
        <f t="shared" si="69"/>
        <v>1</v>
      </c>
    </row>
    <row r="424" spans="1:28" x14ac:dyDescent="0.2">
      <c r="A424" s="5">
        <v>422</v>
      </c>
      <c r="B424" s="2" t="s">
        <v>0</v>
      </c>
      <c r="C424" s="2" t="s">
        <v>1</v>
      </c>
      <c r="D424" s="2" t="s">
        <v>5</v>
      </c>
      <c r="E424" s="2" t="s">
        <v>15</v>
      </c>
      <c r="F424" s="2">
        <v>28</v>
      </c>
      <c r="G424" s="2">
        <v>56</v>
      </c>
      <c r="H424" t="s">
        <v>50</v>
      </c>
      <c r="I424" s="2" t="s">
        <v>14</v>
      </c>
      <c r="J424" s="2" t="s">
        <v>53</v>
      </c>
      <c r="K424" s="2">
        <v>17</v>
      </c>
      <c r="L424" s="2">
        <v>47</v>
      </c>
      <c r="M424" s="2">
        <v>14</v>
      </c>
      <c r="N424" s="2" t="s">
        <v>4</v>
      </c>
      <c r="O424" s="2">
        <v>1</v>
      </c>
      <c r="P424" t="s">
        <v>10</v>
      </c>
      <c r="Q424">
        <f t="shared" si="60"/>
        <v>204</v>
      </c>
      <c r="R424" s="55">
        <f t="shared" si="61"/>
        <v>7.285714285714286E-3</v>
      </c>
      <c r="S424">
        <f t="shared" si="62"/>
        <v>1</v>
      </c>
      <c r="T424">
        <f t="shared" si="63"/>
        <v>0</v>
      </c>
      <c r="U424" s="2">
        <f t="shared" si="64"/>
        <v>2</v>
      </c>
      <c r="V424" s="2">
        <f t="shared" si="65"/>
        <v>1</v>
      </c>
      <c r="W424">
        <f t="shared" si="66"/>
        <v>1</v>
      </c>
      <c r="X424" s="2">
        <f t="shared" si="67"/>
        <v>1</v>
      </c>
      <c r="Y424">
        <f t="shared" si="68"/>
        <v>1</v>
      </c>
      <c r="AB424">
        <f t="shared" si="69"/>
        <v>1</v>
      </c>
    </row>
    <row r="425" spans="1:28" x14ac:dyDescent="0.2">
      <c r="A425" s="5">
        <v>423</v>
      </c>
      <c r="B425" s="2" t="s">
        <v>3</v>
      </c>
      <c r="C425" s="2" t="s">
        <v>1</v>
      </c>
      <c r="D425" s="2" t="s">
        <v>5</v>
      </c>
      <c r="E425" s="2" t="s">
        <v>15</v>
      </c>
      <c r="F425" s="2">
        <v>31</v>
      </c>
      <c r="G425" s="2">
        <v>50</v>
      </c>
      <c r="H425" t="s">
        <v>25</v>
      </c>
      <c r="I425" s="2" t="s">
        <v>14</v>
      </c>
      <c r="J425" s="2" t="s">
        <v>53</v>
      </c>
      <c r="K425" s="2">
        <v>18</v>
      </c>
      <c r="L425" s="2">
        <v>27</v>
      </c>
      <c r="M425" s="2">
        <v>34</v>
      </c>
      <c r="N425" s="2" t="s">
        <v>4</v>
      </c>
      <c r="O425" s="2">
        <v>0</v>
      </c>
      <c r="P425" t="s">
        <v>12</v>
      </c>
      <c r="Q425">
        <f t="shared" si="60"/>
        <v>216</v>
      </c>
      <c r="R425" s="55">
        <f t="shared" si="61"/>
        <v>6.9677419354838713E-3</v>
      </c>
      <c r="S425">
        <f t="shared" si="62"/>
        <v>0</v>
      </c>
      <c r="T425">
        <f t="shared" si="63"/>
        <v>0</v>
      </c>
      <c r="U425" s="2">
        <f t="shared" si="64"/>
        <v>1</v>
      </c>
      <c r="V425" s="2">
        <f t="shared" si="65"/>
        <v>1</v>
      </c>
      <c r="W425">
        <f t="shared" si="66"/>
        <v>1</v>
      </c>
      <c r="X425" s="2">
        <f t="shared" si="67"/>
        <v>1</v>
      </c>
      <c r="Y425">
        <f t="shared" si="68"/>
        <v>1</v>
      </c>
      <c r="AB425">
        <f t="shared" si="69"/>
        <v>1</v>
      </c>
    </row>
    <row r="426" spans="1:28" x14ac:dyDescent="0.2">
      <c r="A426" s="5">
        <v>424</v>
      </c>
      <c r="B426" s="2" t="s">
        <v>0</v>
      </c>
      <c r="C426" s="2" t="s">
        <v>1</v>
      </c>
      <c r="D426" s="2" t="s">
        <v>5</v>
      </c>
      <c r="E426" s="2" t="s">
        <v>85</v>
      </c>
      <c r="F426" s="2">
        <v>58</v>
      </c>
      <c r="G426" s="2">
        <v>65</v>
      </c>
      <c r="H426" t="s">
        <v>33</v>
      </c>
      <c r="I426" s="2" t="s">
        <v>14</v>
      </c>
      <c r="J426" s="2" t="s">
        <v>6</v>
      </c>
      <c r="K426" s="2">
        <v>85</v>
      </c>
      <c r="L426" s="2">
        <v>182</v>
      </c>
      <c r="M426" s="2">
        <v>9</v>
      </c>
      <c r="N426" s="2" t="s">
        <v>4</v>
      </c>
      <c r="O426" s="2">
        <v>1</v>
      </c>
      <c r="P426" t="s">
        <v>11</v>
      </c>
      <c r="Q426">
        <f t="shared" si="60"/>
        <v>1020</v>
      </c>
      <c r="R426" s="55">
        <f t="shared" si="61"/>
        <v>1.7586206896551725E-2</v>
      </c>
      <c r="S426">
        <f t="shared" si="62"/>
        <v>1</v>
      </c>
      <c r="T426">
        <f t="shared" si="63"/>
        <v>3</v>
      </c>
      <c r="U426" s="2">
        <f t="shared" si="64"/>
        <v>3</v>
      </c>
      <c r="V426" s="2">
        <f t="shared" si="65"/>
        <v>0</v>
      </c>
      <c r="W426">
        <f t="shared" si="66"/>
        <v>1</v>
      </c>
      <c r="X426" s="2">
        <f t="shared" si="67"/>
        <v>1</v>
      </c>
      <c r="Y426">
        <f t="shared" si="68"/>
        <v>1</v>
      </c>
      <c r="AB426">
        <f t="shared" si="69"/>
        <v>1</v>
      </c>
    </row>
    <row r="427" spans="1:28" x14ac:dyDescent="0.2">
      <c r="A427" s="5">
        <v>425</v>
      </c>
      <c r="B427" s="2" t="s">
        <v>0</v>
      </c>
      <c r="C427" s="2" t="s">
        <v>1</v>
      </c>
      <c r="D427" s="2" t="s">
        <v>5</v>
      </c>
      <c r="E427" s="2" t="s">
        <v>15</v>
      </c>
      <c r="F427" s="2">
        <v>31</v>
      </c>
      <c r="G427" s="2">
        <v>65</v>
      </c>
      <c r="H427" t="s">
        <v>18</v>
      </c>
      <c r="I427" s="2" t="s">
        <v>2</v>
      </c>
      <c r="J427" s="2" t="s">
        <v>53</v>
      </c>
      <c r="K427" s="2">
        <v>13</v>
      </c>
      <c r="L427" s="2">
        <v>23</v>
      </c>
      <c r="M427" s="2">
        <v>16</v>
      </c>
      <c r="N427" s="2" t="s">
        <v>4</v>
      </c>
      <c r="O427" s="2">
        <v>1</v>
      </c>
      <c r="P427" t="s">
        <v>11</v>
      </c>
      <c r="Q427">
        <f t="shared" si="60"/>
        <v>156</v>
      </c>
      <c r="R427" s="55">
        <f t="shared" si="61"/>
        <v>5.0322580645161289E-3</v>
      </c>
      <c r="S427">
        <f t="shared" si="62"/>
        <v>1</v>
      </c>
      <c r="T427">
        <f t="shared" si="63"/>
        <v>0</v>
      </c>
      <c r="U427" s="2">
        <f t="shared" si="64"/>
        <v>3</v>
      </c>
      <c r="V427" s="2">
        <f t="shared" si="65"/>
        <v>1</v>
      </c>
      <c r="W427">
        <f t="shared" si="66"/>
        <v>1</v>
      </c>
      <c r="X427" s="2">
        <f t="shared" si="67"/>
        <v>0</v>
      </c>
      <c r="Y427">
        <f t="shared" si="68"/>
        <v>1</v>
      </c>
      <c r="AB427">
        <f t="shared" si="69"/>
        <v>1</v>
      </c>
    </row>
    <row r="428" spans="1:28" x14ac:dyDescent="0.2">
      <c r="A428" s="5">
        <v>426</v>
      </c>
      <c r="B428" s="2" t="s">
        <v>3</v>
      </c>
      <c r="C428" s="2" t="s">
        <v>2</v>
      </c>
      <c r="D428" s="2" t="s">
        <v>5</v>
      </c>
      <c r="E428" s="2" t="s">
        <v>85</v>
      </c>
      <c r="F428" s="2">
        <v>29</v>
      </c>
      <c r="G428" s="2">
        <v>19</v>
      </c>
      <c r="H428" t="s">
        <v>37</v>
      </c>
      <c r="I428" s="2" t="s">
        <v>2</v>
      </c>
      <c r="J428" s="2" t="s">
        <v>54</v>
      </c>
      <c r="K428" s="2">
        <v>33</v>
      </c>
      <c r="L428" s="2">
        <v>73</v>
      </c>
      <c r="M428" s="2">
        <v>42</v>
      </c>
      <c r="N428" s="2" t="s">
        <v>4</v>
      </c>
      <c r="O428" s="2">
        <v>3</v>
      </c>
      <c r="P428" t="s">
        <v>13</v>
      </c>
      <c r="Q428">
        <f t="shared" si="60"/>
        <v>396</v>
      </c>
      <c r="R428" s="55">
        <f t="shared" si="61"/>
        <v>1.3655172413793104E-2</v>
      </c>
      <c r="S428">
        <f t="shared" si="62"/>
        <v>0</v>
      </c>
      <c r="T428">
        <f t="shared" si="63"/>
        <v>3</v>
      </c>
      <c r="U428" s="2">
        <f t="shared" si="64"/>
        <v>4</v>
      </c>
      <c r="V428" s="2">
        <f t="shared" si="65"/>
        <v>2</v>
      </c>
      <c r="W428">
        <f t="shared" si="66"/>
        <v>0</v>
      </c>
      <c r="X428" s="2">
        <f t="shared" si="67"/>
        <v>0</v>
      </c>
      <c r="Y428">
        <f t="shared" si="68"/>
        <v>1</v>
      </c>
      <c r="AB428">
        <f t="shared" si="69"/>
        <v>1</v>
      </c>
    </row>
    <row r="429" spans="1:28" x14ac:dyDescent="0.2">
      <c r="A429" s="5">
        <v>427</v>
      </c>
      <c r="B429" s="2" t="s">
        <v>3</v>
      </c>
      <c r="C429" s="2" t="s">
        <v>2</v>
      </c>
      <c r="D429" s="2" t="s">
        <v>5</v>
      </c>
      <c r="E429" s="2" t="s">
        <v>84</v>
      </c>
      <c r="F429" s="2">
        <v>31</v>
      </c>
      <c r="G429" s="2">
        <v>22</v>
      </c>
      <c r="H429" t="s">
        <v>38</v>
      </c>
      <c r="I429" s="2" t="s">
        <v>2</v>
      </c>
      <c r="J429" s="2" t="s">
        <v>55</v>
      </c>
      <c r="K429" s="2">
        <v>35</v>
      </c>
      <c r="L429" s="2">
        <v>99</v>
      </c>
      <c r="M429" s="2">
        <v>24</v>
      </c>
      <c r="N429" s="2" t="s">
        <v>4</v>
      </c>
      <c r="O429" s="2">
        <v>1</v>
      </c>
      <c r="P429" t="s">
        <v>13</v>
      </c>
      <c r="Q429">
        <f t="shared" si="60"/>
        <v>420</v>
      </c>
      <c r="R429" s="55">
        <f t="shared" si="61"/>
        <v>1.3548387096774193E-2</v>
      </c>
      <c r="S429">
        <f t="shared" si="62"/>
        <v>0</v>
      </c>
      <c r="T429">
        <f t="shared" si="63"/>
        <v>2</v>
      </c>
      <c r="U429" s="2">
        <f t="shared" si="64"/>
        <v>4</v>
      </c>
      <c r="V429" s="2">
        <f t="shared" si="65"/>
        <v>3</v>
      </c>
      <c r="W429">
        <f t="shared" si="66"/>
        <v>0</v>
      </c>
      <c r="X429" s="2">
        <f t="shared" si="67"/>
        <v>0</v>
      </c>
      <c r="Y429">
        <f t="shared" si="68"/>
        <v>1</v>
      </c>
      <c r="AB429">
        <f t="shared" si="69"/>
        <v>1</v>
      </c>
    </row>
    <row r="430" spans="1:28" x14ac:dyDescent="0.2">
      <c r="A430" s="5">
        <v>428</v>
      </c>
      <c r="B430" s="2" t="s">
        <v>0</v>
      </c>
      <c r="C430" s="2" t="s">
        <v>1</v>
      </c>
      <c r="D430" s="2" t="s">
        <v>5</v>
      </c>
      <c r="E430" s="2" t="s">
        <v>83</v>
      </c>
      <c r="F430" s="2">
        <v>50</v>
      </c>
      <c r="G430" s="2">
        <v>24</v>
      </c>
      <c r="H430" t="s">
        <v>27</v>
      </c>
      <c r="I430" s="2" t="s">
        <v>14</v>
      </c>
      <c r="J430" s="2" t="s">
        <v>6</v>
      </c>
      <c r="K430" s="2">
        <v>54</v>
      </c>
      <c r="L430" s="2">
        <v>171</v>
      </c>
      <c r="M430" s="4">
        <v>7</v>
      </c>
      <c r="N430" s="2" t="s">
        <v>4</v>
      </c>
      <c r="O430" s="2">
        <v>1</v>
      </c>
      <c r="P430" t="s">
        <v>11</v>
      </c>
      <c r="Q430">
        <f t="shared" si="60"/>
        <v>648</v>
      </c>
      <c r="R430" s="55">
        <f t="shared" si="61"/>
        <v>1.2959999999999999E-2</v>
      </c>
      <c r="S430">
        <f t="shared" si="62"/>
        <v>1</v>
      </c>
      <c r="T430">
        <f t="shared" si="63"/>
        <v>1</v>
      </c>
      <c r="U430" s="2">
        <f t="shared" si="64"/>
        <v>3</v>
      </c>
      <c r="V430" s="2">
        <f t="shared" si="65"/>
        <v>0</v>
      </c>
      <c r="W430">
        <f t="shared" si="66"/>
        <v>1</v>
      </c>
      <c r="X430" s="2">
        <f t="shared" si="67"/>
        <v>1</v>
      </c>
      <c r="Y430">
        <f t="shared" si="68"/>
        <v>1</v>
      </c>
      <c r="AB430">
        <f t="shared" si="69"/>
        <v>1</v>
      </c>
    </row>
    <row r="431" spans="1:28" x14ac:dyDescent="0.2">
      <c r="A431" s="5">
        <v>429</v>
      </c>
      <c r="B431" s="2" t="s">
        <v>3</v>
      </c>
      <c r="C431" s="2" t="s">
        <v>2</v>
      </c>
      <c r="D431" s="2" t="s">
        <v>5</v>
      </c>
      <c r="E431" s="2" t="s">
        <v>84</v>
      </c>
      <c r="F431" s="2">
        <v>28</v>
      </c>
      <c r="G431" s="2">
        <v>23</v>
      </c>
      <c r="H431" t="s">
        <v>37</v>
      </c>
      <c r="I431" s="2" t="s">
        <v>2</v>
      </c>
      <c r="J431" s="2" t="s">
        <v>55</v>
      </c>
      <c r="K431" s="2">
        <v>33</v>
      </c>
      <c r="L431" s="2">
        <v>96</v>
      </c>
      <c r="M431" s="2">
        <v>38</v>
      </c>
      <c r="N431" s="2" t="s">
        <v>4</v>
      </c>
      <c r="O431" s="2">
        <v>6</v>
      </c>
      <c r="P431" t="s">
        <v>13</v>
      </c>
      <c r="Q431">
        <f t="shared" si="60"/>
        <v>396</v>
      </c>
      <c r="R431" s="55">
        <f t="shared" si="61"/>
        <v>1.4142857142857143E-2</v>
      </c>
      <c r="S431">
        <f t="shared" si="62"/>
        <v>0</v>
      </c>
      <c r="T431">
        <f t="shared" si="63"/>
        <v>2</v>
      </c>
      <c r="U431" s="2">
        <f t="shared" si="64"/>
        <v>4</v>
      </c>
      <c r="V431" s="2">
        <f t="shared" si="65"/>
        <v>3</v>
      </c>
      <c r="W431">
        <f t="shared" si="66"/>
        <v>0</v>
      </c>
      <c r="X431" s="2">
        <f t="shared" si="67"/>
        <v>0</v>
      </c>
      <c r="Y431">
        <f t="shared" si="68"/>
        <v>1</v>
      </c>
      <c r="AB431">
        <f t="shared" si="69"/>
        <v>1</v>
      </c>
    </row>
    <row r="432" spans="1:28" x14ac:dyDescent="0.2">
      <c r="A432" s="5">
        <v>430</v>
      </c>
      <c r="B432" s="2" t="s">
        <v>3</v>
      </c>
      <c r="C432" s="2" t="s">
        <v>1</v>
      </c>
      <c r="D432" s="2" t="s">
        <v>15</v>
      </c>
      <c r="E432" s="2" t="s">
        <v>84</v>
      </c>
      <c r="F432" s="2">
        <v>51</v>
      </c>
      <c r="G432" s="2">
        <v>53</v>
      </c>
      <c r="H432" t="s">
        <v>39</v>
      </c>
      <c r="I432" s="2" t="s">
        <v>14</v>
      </c>
      <c r="J432" s="3" t="s">
        <v>7</v>
      </c>
      <c r="K432" s="2">
        <v>44</v>
      </c>
      <c r="L432" s="2">
        <v>199</v>
      </c>
      <c r="M432" s="2">
        <v>27</v>
      </c>
      <c r="N432" s="2" t="s">
        <v>8</v>
      </c>
      <c r="O432" s="2">
        <v>1</v>
      </c>
      <c r="P432" s="1" t="s">
        <v>9</v>
      </c>
      <c r="Q432">
        <f t="shared" si="60"/>
        <v>528</v>
      </c>
      <c r="R432" s="55">
        <f t="shared" si="61"/>
        <v>1.0352941176470589E-2</v>
      </c>
      <c r="S432">
        <f t="shared" si="62"/>
        <v>0</v>
      </c>
      <c r="T432">
        <f t="shared" si="63"/>
        <v>2</v>
      </c>
      <c r="U432" s="2">
        <f t="shared" si="64"/>
        <v>0</v>
      </c>
      <c r="V432" s="2">
        <f t="shared" si="65"/>
        <v>4</v>
      </c>
      <c r="W432">
        <f t="shared" si="66"/>
        <v>1</v>
      </c>
      <c r="X432" s="2">
        <f t="shared" si="67"/>
        <v>1</v>
      </c>
      <c r="Y432">
        <f t="shared" si="68"/>
        <v>0</v>
      </c>
      <c r="AB432">
        <f t="shared" si="69"/>
        <v>0</v>
      </c>
    </row>
    <row r="433" spans="1:28" x14ac:dyDescent="0.2">
      <c r="A433" s="5">
        <v>431</v>
      </c>
      <c r="B433" s="2" t="s">
        <v>0</v>
      </c>
      <c r="C433" s="2" t="s">
        <v>1</v>
      </c>
      <c r="D433" s="2" t="s">
        <v>5</v>
      </c>
      <c r="E433" s="2" t="s">
        <v>15</v>
      </c>
      <c r="F433" s="2">
        <v>28</v>
      </c>
      <c r="G433" s="2">
        <v>55</v>
      </c>
      <c r="H433" t="s">
        <v>28</v>
      </c>
      <c r="I433" s="2" t="s">
        <v>2</v>
      </c>
      <c r="J433" s="2" t="s">
        <v>55</v>
      </c>
      <c r="K433" s="2">
        <v>17</v>
      </c>
      <c r="L433" s="2">
        <v>54</v>
      </c>
      <c r="M433" s="2">
        <v>3</v>
      </c>
      <c r="N433" s="2" t="s">
        <v>4</v>
      </c>
      <c r="O433" s="2">
        <v>1</v>
      </c>
      <c r="P433" t="s">
        <v>12</v>
      </c>
      <c r="Q433">
        <f t="shared" si="60"/>
        <v>204</v>
      </c>
      <c r="R433" s="55">
        <f t="shared" si="61"/>
        <v>7.285714285714286E-3</v>
      </c>
      <c r="S433">
        <f t="shared" si="62"/>
        <v>1</v>
      </c>
      <c r="T433">
        <f t="shared" si="63"/>
        <v>0</v>
      </c>
      <c r="U433" s="2">
        <f t="shared" si="64"/>
        <v>1</v>
      </c>
      <c r="V433" s="2">
        <f t="shared" si="65"/>
        <v>3</v>
      </c>
      <c r="W433">
        <f t="shared" si="66"/>
        <v>1</v>
      </c>
      <c r="X433" s="2">
        <f t="shared" si="67"/>
        <v>0</v>
      </c>
      <c r="Y433">
        <f t="shared" si="68"/>
        <v>1</v>
      </c>
      <c r="AB433">
        <f t="shared" si="69"/>
        <v>1</v>
      </c>
    </row>
    <row r="434" spans="1:28" x14ac:dyDescent="0.2">
      <c r="A434" s="5">
        <v>432</v>
      </c>
      <c r="B434" s="2" t="s">
        <v>0</v>
      </c>
      <c r="C434" s="2" t="s">
        <v>1</v>
      </c>
      <c r="D434" s="2" t="s">
        <v>15</v>
      </c>
      <c r="E434" s="2" t="s">
        <v>15</v>
      </c>
      <c r="F434" s="2">
        <v>33</v>
      </c>
      <c r="G434" s="2">
        <v>59</v>
      </c>
      <c r="H434" t="s">
        <v>18</v>
      </c>
      <c r="I434" s="2" t="s">
        <v>14</v>
      </c>
      <c r="J434" s="2" t="s">
        <v>55</v>
      </c>
      <c r="K434" s="2">
        <v>16</v>
      </c>
      <c r="L434" s="2">
        <v>77</v>
      </c>
      <c r="M434" s="2">
        <v>34</v>
      </c>
      <c r="N434" s="2" t="s">
        <v>4</v>
      </c>
      <c r="O434" s="2">
        <v>2</v>
      </c>
      <c r="P434" t="s">
        <v>12</v>
      </c>
      <c r="Q434">
        <f t="shared" si="60"/>
        <v>192</v>
      </c>
      <c r="R434" s="55">
        <f t="shared" si="61"/>
        <v>5.8181818181818178E-3</v>
      </c>
      <c r="S434">
        <f t="shared" si="62"/>
        <v>1</v>
      </c>
      <c r="T434">
        <f t="shared" si="63"/>
        <v>0</v>
      </c>
      <c r="U434" s="2">
        <f t="shared" si="64"/>
        <v>1</v>
      </c>
      <c r="V434" s="2">
        <f t="shared" si="65"/>
        <v>3</v>
      </c>
      <c r="W434">
        <f t="shared" si="66"/>
        <v>1</v>
      </c>
      <c r="X434" s="2">
        <f t="shared" si="67"/>
        <v>1</v>
      </c>
      <c r="Y434">
        <f t="shared" si="68"/>
        <v>1</v>
      </c>
      <c r="AB434">
        <f t="shared" si="69"/>
        <v>0</v>
      </c>
    </row>
    <row r="435" spans="1:28" x14ac:dyDescent="0.2">
      <c r="A435" s="5">
        <v>433</v>
      </c>
      <c r="B435" s="2" t="s">
        <v>3</v>
      </c>
      <c r="C435" s="2" t="s">
        <v>2</v>
      </c>
      <c r="D435" s="2" t="s">
        <v>5</v>
      </c>
      <c r="E435" s="2" t="s">
        <v>83</v>
      </c>
      <c r="F435" s="2">
        <v>34</v>
      </c>
      <c r="G435" s="2">
        <v>26</v>
      </c>
      <c r="H435" t="s">
        <v>39</v>
      </c>
      <c r="I435" s="2" t="s">
        <v>2</v>
      </c>
      <c r="J435" s="2" t="s">
        <v>54</v>
      </c>
      <c r="K435" s="2">
        <v>34</v>
      </c>
      <c r="L435" s="2">
        <v>122</v>
      </c>
      <c r="M435" s="2">
        <v>2</v>
      </c>
      <c r="N435" s="2" t="s">
        <v>4</v>
      </c>
      <c r="O435" s="2">
        <v>4</v>
      </c>
      <c r="P435" t="s">
        <v>13</v>
      </c>
      <c r="Q435">
        <f t="shared" si="60"/>
        <v>408</v>
      </c>
      <c r="R435" s="55">
        <f t="shared" si="61"/>
        <v>1.2E-2</v>
      </c>
      <c r="S435">
        <f t="shared" si="62"/>
        <v>0</v>
      </c>
      <c r="T435">
        <f t="shared" si="63"/>
        <v>1</v>
      </c>
      <c r="U435" s="2">
        <f t="shared" si="64"/>
        <v>4</v>
      </c>
      <c r="V435" s="2">
        <f t="shared" si="65"/>
        <v>2</v>
      </c>
      <c r="W435">
        <f t="shared" si="66"/>
        <v>0</v>
      </c>
      <c r="X435" s="2">
        <f t="shared" si="67"/>
        <v>0</v>
      </c>
      <c r="Y435">
        <f t="shared" si="68"/>
        <v>1</v>
      </c>
      <c r="AB435">
        <f t="shared" si="69"/>
        <v>1</v>
      </c>
    </row>
    <row r="436" spans="1:28" x14ac:dyDescent="0.2">
      <c r="A436" s="5">
        <v>434</v>
      </c>
      <c r="B436" s="2" t="s">
        <v>3</v>
      </c>
      <c r="C436" s="2" t="s">
        <v>1</v>
      </c>
      <c r="D436" s="2" t="s">
        <v>15</v>
      </c>
      <c r="E436" s="2" t="s">
        <v>15</v>
      </c>
      <c r="F436" s="2">
        <v>28</v>
      </c>
      <c r="G436" s="2">
        <v>55</v>
      </c>
      <c r="H436" t="s">
        <v>21</v>
      </c>
      <c r="I436" s="2" t="s">
        <v>2</v>
      </c>
      <c r="J436" s="2" t="s">
        <v>53</v>
      </c>
      <c r="K436" s="2">
        <v>12</v>
      </c>
      <c r="L436" s="2">
        <v>59</v>
      </c>
      <c r="M436" s="2">
        <v>41</v>
      </c>
      <c r="N436" s="2" t="s">
        <v>4</v>
      </c>
      <c r="O436" s="2">
        <v>0</v>
      </c>
      <c r="P436" t="s">
        <v>11</v>
      </c>
      <c r="Q436">
        <f t="shared" si="60"/>
        <v>144</v>
      </c>
      <c r="R436" s="55">
        <f t="shared" si="61"/>
        <v>5.1428571428571426E-3</v>
      </c>
      <c r="S436">
        <f t="shared" si="62"/>
        <v>0</v>
      </c>
      <c r="T436">
        <f t="shared" si="63"/>
        <v>0</v>
      </c>
      <c r="U436" s="2">
        <f t="shared" si="64"/>
        <v>3</v>
      </c>
      <c r="V436" s="2">
        <f t="shared" si="65"/>
        <v>1</v>
      </c>
      <c r="W436">
        <f t="shared" si="66"/>
        <v>1</v>
      </c>
      <c r="X436" s="2">
        <f t="shared" si="67"/>
        <v>0</v>
      </c>
      <c r="Y436">
        <f t="shared" si="68"/>
        <v>1</v>
      </c>
      <c r="AB436">
        <f t="shared" si="69"/>
        <v>0</v>
      </c>
    </row>
    <row r="437" spans="1:28" x14ac:dyDescent="0.2">
      <c r="A437" s="5">
        <v>435</v>
      </c>
      <c r="B437" s="2" t="s">
        <v>0</v>
      </c>
      <c r="C437" s="2" t="s">
        <v>1</v>
      </c>
      <c r="D437" s="2" t="s">
        <v>5</v>
      </c>
      <c r="E437" s="2" t="s">
        <v>15</v>
      </c>
      <c r="F437" s="2">
        <v>50</v>
      </c>
      <c r="G437" s="2">
        <v>33</v>
      </c>
      <c r="H437" t="s">
        <v>39</v>
      </c>
      <c r="I437" s="2" t="s">
        <v>14</v>
      </c>
      <c r="J437" s="3" t="s">
        <v>7</v>
      </c>
      <c r="K437" s="2">
        <v>47</v>
      </c>
      <c r="L437" s="2">
        <v>96</v>
      </c>
      <c r="M437" s="2">
        <v>34</v>
      </c>
      <c r="N437" s="2" t="s">
        <v>8</v>
      </c>
      <c r="O437" s="2">
        <v>1</v>
      </c>
      <c r="P437" t="s">
        <v>9</v>
      </c>
      <c r="Q437">
        <f t="shared" si="60"/>
        <v>564</v>
      </c>
      <c r="R437" s="55">
        <f t="shared" si="61"/>
        <v>1.128E-2</v>
      </c>
      <c r="S437">
        <f t="shared" si="62"/>
        <v>1</v>
      </c>
      <c r="T437">
        <f t="shared" si="63"/>
        <v>0</v>
      </c>
      <c r="U437" s="2">
        <f t="shared" si="64"/>
        <v>0</v>
      </c>
      <c r="V437" s="2">
        <f t="shared" si="65"/>
        <v>4</v>
      </c>
      <c r="W437">
        <f t="shared" si="66"/>
        <v>1</v>
      </c>
      <c r="X437" s="2">
        <f t="shared" si="67"/>
        <v>1</v>
      </c>
      <c r="Y437">
        <f t="shared" si="68"/>
        <v>0</v>
      </c>
      <c r="AB437">
        <f t="shared" si="69"/>
        <v>1</v>
      </c>
    </row>
    <row r="438" spans="1:28" x14ac:dyDescent="0.2">
      <c r="A438" s="5">
        <v>436</v>
      </c>
      <c r="B438" s="2" t="s">
        <v>3</v>
      </c>
      <c r="C438" s="2" t="s">
        <v>1</v>
      </c>
      <c r="D438" s="2" t="s">
        <v>15</v>
      </c>
      <c r="E438" s="2" t="s">
        <v>15</v>
      </c>
      <c r="F438" s="2">
        <v>32</v>
      </c>
      <c r="G438" s="2">
        <v>28</v>
      </c>
      <c r="H438" t="s">
        <v>29</v>
      </c>
      <c r="I438" s="2" t="s">
        <v>14</v>
      </c>
      <c r="J438" s="2" t="s">
        <v>53</v>
      </c>
      <c r="K438" s="2">
        <v>21</v>
      </c>
      <c r="L438" s="2">
        <v>79</v>
      </c>
      <c r="M438" s="2">
        <v>33</v>
      </c>
      <c r="N438" s="2" t="s">
        <v>4</v>
      </c>
      <c r="O438" s="2">
        <v>1</v>
      </c>
      <c r="P438" t="s">
        <v>10</v>
      </c>
      <c r="Q438">
        <f t="shared" si="60"/>
        <v>252</v>
      </c>
      <c r="R438" s="55">
        <f t="shared" si="61"/>
        <v>7.8750000000000001E-3</v>
      </c>
      <c r="S438">
        <f t="shared" si="62"/>
        <v>0</v>
      </c>
      <c r="T438">
        <f t="shared" si="63"/>
        <v>0</v>
      </c>
      <c r="U438" s="2">
        <f t="shared" si="64"/>
        <v>2</v>
      </c>
      <c r="V438" s="2">
        <f t="shared" si="65"/>
        <v>1</v>
      </c>
      <c r="W438">
        <f t="shared" si="66"/>
        <v>1</v>
      </c>
      <c r="X438" s="2">
        <f t="shared" si="67"/>
        <v>1</v>
      </c>
      <c r="Y438">
        <f t="shared" si="68"/>
        <v>1</v>
      </c>
      <c r="AB438">
        <f t="shared" si="69"/>
        <v>0</v>
      </c>
    </row>
    <row r="439" spans="1:28" x14ac:dyDescent="0.2">
      <c r="A439" s="5">
        <v>437</v>
      </c>
      <c r="B439" s="2" t="s">
        <v>0</v>
      </c>
      <c r="C439" s="2" t="s">
        <v>1</v>
      </c>
      <c r="D439" s="2" t="s">
        <v>5</v>
      </c>
      <c r="E439" s="2" t="s">
        <v>84</v>
      </c>
      <c r="F439" s="2">
        <v>55</v>
      </c>
      <c r="G439" s="2">
        <v>53</v>
      </c>
      <c r="H439" t="s">
        <v>18</v>
      </c>
      <c r="I439" s="2" t="s">
        <v>14</v>
      </c>
      <c r="J439" s="3" t="s">
        <v>7</v>
      </c>
      <c r="K439" s="2">
        <v>37</v>
      </c>
      <c r="L439" s="2">
        <v>83</v>
      </c>
      <c r="M439" s="2">
        <v>30</v>
      </c>
      <c r="N439" s="2" t="s">
        <v>8</v>
      </c>
      <c r="O439" s="2">
        <v>8</v>
      </c>
      <c r="P439" t="s">
        <v>9</v>
      </c>
      <c r="Q439">
        <f t="shared" si="60"/>
        <v>444</v>
      </c>
      <c r="R439" s="55">
        <f t="shared" si="61"/>
        <v>8.0727272727272731E-3</v>
      </c>
      <c r="S439">
        <f t="shared" si="62"/>
        <v>1</v>
      </c>
      <c r="T439">
        <f t="shared" si="63"/>
        <v>2</v>
      </c>
      <c r="U439" s="2">
        <f t="shared" si="64"/>
        <v>0</v>
      </c>
      <c r="V439" s="2">
        <f t="shared" si="65"/>
        <v>4</v>
      </c>
      <c r="W439">
        <f t="shared" si="66"/>
        <v>1</v>
      </c>
      <c r="X439" s="2">
        <f t="shared" si="67"/>
        <v>1</v>
      </c>
      <c r="Y439">
        <f t="shared" si="68"/>
        <v>0</v>
      </c>
      <c r="AB439">
        <f t="shared" si="69"/>
        <v>1</v>
      </c>
    </row>
    <row r="440" spans="1:28" x14ac:dyDescent="0.2">
      <c r="A440" s="5">
        <v>438</v>
      </c>
      <c r="B440" s="2" t="s">
        <v>0</v>
      </c>
      <c r="C440" s="2" t="s">
        <v>1</v>
      </c>
      <c r="D440" s="2" t="s">
        <v>5</v>
      </c>
      <c r="E440" s="2" t="s">
        <v>15</v>
      </c>
      <c r="F440" s="2">
        <v>39</v>
      </c>
      <c r="G440" s="2">
        <v>79</v>
      </c>
      <c r="H440" t="s">
        <v>23</v>
      </c>
      <c r="I440" s="2" t="s">
        <v>14</v>
      </c>
      <c r="J440" s="2" t="s">
        <v>53</v>
      </c>
      <c r="K440" s="2">
        <v>14</v>
      </c>
      <c r="L440" s="2">
        <v>53</v>
      </c>
      <c r="M440" s="2">
        <v>1</v>
      </c>
      <c r="N440" s="2" t="s">
        <v>4</v>
      </c>
      <c r="O440" s="2">
        <v>1</v>
      </c>
      <c r="P440" t="s">
        <v>12</v>
      </c>
      <c r="Q440">
        <f t="shared" si="60"/>
        <v>168</v>
      </c>
      <c r="R440" s="55">
        <f t="shared" si="61"/>
        <v>4.3076923076923075E-3</v>
      </c>
      <c r="S440">
        <f t="shared" si="62"/>
        <v>1</v>
      </c>
      <c r="T440">
        <f t="shared" si="63"/>
        <v>0</v>
      </c>
      <c r="U440" s="2">
        <f t="shared" si="64"/>
        <v>1</v>
      </c>
      <c r="V440" s="2">
        <f t="shared" si="65"/>
        <v>1</v>
      </c>
      <c r="W440">
        <f t="shared" si="66"/>
        <v>1</v>
      </c>
      <c r="X440" s="2">
        <f t="shared" si="67"/>
        <v>1</v>
      </c>
      <c r="Y440">
        <f t="shared" si="68"/>
        <v>1</v>
      </c>
      <c r="AB440">
        <f t="shared" si="69"/>
        <v>1</v>
      </c>
    </row>
    <row r="441" spans="1:28" x14ac:dyDescent="0.2">
      <c r="A441" s="5">
        <v>439</v>
      </c>
      <c r="B441" s="2" t="s">
        <v>3</v>
      </c>
      <c r="C441" s="2" t="s">
        <v>1</v>
      </c>
      <c r="D441" s="2" t="s">
        <v>15</v>
      </c>
      <c r="E441" s="2" t="s">
        <v>15</v>
      </c>
      <c r="F441" s="2">
        <v>43</v>
      </c>
      <c r="G441" s="2">
        <v>75</v>
      </c>
      <c r="H441" t="s">
        <v>30</v>
      </c>
      <c r="I441" s="2" t="s">
        <v>14</v>
      </c>
      <c r="J441" s="3" t="s">
        <v>7</v>
      </c>
      <c r="K441" s="2">
        <v>42</v>
      </c>
      <c r="L441" s="2">
        <v>161</v>
      </c>
      <c r="M441" s="2">
        <v>13</v>
      </c>
      <c r="N441" s="2" t="s">
        <v>8</v>
      </c>
      <c r="O441" s="2">
        <v>1</v>
      </c>
      <c r="P441" t="s">
        <v>9</v>
      </c>
      <c r="Q441">
        <f t="shared" si="60"/>
        <v>504</v>
      </c>
      <c r="R441" s="55">
        <f t="shared" si="61"/>
        <v>1.172093023255814E-2</v>
      </c>
      <c r="S441">
        <f t="shared" si="62"/>
        <v>0</v>
      </c>
      <c r="T441">
        <f t="shared" si="63"/>
        <v>0</v>
      </c>
      <c r="U441" s="2">
        <f t="shared" si="64"/>
        <v>0</v>
      </c>
      <c r="V441" s="2">
        <f t="shared" si="65"/>
        <v>4</v>
      </c>
      <c r="W441">
        <f t="shared" si="66"/>
        <v>1</v>
      </c>
      <c r="X441" s="2">
        <f t="shared" si="67"/>
        <v>1</v>
      </c>
      <c r="Y441">
        <f t="shared" si="68"/>
        <v>0</v>
      </c>
      <c r="AB441">
        <f t="shared" si="69"/>
        <v>0</v>
      </c>
    </row>
    <row r="442" spans="1:28" x14ac:dyDescent="0.2">
      <c r="A442" s="5">
        <v>440</v>
      </c>
      <c r="B442" s="2" t="s">
        <v>3</v>
      </c>
      <c r="C442" s="2" t="s">
        <v>1</v>
      </c>
      <c r="D442" s="2" t="s">
        <v>15</v>
      </c>
      <c r="E442" s="2" t="s">
        <v>83</v>
      </c>
      <c r="F442" s="2">
        <v>43</v>
      </c>
      <c r="G442" s="2">
        <v>72</v>
      </c>
      <c r="H442" t="s">
        <v>29</v>
      </c>
      <c r="I442" s="2" t="s">
        <v>14</v>
      </c>
      <c r="J442" s="3" t="s">
        <v>7</v>
      </c>
      <c r="K442" s="2">
        <v>39</v>
      </c>
      <c r="L442" s="2">
        <v>54</v>
      </c>
      <c r="M442" s="2">
        <v>14</v>
      </c>
      <c r="N442" s="2" t="s">
        <v>8</v>
      </c>
      <c r="O442" s="2">
        <v>13</v>
      </c>
      <c r="P442" s="1" t="s">
        <v>9</v>
      </c>
      <c r="Q442">
        <f t="shared" si="60"/>
        <v>468</v>
      </c>
      <c r="R442" s="55">
        <f t="shared" si="61"/>
        <v>1.0883720930232559E-2</v>
      </c>
      <c r="S442">
        <f t="shared" si="62"/>
        <v>0</v>
      </c>
      <c r="T442">
        <f t="shared" si="63"/>
        <v>1</v>
      </c>
      <c r="U442" s="2">
        <f t="shared" si="64"/>
        <v>0</v>
      </c>
      <c r="V442" s="2">
        <f t="shared" si="65"/>
        <v>4</v>
      </c>
      <c r="W442">
        <f t="shared" si="66"/>
        <v>1</v>
      </c>
      <c r="X442" s="2">
        <f t="shared" si="67"/>
        <v>1</v>
      </c>
      <c r="Y442">
        <f t="shared" si="68"/>
        <v>0</v>
      </c>
      <c r="AB442">
        <f t="shared" si="69"/>
        <v>0</v>
      </c>
    </row>
    <row r="443" spans="1:28" x14ac:dyDescent="0.2">
      <c r="A443" s="5">
        <v>441</v>
      </c>
      <c r="B443" s="2" t="s">
        <v>0</v>
      </c>
      <c r="C443" s="2" t="s">
        <v>1</v>
      </c>
      <c r="D443" s="2" t="s">
        <v>5</v>
      </c>
      <c r="E443" s="2" t="s">
        <v>83</v>
      </c>
      <c r="F443" s="2">
        <v>730</v>
      </c>
      <c r="G443" s="2">
        <v>80</v>
      </c>
      <c r="H443" t="s">
        <v>21</v>
      </c>
      <c r="I443" s="2" t="s">
        <v>14</v>
      </c>
      <c r="J443" s="2" t="s">
        <v>6</v>
      </c>
      <c r="K443" s="2">
        <v>65</v>
      </c>
      <c r="L443" s="2">
        <v>137</v>
      </c>
      <c r="M443" s="2">
        <v>14</v>
      </c>
      <c r="N443" s="2" t="s">
        <v>4</v>
      </c>
      <c r="O443" s="2">
        <v>1</v>
      </c>
      <c r="P443" t="s">
        <v>11</v>
      </c>
      <c r="Q443">
        <f t="shared" si="60"/>
        <v>780</v>
      </c>
      <c r="R443" s="55">
        <f t="shared" si="61"/>
        <v>1.0684931506849315E-3</v>
      </c>
      <c r="S443">
        <f t="shared" si="62"/>
        <v>1</v>
      </c>
      <c r="T443">
        <f t="shared" si="63"/>
        <v>1</v>
      </c>
      <c r="U443" s="2">
        <f t="shared" si="64"/>
        <v>3</v>
      </c>
      <c r="V443" s="2">
        <f t="shared" si="65"/>
        <v>0</v>
      </c>
      <c r="W443">
        <f t="shared" si="66"/>
        <v>1</v>
      </c>
      <c r="X443" s="2">
        <f t="shared" si="67"/>
        <v>1</v>
      </c>
      <c r="Y443">
        <f t="shared" si="68"/>
        <v>1</v>
      </c>
      <c r="AB443">
        <f t="shared" si="69"/>
        <v>1</v>
      </c>
    </row>
    <row r="444" spans="1:28" x14ac:dyDescent="0.2">
      <c r="A444" s="5">
        <v>442</v>
      </c>
      <c r="B444" s="2" t="s">
        <v>0</v>
      </c>
      <c r="C444" s="2" t="s">
        <v>1</v>
      </c>
      <c r="D444" s="2" t="s">
        <v>5</v>
      </c>
      <c r="E444" s="2" t="s">
        <v>15</v>
      </c>
      <c r="F444" s="2">
        <v>59</v>
      </c>
      <c r="G444" s="2">
        <v>70</v>
      </c>
      <c r="H444" t="s">
        <v>36</v>
      </c>
      <c r="I444" s="2" t="s">
        <v>14</v>
      </c>
      <c r="J444" s="2" t="s">
        <v>6</v>
      </c>
      <c r="K444" s="2">
        <v>50</v>
      </c>
      <c r="L444" s="2">
        <v>99</v>
      </c>
      <c r="M444" s="2">
        <v>5</v>
      </c>
      <c r="N444" s="2" t="s">
        <v>4</v>
      </c>
      <c r="O444" s="2">
        <v>1</v>
      </c>
      <c r="P444" t="s">
        <v>12</v>
      </c>
      <c r="Q444">
        <f t="shared" si="60"/>
        <v>600</v>
      </c>
      <c r="R444" s="55">
        <f t="shared" si="61"/>
        <v>1.0169491525423728E-2</v>
      </c>
      <c r="S444">
        <f t="shared" si="62"/>
        <v>1</v>
      </c>
      <c r="T444">
        <f t="shared" si="63"/>
        <v>0</v>
      </c>
      <c r="U444" s="2">
        <f t="shared" si="64"/>
        <v>1</v>
      </c>
      <c r="V444" s="2">
        <f t="shared" si="65"/>
        <v>0</v>
      </c>
      <c r="W444">
        <f t="shared" si="66"/>
        <v>1</v>
      </c>
      <c r="X444" s="2">
        <f t="shared" si="67"/>
        <v>1</v>
      </c>
      <c r="Y444">
        <f t="shared" si="68"/>
        <v>1</v>
      </c>
      <c r="AB444">
        <f t="shared" si="69"/>
        <v>1</v>
      </c>
    </row>
    <row r="445" spans="1:28" x14ac:dyDescent="0.2">
      <c r="A445" s="5">
        <v>443</v>
      </c>
      <c r="B445" s="2" t="s">
        <v>0</v>
      </c>
      <c r="C445" s="2" t="s">
        <v>1</v>
      </c>
      <c r="D445" s="2" t="s">
        <v>5</v>
      </c>
      <c r="E445" s="2" t="s">
        <v>15</v>
      </c>
      <c r="F445" s="2">
        <v>32</v>
      </c>
      <c r="G445" s="2">
        <v>50</v>
      </c>
      <c r="H445" t="s">
        <v>20</v>
      </c>
      <c r="I445" s="2" t="s">
        <v>14</v>
      </c>
      <c r="J445" s="2" t="s">
        <v>55</v>
      </c>
      <c r="K445" s="2">
        <v>16</v>
      </c>
      <c r="L445" s="2">
        <v>60</v>
      </c>
      <c r="M445" s="2">
        <v>19</v>
      </c>
      <c r="N445" s="2" t="s">
        <v>4</v>
      </c>
      <c r="O445" s="2">
        <v>1</v>
      </c>
      <c r="P445" t="s">
        <v>10</v>
      </c>
      <c r="Q445">
        <f t="shared" si="60"/>
        <v>192</v>
      </c>
      <c r="R445" s="55">
        <f t="shared" si="61"/>
        <v>6.0000000000000001E-3</v>
      </c>
      <c r="S445">
        <f t="shared" si="62"/>
        <v>1</v>
      </c>
      <c r="T445">
        <f t="shared" si="63"/>
        <v>0</v>
      </c>
      <c r="U445" s="2">
        <f t="shared" si="64"/>
        <v>2</v>
      </c>
      <c r="V445" s="2">
        <f t="shared" si="65"/>
        <v>3</v>
      </c>
      <c r="W445">
        <f t="shared" si="66"/>
        <v>1</v>
      </c>
      <c r="X445" s="2">
        <f t="shared" si="67"/>
        <v>1</v>
      </c>
      <c r="Y445">
        <f t="shared" si="68"/>
        <v>1</v>
      </c>
      <c r="AB445">
        <f t="shared" si="69"/>
        <v>1</v>
      </c>
    </row>
    <row r="446" spans="1:28" x14ac:dyDescent="0.2">
      <c r="A446" s="5">
        <v>444</v>
      </c>
      <c r="B446" s="2" t="s">
        <v>3</v>
      </c>
      <c r="C446" s="2" t="s">
        <v>1</v>
      </c>
      <c r="D446" s="2" t="s">
        <v>5</v>
      </c>
      <c r="E446" s="2" t="s">
        <v>84</v>
      </c>
      <c r="F446" s="2">
        <v>49</v>
      </c>
      <c r="G446" s="2">
        <v>71</v>
      </c>
      <c r="H446" t="s">
        <v>22</v>
      </c>
      <c r="I446" s="2" t="s">
        <v>14</v>
      </c>
      <c r="J446" s="3" t="s">
        <v>7</v>
      </c>
      <c r="K446" s="2">
        <v>46</v>
      </c>
      <c r="L446" s="2">
        <v>203</v>
      </c>
      <c r="M446" s="2">
        <v>41</v>
      </c>
      <c r="N446" s="2" t="s">
        <v>8</v>
      </c>
      <c r="O446" s="2">
        <v>4</v>
      </c>
      <c r="P446" t="s">
        <v>9</v>
      </c>
      <c r="Q446">
        <f t="shared" si="60"/>
        <v>552</v>
      </c>
      <c r="R446" s="55">
        <f t="shared" si="61"/>
        <v>1.1265306122448979E-2</v>
      </c>
      <c r="S446">
        <f t="shared" si="62"/>
        <v>0</v>
      </c>
      <c r="T446">
        <f t="shared" si="63"/>
        <v>2</v>
      </c>
      <c r="U446" s="2">
        <f t="shared" si="64"/>
        <v>0</v>
      </c>
      <c r="V446" s="2">
        <f t="shared" si="65"/>
        <v>4</v>
      </c>
      <c r="W446">
        <f t="shared" si="66"/>
        <v>1</v>
      </c>
      <c r="X446" s="2">
        <f t="shared" si="67"/>
        <v>1</v>
      </c>
      <c r="Y446">
        <f t="shared" si="68"/>
        <v>0</v>
      </c>
      <c r="AB446">
        <f t="shared" si="69"/>
        <v>1</v>
      </c>
    </row>
    <row r="447" spans="1:28" x14ac:dyDescent="0.2">
      <c r="A447" s="5">
        <v>445</v>
      </c>
      <c r="B447" s="2" t="s">
        <v>0</v>
      </c>
      <c r="C447" s="2" t="s">
        <v>1</v>
      </c>
      <c r="D447" s="2" t="s">
        <v>5</v>
      </c>
      <c r="E447" s="2" t="s">
        <v>83</v>
      </c>
      <c r="F447" s="2">
        <v>56</v>
      </c>
      <c r="G447" s="2">
        <v>52</v>
      </c>
      <c r="H447" t="s">
        <v>36</v>
      </c>
      <c r="I447" s="2" t="s">
        <v>14</v>
      </c>
      <c r="J447" s="2" t="s">
        <v>6</v>
      </c>
      <c r="K447" s="2">
        <v>63</v>
      </c>
      <c r="L447" s="2">
        <v>154</v>
      </c>
      <c r="M447" s="2">
        <v>2</v>
      </c>
      <c r="N447" s="2" t="s">
        <v>4</v>
      </c>
      <c r="O447" s="2">
        <v>2</v>
      </c>
      <c r="P447" t="s">
        <v>10</v>
      </c>
      <c r="Q447">
        <f t="shared" si="60"/>
        <v>756</v>
      </c>
      <c r="R447" s="55">
        <f t="shared" si="61"/>
        <v>1.35E-2</v>
      </c>
      <c r="S447">
        <f t="shared" si="62"/>
        <v>1</v>
      </c>
      <c r="T447">
        <f t="shared" si="63"/>
        <v>1</v>
      </c>
      <c r="U447" s="2">
        <f t="shared" si="64"/>
        <v>2</v>
      </c>
      <c r="V447" s="2">
        <f t="shared" si="65"/>
        <v>0</v>
      </c>
      <c r="W447">
        <f t="shared" si="66"/>
        <v>1</v>
      </c>
      <c r="X447" s="2">
        <f t="shared" si="67"/>
        <v>1</v>
      </c>
      <c r="Y447">
        <f t="shared" si="68"/>
        <v>1</v>
      </c>
      <c r="AB447">
        <f t="shared" si="69"/>
        <v>1</v>
      </c>
    </row>
    <row r="448" spans="1:28" x14ac:dyDescent="0.2">
      <c r="A448" s="5">
        <v>446</v>
      </c>
      <c r="B448" s="2" t="s">
        <v>3</v>
      </c>
      <c r="C448" s="2" t="s">
        <v>1</v>
      </c>
      <c r="D448" s="2" t="s">
        <v>5</v>
      </c>
      <c r="E448" s="2" t="s">
        <v>15</v>
      </c>
      <c r="F448" s="2">
        <v>32</v>
      </c>
      <c r="G448" s="2">
        <v>42</v>
      </c>
      <c r="H448" t="s">
        <v>38</v>
      </c>
      <c r="I448" s="2" t="s">
        <v>14</v>
      </c>
      <c r="J448" s="2" t="s">
        <v>55</v>
      </c>
      <c r="K448" s="2">
        <v>18</v>
      </c>
      <c r="L448" s="2">
        <v>75</v>
      </c>
      <c r="M448" s="2">
        <v>16</v>
      </c>
      <c r="N448" s="2" t="s">
        <v>4</v>
      </c>
      <c r="O448" s="2">
        <v>2</v>
      </c>
      <c r="P448" t="s">
        <v>10</v>
      </c>
      <c r="Q448">
        <f t="shared" si="60"/>
        <v>216</v>
      </c>
      <c r="R448" s="55">
        <f t="shared" si="61"/>
        <v>6.7499999999999999E-3</v>
      </c>
      <c r="S448">
        <f t="shared" si="62"/>
        <v>0</v>
      </c>
      <c r="T448">
        <f t="shared" si="63"/>
        <v>0</v>
      </c>
      <c r="U448" s="2">
        <f t="shared" si="64"/>
        <v>2</v>
      </c>
      <c r="V448" s="2">
        <f t="shared" si="65"/>
        <v>3</v>
      </c>
      <c r="W448">
        <f t="shared" si="66"/>
        <v>1</v>
      </c>
      <c r="X448" s="2">
        <f t="shared" si="67"/>
        <v>1</v>
      </c>
      <c r="Y448">
        <f t="shared" si="68"/>
        <v>1</v>
      </c>
      <c r="AB448">
        <f t="shared" si="69"/>
        <v>1</v>
      </c>
    </row>
    <row r="449" spans="1:28" x14ac:dyDescent="0.2">
      <c r="A449" s="5">
        <v>447</v>
      </c>
      <c r="B449" s="2" t="s">
        <v>0</v>
      </c>
      <c r="C449" s="2" t="s">
        <v>1</v>
      </c>
      <c r="D449" s="2" t="s">
        <v>5</v>
      </c>
      <c r="E449" s="2" t="s">
        <v>83</v>
      </c>
      <c r="F449" s="2">
        <v>54</v>
      </c>
      <c r="G449" s="2">
        <v>45</v>
      </c>
      <c r="H449" t="s">
        <v>27</v>
      </c>
      <c r="I449" s="2" t="s">
        <v>14</v>
      </c>
      <c r="J449" s="2" t="s">
        <v>6</v>
      </c>
      <c r="K449" s="2">
        <v>59</v>
      </c>
      <c r="L449" s="2">
        <v>221</v>
      </c>
      <c r="M449" s="4">
        <v>12</v>
      </c>
      <c r="N449" s="2" t="s">
        <v>4</v>
      </c>
      <c r="O449" s="2">
        <v>1</v>
      </c>
      <c r="P449" t="s">
        <v>11</v>
      </c>
      <c r="Q449">
        <f t="shared" si="60"/>
        <v>708</v>
      </c>
      <c r="R449" s="55">
        <f t="shared" si="61"/>
        <v>1.3111111111111112E-2</v>
      </c>
      <c r="S449">
        <f t="shared" si="62"/>
        <v>1</v>
      </c>
      <c r="T449">
        <f t="shared" si="63"/>
        <v>1</v>
      </c>
      <c r="U449" s="2">
        <f t="shared" si="64"/>
        <v>3</v>
      </c>
      <c r="V449" s="2">
        <f t="shared" si="65"/>
        <v>0</v>
      </c>
      <c r="W449">
        <f t="shared" si="66"/>
        <v>1</v>
      </c>
      <c r="X449" s="2">
        <f t="shared" si="67"/>
        <v>1</v>
      </c>
      <c r="Y449">
        <f t="shared" si="68"/>
        <v>1</v>
      </c>
      <c r="AB449">
        <f t="shared" si="69"/>
        <v>1</v>
      </c>
    </row>
    <row r="450" spans="1:28" x14ac:dyDescent="0.2">
      <c r="A450" s="5">
        <v>448</v>
      </c>
      <c r="B450" s="2" t="s">
        <v>3</v>
      </c>
      <c r="C450" s="2" t="s">
        <v>2</v>
      </c>
      <c r="D450" s="2" t="s">
        <v>5</v>
      </c>
      <c r="E450" s="2" t="s">
        <v>84</v>
      </c>
      <c r="F450" s="2">
        <v>29</v>
      </c>
      <c r="G450" s="2">
        <v>20</v>
      </c>
      <c r="H450" t="s">
        <v>44</v>
      </c>
      <c r="I450" s="2" t="s">
        <v>2</v>
      </c>
      <c r="J450" s="2" t="s">
        <v>54</v>
      </c>
      <c r="K450" s="2">
        <v>31</v>
      </c>
      <c r="L450" s="2">
        <v>35</v>
      </c>
      <c r="M450" s="2">
        <v>44</v>
      </c>
      <c r="N450" s="2" t="s">
        <v>4</v>
      </c>
      <c r="O450" s="2">
        <v>2</v>
      </c>
      <c r="P450" t="s">
        <v>13</v>
      </c>
      <c r="Q450">
        <f t="shared" si="60"/>
        <v>372</v>
      </c>
      <c r="R450" s="55">
        <f t="shared" si="61"/>
        <v>1.2827586206896552E-2</v>
      </c>
      <c r="S450">
        <f t="shared" si="62"/>
        <v>0</v>
      </c>
      <c r="T450">
        <f t="shared" si="63"/>
        <v>2</v>
      </c>
      <c r="U450" s="2">
        <f t="shared" si="64"/>
        <v>4</v>
      </c>
      <c r="V450" s="2">
        <f t="shared" si="65"/>
        <v>2</v>
      </c>
      <c r="W450">
        <f t="shared" si="66"/>
        <v>0</v>
      </c>
      <c r="X450" s="2">
        <f t="shared" si="67"/>
        <v>0</v>
      </c>
      <c r="Y450">
        <f t="shared" si="68"/>
        <v>1</v>
      </c>
      <c r="AB450">
        <f t="shared" si="69"/>
        <v>1</v>
      </c>
    </row>
    <row r="451" spans="1:28" x14ac:dyDescent="0.2">
      <c r="A451" s="5">
        <v>449</v>
      </c>
      <c r="B451" s="2" t="s">
        <v>0</v>
      </c>
      <c r="C451" s="2" t="s">
        <v>2</v>
      </c>
      <c r="D451" s="2" t="s">
        <v>5</v>
      </c>
      <c r="E451" s="2" t="s">
        <v>85</v>
      </c>
      <c r="F451" s="2">
        <v>33</v>
      </c>
      <c r="G451" s="2">
        <v>27</v>
      </c>
      <c r="H451" t="s">
        <v>36</v>
      </c>
      <c r="I451" s="2" t="s">
        <v>2</v>
      </c>
      <c r="J451" s="2" t="s">
        <v>55</v>
      </c>
      <c r="K451" s="2">
        <v>34</v>
      </c>
      <c r="L451" s="2">
        <v>118</v>
      </c>
      <c r="M451" s="2">
        <v>24</v>
      </c>
      <c r="N451" s="2" t="s">
        <v>4</v>
      </c>
      <c r="O451" s="2">
        <v>3</v>
      </c>
      <c r="P451" t="s">
        <v>13</v>
      </c>
      <c r="Q451">
        <f t="shared" si="60"/>
        <v>408</v>
      </c>
      <c r="R451" s="55">
        <f t="shared" si="61"/>
        <v>1.2363636363636363E-2</v>
      </c>
      <c r="S451">
        <f t="shared" si="62"/>
        <v>1</v>
      </c>
      <c r="T451">
        <f t="shared" si="63"/>
        <v>3</v>
      </c>
      <c r="U451" s="2">
        <f t="shared" si="64"/>
        <v>4</v>
      </c>
      <c r="V451" s="2">
        <f t="shared" si="65"/>
        <v>3</v>
      </c>
      <c r="W451">
        <f t="shared" si="66"/>
        <v>0</v>
      </c>
      <c r="X451" s="2">
        <f t="shared" si="67"/>
        <v>0</v>
      </c>
      <c r="Y451">
        <f t="shared" si="68"/>
        <v>1</v>
      </c>
      <c r="AB451">
        <f t="shared" si="69"/>
        <v>1</v>
      </c>
    </row>
    <row r="452" spans="1:28" x14ac:dyDescent="0.2">
      <c r="A452" s="5">
        <v>450</v>
      </c>
      <c r="B452" s="2" t="s">
        <v>3</v>
      </c>
      <c r="C452" s="2" t="s">
        <v>2</v>
      </c>
      <c r="D452" s="2" t="s">
        <v>5</v>
      </c>
      <c r="E452" s="2" t="s">
        <v>15</v>
      </c>
      <c r="F452" s="2">
        <v>32</v>
      </c>
      <c r="G452" s="2">
        <v>23</v>
      </c>
      <c r="H452" t="s">
        <v>31</v>
      </c>
      <c r="I452" s="2" t="s">
        <v>14</v>
      </c>
      <c r="J452" s="2" t="s">
        <v>55</v>
      </c>
      <c r="K452" s="2">
        <v>18</v>
      </c>
      <c r="L452" s="2">
        <v>47</v>
      </c>
      <c r="M452" s="2">
        <v>4</v>
      </c>
      <c r="N452" s="2" t="s">
        <v>4</v>
      </c>
      <c r="O452" s="2">
        <v>2</v>
      </c>
      <c r="P452" t="s">
        <v>11</v>
      </c>
      <c r="Q452">
        <f t="shared" ref="Q452:Q515" si="70">K452*12</f>
        <v>216</v>
      </c>
      <c r="R452" s="55">
        <f t="shared" ref="R452:R515" si="71">(Q452/(F452*1000))</f>
        <v>6.7499999999999999E-3</v>
      </c>
      <c r="S452">
        <f t="shared" ref="S452:S515" si="72">IF(B452="male", 1, 0)</f>
        <v>0</v>
      </c>
      <c r="T452">
        <f t="shared" ref="T452:T515" si="73">_xlfn.IFS(E452:E1451 = "none", 0, E452:E1451 = "BA", 1, E452:E1451= "MA", 2, E452:E1451="PhD", 3)</f>
        <v>0</v>
      </c>
      <c r="U452" s="2">
        <f t="shared" ref="U452:U515" si="74">_xlfn.IFS(P452:P1451 = "saving favorite shows to watch as a family", 0, P452:P1451 = "time shifting", 1, P452:P1451= "cool gadget", 2, P452:P1451="schedule control", 3, P452:P1451="programming/interactive features", 4)</f>
        <v>3</v>
      </c>
      <c r="V452" s="2">
        <f t="shared" ref="V452:V515" si="75">_xlfn.IFS(J452:J1451 = "specialty stores", 0, J452:J1451 = "retail", 1, J452:J1451= "web (ebay)", 2, J452:J1451="discount", 3, J452:J1451="mass-consumer electronics", 4)</f>
        <v>3</v>
      </c>
      <c r="W452">
        <f t="shared" ref="W452:W515" si="76">IF(C452="married", 1, 0)</f>
        <v>0</v>
      </c>
      <c r="X452" s="2">
        <f t="shared" ref="X452:X515" si="77">IF(I452="family", 1, 0)</f>
        <v>1</v>
      </c>
      <c r="Y452">
        <f t="shared" ref="Y452:Y515" si="78">IF(N452="early", 1, 0)</f>
        <v>1</v>
      </c>
      <c r="AB452">
        <f t="shared" ref="AB452:AB515" si="79">IF(D452="professional", 1, 0)</f>
        <v>1</v>
      </c>
    </row>
    <row r="453" spans="1:28" x14ac:dyDescent="0.2">
      <c r="A453" s="5">
        <v>451</v>
      </c>
      <c r="B453" s="2" t="s">
        <v>3</v>
      </c>
      <c r="C453" s="2" t="s">
        <v>1</v>
      </c>
      <c r="D453" s="2" t="s">
        <v>5</v>
      </c>
      <c r="E453" s="2" t="s">
        <v>83</v>
      </c>
      <c r="F453" s="2">
        <v>53</v>
      </c>
      <c r="G453" s="2">
        <v>28</v>
      </c>
      <c r="H453" t="s">
        <v>30</v>
      </c>
      <c r="I453" s="2" t="s">
        <v>14</v>
      </c>
      <c r="J453" s="3" t="s">
        <v>7</v>
      </c>
      <c r="K453" s="2">
        <v>40</v>
      </c>
      <c r="L453" s="2">
        <v>187</v>
      </c>
      <c r="M453" s="2">
        <v>18</v>
      </c>
      <c r="N453" s="2" t="s">
        <v>8</v>
      </c>
      <c r="O453" s="2">
        <v>6</v>
      </c>
      <c r="P453" s="1" t="s">
        <v>9</v>
      </c>
      <c r="Q453">
        <f t="shared" si="70"/>
        <v>480</v>
      </c>
      <c r="R453" s="55">
        <f t="shared" si="71"/>
        <v>9.0566037735849061E-3</v>
      </c>
      <c r="S453">
        <f t="shared" si="72"/>
        <v>0</v>
      </c>
      <c r="T453">
        <f t="shared" si="73"/>
        <v>1</v>
      </c>
      <c r="U453" s="2">
        <f t="shared" si="74"/>
        <v>0</v>
      </c>
      <c r="V453" s="2">
        <f t="shared" si="75"/>
        <v>4</v>
      </c>
      <c r="W453">
        <f t="shared" si="76"/>
        <v>1</v>
      </c>
      <c r="X453" s="2">
        <f t="shared" si="77"/>
        <v>1</v>
      </c>
      <c r="Y453">
        <f t="shared" si="78"/>
        <v>0</v>
      </c>
      <c r="AB453">
        <f t="shared" si="79"/>
        <v>1</v>
      </c>
    </row>
    <row r="454" spans="1:28" x14ac:dyDescent="0.2">
      <c r="A454" s="5">
        <v>452</v>
      </c>
      <c r="B454" s="2" t="s">
        <v>0</v>
      </c>
      <c r="C454" s="2" t="s">
        <v>2</v>
      </c>
      <c r="D454" s="2" t="s">
        <v>5</v>
      </c>
      <c r="E454" s="2" t="s">
        <v>83</v>
      </c>
      <c r="F454" s="2">
        <v>27</v>
      </c>
      <c r="G454" s="2">
        <v>63</v>
      </c>
      <c r="H454" t="s">
        <v>28</v>
      </c>
      <c r="I454" s="2" t="s">
        <v>14</v>
      </c>
      <c r="J454" s="2" t="s">
        <v>53</v>
      </c>
      <c r="K454" s="2">
        <v>19</v>
      </c>
      <c r="L454" s="2">
        <v>21</v>
      </c>
      <c r="M454" s="2">
        <v>31</v>
      </c>
      <c r="N454" s="2" t="s">
        <v>4</v>
      </c>
      <c r="O454" s="2">
        <v>2</v>
      </c>
      <c r="P454" t="s">
        <v>11</v>
      </c>
      <c r="Q454">
        <f t="shared" si="70"/>
        <v>228</v>
      </c>
      <c r="R454" s="55">
        <f t="shared" si="71"/>
        <v>8.4444444444444437E-3</v>
      </c>
      <c r="S454">
        <f t="shared" si="72"/>
        <v>1</v>
      </c>
      <c r="T454">
        <f t="shared" si="73"/>
        <v>1</v>
      </c>
      <c r="U454" s="2">
        <f t="shared" si="74"/>
        <v>3</v>
      </c>
      <c r="V454" s="2">
        <f t="shared" si="75"/>
        <v>1</v>
      </c>
      <c r="W454">
        <f t="shared" si="76"/>
        <v>0</v>
      </c>
      <c r="X454" s="2">
        <f t="shared" si="77"/>
        <v>1</v>
      </c>
      <c r="Y454">
        <f t="shared" si="78"/>
        <v>1</v>
      </c>
      <c r="AB454">
        <f t="shared" si="79"/>
        <v>1</v>
      </c>
    </row>
    <row r="455" spans="1:28" x14ac:dyDescent="0.2">
      <c r="A455" s="5">
        <v>453</v>
      </c>
      <c r="B455" s="2" t="s">
        <v>0</v>
      </c>
      <c r="C455" s="2" t="s">
        <v>2</v>
      </c>
      <c r="D455" s="2" t="s">
        <v>5</v>
      </c>
      <c r="E455" s="2" t="s">
        <v>84</v>
      </c>
      <c r="F455" s="2">
        <v>30</v>
      </c>
      <c r="G455" s="2">
        <v>39</v>
      </c>
      <c r="H455" t="s">
        <v>30</v>
      </c>
      <c r="I455" s="2" t="s">
        <v>2</v>
      </c>
      <c r="J455" s="2" t="s">
        <v>53</v>
      </c>
      <c r="K455" s="2">
        <v>19</v>
      </c>
      <c r="L455" s="2">
        <v>56</v>
      </c>
      <c r="M455" s="2">
        <v>27</v>
      </c>
      <c r="N455" s="2" t="s">
        <v>4</v>
      </c>
      <c r="O455" s="2">
        <v>1</v>
      </c>
      <c r="P455" t="s">
        <v>10</v>
      </c>
      <c r="Q455">
        <f t="shared" si="70"/>
        <v>228</v>
      </c>
      <c r="R455" s="55">
        <f t="shared" si="71"/>
        <v>7.6E-3</v>
      </c>
      <c r="S455">
        <f t="shared" si="72"/>
        <v>1</v>
      </c>
      <c r="T455">
        <f t="shared" si="73"/>
        <v>2</v>
      </c>
      <c r="U455" s="2">
        <f t="shared" si="74"/>
        <v>2</v>
      </c>
      <c r="V455" s="2">
        <f t="shared" si="75"/>
        <v>1</v>
      </c>
      <c r="W455">
        <f t="shared" si="76"/>
        <v>0</v>
      </c>
      <c r="X455" s="2">
        <f t="shared" si="77"/>
        <v>0</v>
      </c>
      <c r="Y455">
        <f t="shared" si="78"/>
        <v>1</v>
      </c>
      <c r="AB455">
        <f t="shared" si="79"/>
        <v>1</v>
      </c>
    </row>
    <row r="456" spans="1:28" x14ac:dyDescent="0.2">
      <c r="A456" s="5">
        <v>454</v>
      </c>
      <c r="B456" s="2" t="s">
        <v>3</v>
      </c>
      <c r="C456" s="2" t="s">
        <v>1</v>
      </c>
      <c r="D456" s="2" t="s">
        <v>15</v>
      </c>
      <c r="E456" s="2" t="s">
        <v>83</v>
      </c>
      <c r="F456" s="2">
        <v>29</v>
      </c>
      <c r="G456" s="2">
        <v>26</v>
      </c>
      <c r="H456" t="s">
        <v>28</v>
      </c>
      <c r="I456" s="2" t="s">
        <v>2</v>
      </c>
      <c r="J456" s="2" t="s">
        <v>53</v>
      </c>
      <c r="K456" s="2">
        <v>17</v>
      </c>
      <c r="L456" s="2">
        <v>47</v>
      </c>
      <c r="M456" s="2">
        <v>11</v>
      </c>
      <c r="N456" s="2" t="s">
        <v>4</v>
      </c>
      <c r="O456" s="2">
        <v>0</v>
      </c>
      <c r="P456" t="s">
        <v>11</v>
      </c>
      <c r="Q456">
        <f t="shared" si="70"/>
        <v>204</v>
      </c>
      <c r="R456" s="55">
        <f t="shared" si="71"/>
        <v>7.0344827586206896E-3</v>
      </c>
      <c r="S456">
        <f t="shared" si="72"/>
        <v>0</v>
      </c>
      <c r="T456">
        <f t="shared" si="73"/>
        <v>1</v>
      </c>
      <c r="U456" s="2">
        <f t="shared" si="74"/>
        <v>3</v>
      </c>
      <c r="V456" s="2">
        <f t="shared" si="75"/>
        <v>1</v>
      </c>
      <c r="W456">
        <f t="shared" si="76"/>
        <v>1</v>
      </c>
      <c r="X456" s="2">
        <f t="shared" si="77"/>
        <v>0</v>
      </c>
      <c r="Y456">
        <f t="shared" si="78"/>
        <v>1</v>
      </c>
      <c r="AB456">
        <f t="shared" si="79"/>
        <v>0</v>
      </c>
    </row>
    <row r="457" spans="1:28" x14ac:dyDescent="0.2">
      <c r="A457" s="5">
        <v>455</v>
      </c>
      <c r="B457" s="2" t="s">
        <v>0</v>
      </c>
      <c r="C457" s="2" t="s">
        <v>1</v>
      </c>
      <c r="D457" s="2" t="s">
        <v>5</v>
      </c>
      <c r="E457" s="2" t="s">
        <v>85</v>
      </c>
      <c r="F457" s="2">
        <v>51</v>
      </c>
      <c r="G457" s="2">
        <v>38</v>
      </c>
      <c r="H457" t="s">
        <v>18</v>
      </c>
      <c r="I457" s="2" t="s">
        <v>14</v>
      </c>
      <c r="J457" s="3" t="s">
        <v>7</v>
      </c>
      <c r="K457" s="2">
        <v>40</v>
      </c>
      <c r="L457" s="2">
        <v>116</v>
      </c>
      <c r="M457" s="2">
        <v>33</v>
      </c>
      <c r="N457" s="2" t="s">
        <v>8</v>
      </c>
      <c r="O457" s="2">
        <v>0</v>
      </c>
      <c r="P457" t="s">
        <v>9</v>
      </c>
      <c r="Q457">
        <f t="shared" si="70"/>
        <v>480</v>
      </c>
      <c r="R457" s="55">
        <f t="shared" si="71"/>
        <v>9.4117647058823521E-3</v>
      </c>
      <c r="S457">
        <f t="shared" si="72"/>
        <v>1</v>
      </c>
      <c r="T457">
        <f t="shared" si="73"/>
        <v>3</v>
      </c>
      <c r="U457" s="2">
        <f t="shared" si="74"/>
        <v>0</v>
      </c>
      <c r="V457" s="2">
        <f t="shared" si="75"/>
        <v>4</v>
      </c>
      <c r="W457">
        <f t="shared" si="76"/>
        <v>1</v>
      </c>
      <c r="X457" s="2">
        <f t="shared" si="77"/>
        <v>1</v>
      </c>
      <c r="Y457">
        <f t="shared" si="78"/>
        <v>0</v>
      </c>
      <c r="AB457">
        <f t="shared" si="79"/>
        <v>1</v>
      </c>
    </row>
    <row r="458" spans="1:28" x14ac:dyDescent="0.2">
      <c r="A458" s="5">
        <v>456</v>
      </c>
      <c r="B458" s="2" t="s">
        <v>0</v>
      </c>
      <c r="C458" s="2" t="s">
        <v>1</v>
      </c>
      <c r="D458" s="2" t="s">
        <v>5</v>
      </c>
      <c r="E458" s="2" t="s">
        <v>83</v>
      </c>
      <c r="F458" s="2">
        <v>52</v>
      </c>
      <c r="G458" s="2">
        <v>32</v>
      </c>
      <c r="H458" t="s">
        <v>39</v>
      </c>
      <c r="I458" s="2" t="s">
        <v>14</v>
      </c>
      <c r="J458" s="2" t="s">
        <v>6</v>
      </c>
      <c r="K458" s="2">
        <v>52</v>
      </c>
      <c r="L458" s="2">
        <v>214</v>
      </c>
      <c r="M458" s="4">
        <v>4</v>
      </c>
      <c r="N458" s="2" t="s">
        <v>4</v>
      </c>
      <c r="O458" s="2">
        <v>1</v>
      </c>
      <c r="P458" t="s">
        <v>12</v>
      </c>
      <c r="Q458">
        <f t="shared" si="70"/>
        <v>624</v>
      </c>
      <c r="R458" s="55">
        <f t="shared" si="71"/>
        <v>1.2E-2</v>
      </c>
      <c r="S458">
        <f t="shared" si="72"/>
        <v>1</v>
      </c>
      <c r="T458">
        <f t="shared" si="73"/>
        <v>1</v>
      </c>
      <c r="U458" s="2">
        <f t="shared" si="74"/>
        <v>1</v>
      </c>
      <c r="V458" s="2">
        <f t="shared" si="75"/>
        <v>0</v>
      </c>
      <c r="W458">
        <f t="shared" si="76"/>
        <v>1</v>
      </c>
      <c r="X458" s="2">
        <f t="shared" si="77"/>
        <v>1</v>
      </c>
      <c r="Y458">
        <f t="shared" si="78"/>
        <v>1</v>
      </c>
      <c r="AB458">
        <f t="shared" si="79"/>
        <v>1</v>
      </c>
    </row>
    <row r="459" spans="1:28" x14ac:dyDescent="0.2">
      <c r="A459" s="5">
        <v>457</v>
      </c>
      <c r="B459" s="2" t="s">
        <v>3</v>
      </c>
      <c r="C459" s="2" t="s">
        <v>2</v>
      </c>
      <c r="D459" s="2" t="s">
        <v>5</v>
      </c>
      <c r="E459" s="2" t="s">
        <v>83</v>
      </c>
      <c r="F459" s="2">
        <v>29</v>
      </c>
      <c r="G459" s="2">
        <v>22</v>
      </c>
      <c r="H459" t="s">
        <v>47</v>
      </c>
      <c r="I459" s="2" t="s">
        <v>2</v>
      </c>
      <c r="J459" s="2" t="s">
        <v>53</v>
      </c>
      <c r="K459" s="2">
        <v>35</v>
      </c>
      <c r="L459" s="2">
        <v>83</v>
      </c>
      <c r="M459" s="2">
        <v>8</v>
      </c>
      <c r="N459" s="2" t="s">
        <v>4</v>
      </c>
      <c r="O459" s="2">
        <v>4</v>
      </c>
      <c r="P459" t="s">
        <v>13</v>
      </c>
      <c r="Q459">
        <f t="shared" si="70"/>
        <v>420</v>
      </c>
      <c r="R459" s="55">
        <f t="shared" si="71"/>
        <v>1.4482758620689656E-2</v>
      </c>
      <c r="S459">
        <f t="shared" si="72"/>
        <v>0</v>
      </c>
      <c r="T459">
        <f t="shared" si="73"/>
        <v>1</v>
      </c>
      <c r="U459" s="2">
        <f t="shared" si="74"/>
        <v>4</v>
      </c>
      <c r="V459" s="2">
        <f t="shared" si="75"/>
        <v>1</v>
      </c>
      <c r="W459">
        <f t="shared" si="76"/>
        <v>0</v>
      </c>
      <c r="X459" s="2">
        <f t="shared" si="77"/>
        <v>0</v>
      </c>
      <c r="Y459">
        <f t="shared" si="78"/>
        <v>1</v>
      </c>
      <c r="AB459">
        <f t="shared" si="79"/>
        <v>1</v>
      </c>
    </row>
    <row r="460" spans="1:28" x14ac:dyDescent="0.2">
      <c r="A460" s="5">
        <v>458</v>
      </c>
      <c r="B460" s="2" t="s">
        <v>3</v>
      </c>
      <c r="C460" s="2" t="s">
        <v>1</v>
      </c>
      <c r="D460" s="2" t="s">
        <v>5</v>
      </c>
      <c r="E460" s="2" t="s">
        <v>84</v>
      </c>
      <c r="F460" s="2">
        <v>47</v>
      </c>
      <c r="G460" s="2">
        <v>35</v>
      </c>
      <c r="H460" t="s">
        <v>26</v>
      </c>
      <c r="I460" s="2" t="s">
        <v>14</v>
      </c>
      <c r="J460" s="3" t="s">
        <v>7</v>
      </c>
      <c r="K460" s="2">
        <v>50</v>
      </c>
      <c r="L460" s="2">
        <v>209</v>
      </c>
      <c r="M460" s="2">
        <v>46</v>
      </c>
      <c r="N460" s="2" t="s">
        <v>8</v>
      </c>
      <c r="O460" s="2">
        <v>7</v>
      </c>
      <c r="P460" t="s">
        <v>9</v>
      </c>
      <c r="Q460">
        <f t="shared" si="70"/>
        <v>600</v>
      </c>
      <c r="R460" s="55">
        <f t="shared" si="71"/>
        <v>1.276595744680851E-2</v>
      </c>
      <c r="S460">
        <f t="shared" si="72"/>
        <v>0</v>
      </c>
      <c r="T460">
        <f t="shared" si="73"/>
        <v>2</v>
      </c>
      <c r="U460" s="2">
        <f t="shared" si="74"/>
        <v>0</v>
      </c>
      <c r="V460" s="2">
        <f t="shared" si="75"/>
        <v>4</v>
      </c>
      <c r="W460">
        <f t="shared" si="76"/>
        <v>1</v>
      </c>
      <c r="X460" s="2">
        <f t="shared" si="77"/>
        <v>1</v>
      </c>
      <c r="Y460">
        <f t="shared" si="78"/>
        <v>0</v>
      </c>
      <c r="AB460">
        <f t="shared" si="79"/>
        <v>1</v>
      </c>
    </row>
    <row r="461" spans="1:28" x14ac:dyDescent="0.2">
      <c r="A461" s="5">
        <v>459</v>
      </c>
      <c r="B461" s="2" t="s">
        <v>0</v>
      </c>
      <c r="C461" s="2" t="s">
        <v>1</v>
      </c>
      <c r="D461" s="2" t="s">
        <v>15</v>
      </c>
      <c r="E461" s="2" t="s">
        <v>15</v>
      </c>
      <c r="F461" s="2">
        <v>32</v>
      </c>
      <c r="G461" s="2">
        <v>49</v>
      </c>
      <c r="H461" t="s">
        <v>25</v>
      </c>
      <c r="I461" s="2" t="s">
        <v>2</v>
      </c>
      <c r="J461" s="2" t="s">
        <v>53</v>
      </c>
      <c r="K461" s="2">
        <v>15</v>
      </c>
      <c r="L461" s="2">
        <v>45</v>
      </c>
      <c r="M461" s="2">
        <v>26</v>
      </c>
      <c r="N461" s="2" t="s">
        <v>4</v>
      </c>
      <c r="O461" s="2">
        <v>0</v>
      </c>
      <c r="P461" t="s">
        <v>11</v>
      </c>
      <c r="Q461">
        <f t="shared" si="70"/>
        <v>180</v>
      </c>
      <c r="R461" s="55">
        <f t="shared" si="71"/>
        <v>5.6249999999999998E-3</v>
      </c>
      <c r="S461">
        <f t="shared" si="72"/>
        <v>1</v>
      </c>
      <c r="T461">
        <f t="shared" si="73"/>
        <v>0</v>
      </c>
      <c r="U461" s="2">
        <f t="shared" si="74"/>
        <v>3</v>
      </c>
      <c r="V461" s="2">
        <f t="shared" si="75"/>
        <v>1</v>
      </c>
      <c r="W461">
        <f t="shared" si="76"/>
        <v>1</v>
      </c>
      <c r="X461" s="2">
        <f t="shared" si="77"/>
        <v>0</v>
      </c>
      <c r="Y461">
        <f t="shared" si="78"/>
        <v>1</v>
      </c>
      <c r="AB461">
        <f t="shared" si="79"/>
        <v>0</v>
      </c>
    </row>
    <row r="462" spans="1:28" x14ac:dyDescent="0.2">
      <c r="A462" s="5">
        <v>460</v>
      </c>
      <c r="B462" s="2" t="s">
        <v>0</v>
      </c>
      <c r="C462" s="2" t="s">
        <v>1</v>
      </c>
      <c r="D462" s="2" t="s">
        <v>5</v>
      </c>
      <c r="E462" s="2" t="s">
        <v>15</v>
      </c>
      <c r="F462" s="2">
        <v>24</v>
      </c>
      <c r="G462" s="2">
        <v>53</v>
      </c>
      <c r="H462" t="s">
        <v>24</v>
      </c>
      <c r="I462" s="2" t="s">
        <v>2</v>
      </c>
      <c r="J462" s="2" t="s">
        <v>55</v>
      </c>
      <c r="K462" s="2">
        <v>14</v>
      </c>
      <c r="L462" s="2">
        <v>18</v>
      </c>
      <c r="M462" s="2">
        <v>45</v>
      </c>
      <c r="N462" s="2" t="s">
        <v>4</v>
      </c>
      <c r="O462" s="2">
        <v>1</v>
      </c>
      <c r="P462" t="s">
        <v>10</v>
      </c>
      <c r="Q462">
        <f t="shared" si="70"/>
        <v>168</v>
      </c>
      <c r="R462" s="55">
        <f t="shared" si="71"/>
        <v>7.0000000000000001E-3</v>
      </c>
      <c r="S462">
        <f t="shared" si="72"/>
        <v>1</v>
      </c>
      <c r="T462">
        <f t="shared" si="73"/>
        <v>0</v>
      </c>
      <c r="U462" s="2">
        <f t="shared" si="74"/>
        <v>2</v>
      </c>
      <c r="V462" s="2">
        <f t="shared" si="75"/>
        <v>3</v>
      </c>
      <c r="W462">
        <f t="shared" si="76"/>
        <v>1</v>
      </c>
      <c r="X462" s="2">
        <f t="shared" si="77"/>
        <v>0</v>
      </c>
      <c r="Y462">
        <f t="shared" si="78"/>
        <v>1</v>
      </c>
      <c r="AB462">
        <f t="shared" si="79"/>
        <v>1</v>
      </c>
    </row>
    <row r="463" spans="1:28" x14ac:dyDescent="0.2">
      <c r="A463" s="5">
        <v>461</v>
      </c>
      <c r="B463" s="2" t="s">
        <v>0</v>
      </c>
      <c r="C463" s="2" t="s">
        <v>2</v>
      </c>
      <c r="D463" s="2" t="s">
        <v>15</v>
      </c>
      <c r="E463" s="2" t="s">
        <v>15</v>
      </c>
      <c r="F463" s="2">
        <v>29</v>
      </c>
      <c r="G463" s="2">
        <v>56</v>
      </c>
      <c r="H463" t="s">
        <v>35</v>
      </c>
      <c r="I463" s="2" t="s">
        <v>2</v>
      </c>
      <c r="J463" s="2" t="s">
        <v>55</v>
      </c>
      <c r="K463" s="2">
        <v>23</v>
      </c>
      <c r="L463" s="2">
        <v>42</v>
      </c>
      <c r="M463" s="2">
        <v>21</v>
      </c>
      <c r="N463" s="2" t="s">
        <v>4</v>
      </c>
      <c r="O463" s="2">
        <v>2</v>
      </c>
      <c r="P463" t="s">
        <v>11</v>
      </c>
      <c r="Q463">
        <f t="shared" si="70"/>
        <v>276</v>
      </c>
      <c r="R463" s="55">
        <f t="shared" si="71"/>
        <v>9.5172413793103445E-3</v>
      </c>
      <c r="S463">
        <f t="shared" si="72"/>
        <v>1</v>
      </c>
      <c r="T463">
        <f t="shared" si="73"/>
        <v>0</v>
      </c>
      <c r="U463" s="2">
        <f t="shared" si="74"/>
        <v>3</v>
      </c>
      <c r="V463" s="2">
        <f t="shared" si="75"/>
        <v>3</v>
      </c>
      <c r="W463">
        <f t="shared" si="76"/>
        <v>0</v>
      </c>
      <c r="X463" s="2">
        <f t="shared" si="77"/>
        <v>0</v>
      </c>
      <c r="Y463">
        <f t="shared" si="78"/>
        <v>1</v>
      </c>
      <c r="AB463">
        <f t="shared" si="79"/>
        <v>0</v>
      </c>
    </row>
    <row r="464" spans="1:28" x14ac:dyDescent="0.2">
      <c r="A464" s="5">
        <v>462</v>
      </c>
      <c r="B464" s="2" t="s">
        <v>0</v>
      </c>
      <c r="C464" s="2" t="s">
        <v>2</v>
      </c>
      <c r="D464" s="2" t="s">
        <v>5</v>
      </c>
      <c r="E464" s="2" t="s">
        <v>83</v>
      </c>
      <c r="F464" s="2">
        <v>24</v>
      </c>
      <c r="G464" s="2">
        <v>27</v>
      </c>
      <c r="H464" t="s">
        <v>57</v>
      </c>
      <c r="I464" s="2" t="s">
        <v>2</v>
      </c>
      <c r="J464" s="2" t="s">
        <v>54</v>
      </c>
      <c r="K464" s="2">
        <v>32</v>
      </c>
      <c r="L464" s="2">
        <v>126</v>
      </c>
      <c r="M464" s="2">
        <v>17</v>
      </c>
      <c r="N464" s="2" t="s">
        <v>4</v>
      </c>
      <c r="O464" s="2">
        <v>3</v>
      </c>
      <c r="P464" t="s">
        <v>13</v>
      </c>
      <c r="Q464">
        <f t="shared" si="70"/>
        <v>384</v>
      </c>
      <c r="R464" s="55">
        <f t="shared" si="71"/>
        <v>1.6E-2</v>
      </c>
      <c r="S464">
        <f t="shared" si="72"/>
        <v>1</v>
      </c>
      <c r="T464">
        <f t="shared" si="73"/>
        <v>1</v>
      </c>
      <c r="U464" s="2">
        <f t="shared" si="74"/>
        <v>4</v>
      </c>
      <c r="V464" s="2">
        <f t="shared" si="75"/>
        <v>2</v>
      </c>
      <c r="W464">
        <f t="shared" si="76"/>
        <v>0</v>
      </c>
      <c r="X464" s="2">
        <f t="shared" si="77"/>
        <v>0</v>
      </c>
      <c r="Y464">
        <f t="shared" si="78"/>
        <v>1</v>
      </c>
      <c r="AB464">
        <f t="shared" si="79"/>
        <v>1</v>
      </c>
    </row>
    <row r="465" spans="1:28" x14ac:dyDescent="0.2">
      <c r="A465" s="5">
        <v>463</v>
      </c>
      <c r="B465" s="2" t="s">
        <v>3</v>
      </c>
      <c r="C465" s="2" t="s">
        <v>1</v>
      </c>
      <c r="D465" s="2" t="s">
        <v>15</v>
      </c>
      <c r="E465" s="2" t="s">
        <v>84</v>
      </c>
      <c r="F465" s="2">
        <v>49</v>
      </c>
      <c r="G465" s="2">
        <v>47</v>
      </c>
      <c r="H465" t="s">
        <v>39</v>
      </c>
      <c r="I465" s="2" t="s">
        <v>14</v>
      </c>
      <c r="J465" s="3" t="s">
        <v>7</v>
      </c>
      <c r="K465" s="2">
        <v>47</v>
      </c>
      <c r="L465" s="2">
        <v>139</v>
      </c>
      <c r="M465" s="2">
        <v>14</v>
      </c>
      <c r="N465" s="2" t="s">
        <v>8</v>
      </c>
      <c r="O465" s="2">
        <v>4</v>
      </c>
      <c r="P465" s="1" t="s">
        <v>9</v>
      </c>
      <c r="Q465">
        <f t="shared" si="70"/>
        <v>564</v>
      </c>
      <c r="R465" s="55">
        <f t="shared" si="71"/>
        <v>1.1510204081632653E-2</v>
      </c>
      <c r="S465">
        <f t="shared" si="72"/>
        <v>0</v>
      </c>
      <c r="T465">
        <f t="shared" si="73"/>
        <v>2</v>
      </c>
      <c r="U465" s="2">
        <f t="shared" si="74"/>
        <v>0</v>
      </c>
      <c r="V465" s="2">
        <f t="shared" si="75"/>
        <v>4</v>
      </c>
      <c r="W465">
        <f t="shared" si="76"/>
        <v>1</v>
      </c>
      <c r="X465" s="2">
        <f t="shared" si="77"/>
        <v>1</v>
      </c>
      <c r="Y465">
        <f t="shared" si="78"/>
        <v>0</v>
      </c>
      <c r="AB465">
        <f t="shared" si="79"/>
        <v>0</v>
      </c>
    </row>
    <row r="466" spans="1:28" x14ac:dyDescent="0.2">
      <c r="A466" s="5">
        <v>464</v>
      </c>
      <c r="B466" s="2" t="s">
        <v>0</v>
      </c>
      <c r="C466" s="2" t="s">
        <v>1</v>
      </c>
      <c r="D466" s="2" t="s">
        <v>15</v>
      </c>
      <c r="E466" s="2" t="s">
        <v>85</v>
      </c>
      <c r="F466" s="2">
        <v>48</v>
      </c>
      <c r="G466" s="2">
        <v>64</v>
      </c>
      <c r="H466" t="s">
        <v>27</v>
      </c>
      <c r="I466" s="2" t="s">
        <v>14</v>
      </c>
      <c r="J466" s="3" t="s">
        <v>7</v>
      </c>
      <c r="K466" s="2">
        <v>39</v>
      </c>
      <c r="L466" s="2">
        <v>67</v>
      </c>
      <c r="M466" s="2">
        <v>40</v>
      </c>
      <c r="N466" s="2" t="s">
        <v>8</v>
      </c>
      <c r="O466" s="2">
        <v>10</v>
      </c>
      <c r="P466" t="s">
        <v>9</v>
      </c>
      <c r="Q466">
        <f t="shared" si="70"/>
        <v>468</v>
      </c>
      <c r="R466" s="55">
        <f t="shared" si="71"/>
        <v>9.75E-3</v>
      </c>
      <c r="S466">
        <f t="shared" si="72"/>
        <v>1</v>
      </c>
      <c r="T466">
        <f t="shared" si="73"/>
        <v>3</v>
      </c>
      <c r="U466" s="2">
        <f t="shared" si="74"/>
        <v>0</v>
      </c>
      <c r="V466" s="2">
        <f t="shared" si="75"/>
        <v>4</v>
      </c>
      <c r="W466">
        <f t="shared" si="76"/>
        <v>1</v>
      </c>
      <c r="X466" s="2">
        <f t="shared" si="77"/>
        <v>1</v>
      </c>
      <c r="Y466">
        <f t="shared" si="78"/>
        <v>0</v>
      </c>
      <c r="AB466">
        <f t="shared" si="79"/>
        <v>0</v>
      </c>
    </row>
    <row r="467" spans="1:28" x14ac:dyDescent="0.2">
      <c r="A467" s="5">
        <v>465</v>
      </c>
      <c r="B467" s="2" t="s">
        <v>3</v>
      </c>
      <c r="C467" s="2" t="s">
        <v>1</v>
      </c>
      <c r="D467" s="2" t="s">
        <v>5</v>
      </c>
      <c r="E467" s="2" t="s">
        <v>15</v>
      </c>
      <c r="F467" s="2">
        <v>61</v>
      </c>
      <c r="G467" s="2">
        <v>32</v>
      </c>
      <c r="H467" t="s">
        <v>37</v>
      </c>
      <c r="I467" s="2" t="s">
        <v>14</v>
      </c>
      <c r="J467" s="2" t="s">
        <v>6</v>
      </c>
      <c r="K467" s="2">
        <v>48</v>
      </c>
      <c r="L467" s="2">
        <v>117</v>
      </c>
      <c r="M467" s="2">
        <v>3</v>
      </c>
      <c r="N467" s="2" t="s">
        <v>4</v>
      </c>
      <c r="O467" s="2">
        <v>1</v>
      </c>
      <c r="P467" t="s">
        <v>11</v>
      </c>
      <c r="Q467">
        <f t="shared" si="70"/>
        <v>576</v>
      </c>
      <c r="R467" s="55">
        <f t="shared" si="71"/>
        <v>9.4426229508196725E-3</v>
      </c>
      <c r="S467">
        <f t="shared" si="72"/>
        <v>0</v>
      </c>
      <c r="T467">
        <f t="shared" si="73"/>
        <v>0</v>
      </c>
      <c r="U467" s="2">
        <f t="shared" si="74"/>
        <v>3</v>
      </c>
      <c r="V467" s="2">
        <f t="shared" si="75"/>
        <v>0</v>
      </c>
      <c r="W467">
        <f t="shared" si="76"/>
        <v>1</v>
      </c>
      <c r="X467" s="2">
        <f t="shared" si="77"/>
        <v>1</v>
      </c>
      <c r="Y467">
        <f t="shared" si="78"/>
        <v>1</v>
      </c>
      <c r="AB467">
        <f t="shared" si="79"/>
        <v>1</v>
      </c>
    </row>
    <row r="468" spans="1:28" x14ac:dyDescent="0.2">
      <c r="A468" s="5">
        <v>466</v>
      </c>
      <c r="B468" s="2" t="s">
        <v>3</v>
      </c>
      <c r="C468" s="2" t="s">
        <v>1</v>
      </c>
      <c r="D468" s="2" t="s">
        <v>5</v>
      </c>
      <c r="E468" s="2" t="s">
        <v>83</v>
      </c>
      <c r="F468" s="2">
        <v>46</v>
      </c>
      <c r="G468" s="2">
        <v>62</v>
      </c>
      <c r="H468" t="s">
        <v>27</v>
      </c>
      <c r="I468" s="2" t="s">
        <v>14</v>
      </c>
      <c r="J468" s="3" t="s">
        <v>7</v>
      </c>
      <c r="K468" s="2">
        <v>38</v>
      </c>
      <c r="L468" s="2">
        <v>132</v>
      </c>
      <c r="M468" s="2">
        <v>24</v>
      </c>
      <c r="N468" s="2" t="s">
        <v>8</v>
      </c>
      <c r="O468" s="2">
        <v>0</v>
      </c>
      <c r="P468" t="s">
        <v>9</v>
      </c>
      <c r="Q468">
        <f t="shared" si="70"/>
        <v>456</v>
      </c>
      <c r="R468" s="55">
        <f t="shared" si="71"/>
        <v>9.91304347826087E-3</v>
      </c>
      <c r="S468">
        <f t="shared" si="72"/>
        <v>0</v>
      </c>
      <c r="T468">
        <f t="shared" si="73"/>
        <v>1</v>
      </c>
      <c r="U468" s="2">
        <f t="shared" si="74"/>
        <v>0</v>
      </c>
      <c r="V468" s="2">
        <f t="shared" si="75"/>
        <v>4</v>
      </c>
      <c r="W468">
        <f t="shared" si="76"/>
        <v>1</v>
      </c>
      <c r="X468" s="2">
        <f t="shared" si="77"/>
        <v>1</v>
      </c>
      <c r="Y468">
        <f t="shared" si="78"/>
        <v>0</v>
      </c>
      <c r="AB468">
        <f t="shared" si="79"/>
        <v>1</v>
      </c>
    </row>
    <row r="469" spans="1:28" x14ac:dyDescent="0.2">
      <c r="A469" s="5">
        <v>467</v>
      </c>
      <c r="B469" s="2" t="s">
        <v>0</v>
      </c>
      <c r="C469" s="2" t="s">
        <v>1</v>
      </c>
      <c r="D469" s="2" t="s">
        <v>5</v>
      </c>
      <c r="E469" s="2" t="s">
        <v>84</v>
      </c>
      <c r="F469" s="2">
        <v>52</v>
      </c>
      <c r="G469" s="2">
        <v>36</v>
      </c>
      <c r="H469" t="s">
        <v>25</v>
      </c>
      <c r="I469" s="2" t="s">
        <v>14</v>
      </c>
      <c r="J469" s="2" t="s">
        <v>6</v>
      </c>
      <c r="K469" s="2">
        <v>60</v>
      </c>
      <c r="L469" s="2">
        <v>111</v>
      </c>
      <c r="M469" s="4">
        <v>7</v>
      </c>
      <c r="N469" s="2" t="s">
        <v>4</v>
      </c>
      <c r="O469" s="2">
        <v>1</v>
      </c>
      <c r="P469" t="s">
        <v>11</v>
      </c>
      <c r="Q469">
        <f t="shared" si="70"/>
        <v>720</v>
      </c>
      <c r="R469" s="55">
        <f t="shared" si="71"/>
        <v>1.3846153846153847E-2</v>
      </c>
      <c r="S469">
        <f t="shared" si="72"/>
        <v>1</v>
      </c>
      <c r="T469">
        <f t="shared" si="73"/>
        <v>2</v>
      </c>
      <c r="U469" s="2">
        <f t="shared" si="74"/>
        <v>3</v>
      </c>
      <c r="V469" s="2">
        <f t="shared" si="75"/>
        <v>0</v>
      </c>
      <c r="W469">
        <f t="shared" si="76"/>
        <v>1</v>
      </c>
      <c r="X469" s="2">
        <f t="shared" si="77"/>
        <v>1</v>
      </c>
      <c r="Y469">
        <f t="shared" si="78"/>
        <v>1</v>
      </c>
      <c r="AB469">
        <f t="shared" si="79"/>
        <v>1</v>
      </c>
    </row>
    <row r="470" spans="1:28" x14ac:dyDescent="0.2">
      <c r="A470" s="5">
        <v>468</v>
      </c>
      <c r="B470" s="2" t="s">
        <v>0</v>
      </c>
      <c r="C470" s="2" t="s">
        <v>2</v>
      </c>
      <c r="D470" s="2" t="s">
        <v>5</v>
      </c>
      <c r="E470" s="2" t="s">
        <v>15</v>
      </c>
      <c r="F470" s="2">
        <v>29</v>
      </c>
      <c r="G470" s="2">
        <v>80</v>
      </c>
      <c r="H470" t="s">
        <v>23</v>
      </c>
      <c r="I470" s="2" t="s">
        <v>2</v>
      </c>
      <c r="J470" s="2" t="s">
        <v>53</v>
      </c>
      <c r="K470" s="2">
        <v>14</v>
      </c>
      <c r="L470" s="2">
        <v>56</v>
      </c>
      <c r="M470" s="2">
        <v>17</v>
      </c>
      <c r="N470" s="2" t="s">
        <v>4</v>
      </c>
      <c r="O470" s="2">
        <v>1</v>
      </c>
      <c r="P470" t="s">
        <v>12</v>
      </c>
      <c r="Q470">
        <f t="shared" si="70"/>
        <v>168</v>
      </c>
      <c r="R470" s="55">
        <f t="shared" si="71"/>
        <v>5.7931034482758617E-3</v>
      </c>
      <c r="S470">
        <f t="shared" si="72"/>
        <v>1</v>
      </c>
      <c r="T470">
        <f t="shared" si="73"/>
        <v>0</v>
      </c>
      <c r="U470" s="2">
        <f t="shared" si="74"/>
        <v>1</v>
      </c>
      <c r="V470" s="2">
        <f t="shared" si="75"/>
        <v>1</v>
      </c>
      <c r="W470">
        <f t="shared" si="76"/>
        <v>0</v>
      </c>
      <c r="X470" s="2">
        <f t="shared" si="77"/>
        <v>0</v>
      </c>
      <c r="Y470">
        <f t="shared" si="78"/>
        <v>1</v>
      </c>
      <c r="AB470">
        <f t="shared" si="79"/>
        <v>1</v>
      </c>
    </row>
    <row r="471" spans="1:28" x14ac:dyDescent="0.2">
      <c r="A471" s="5">
        <v>469</v>
      </c>
      <c r="B471" s="2" t="s">
        <v>0</v>
      </c>
      <c r="C471" s="2" t="s">
        <v>2</v>
      </c>
      <c r="D471" s="2" t="s">
        <v>15</v>
      </c>
      <c r="E471" s="2" t="s">
        <v>15</v>
      </c>
      <c r="F471" s="2">
        <v>26</v>
      </c>
      <c r="G471" s="2">
        <v>67</v>
      </c>
      <c r="H471" t="s">
        <v>65</v>
      </c>
      <c r="I471" s="2" t="s">
        <v>14</v>
      </c>
      <c r="J471" s="2" t="s">
        <v>55</v>
      </c>
      <c r="K471" s="2">
        <v>22</v>
      </c>
      <c r="L471" s="2">
        <v>46</v>
      </c>
      <c r="M471" s="2">
        <v>21</v>
      </c>
      <c r="N471" s="2" t="s">
        <v>4</v>
      </c>
      <c r="O471" s="2">
        <v>2</v>
      </c>
      <c r="P471" t="s">
        <v>10</v>
      </c>
      <c r="Q471">
        <f t="shared" si="70"/>
        <v>264</v>
      </c>
      <c r="R471" s="55">
        <f t="shared" si="71"/>
        <v>1.0153846153846154E-2</v>
      </c>
      <c r="S471">
        <f t="shared" si="72"/>
        <v>1</v>
      </c>
      <c r="T471">
        <f t="shared" si="73"/>
        <v>0</v>
      </c>
      <c r="U471" s="2">
        <f t="shared" si="74"/>
        <v>2</v>
      </c>
      <c r="V471" s="2">
        <f t="shared" si="75"/>
        <v>3</v>
      </c>
      <c r="W471">
        <f t="shared" si="76"/>
        <v>0</v>
      </c>
      <c r="X471" s="2">
        <f t="shared" si="77"/>
        <v>1</v>
      </c>
      <c r="Y471">
        <f t="shared" si="78"/>
        <v>1</v>
      </c>
      <c r="AB471">
        <f t="shared" si="79"/>
        <v>0</v>
      </c>
    </row>
    <row r="472" spans="1:28" x14ac:dyDescent="0.2">
      <c r="A472" s="5">
        <v>470</v>
      </c>
      <c r="B472" s="2" t="s">
        <v>0</v>
      </c>
      <c r="C472" s="2" t="s">
        <v>1</v>
      </c>
      <c r="D472" s="2" t="s">
        <v>5</v>
      </c>
      <c r="E472" s="2" t="s">
        <v>83</v>
      </c>
      <c r="F472" s="2">
        <v>59</v>
      </c>
      <c r="G472" s="2">
        <v>69</v>
      </c>
      <c r="H472" t="s">
        <v>23</v>
      </c>
      <c r="I472" s="2" t="s">
        <v>14</v>
      </c>
      <c r="J472" s="2" t="s">
        <v>6</v>
      </c>
      <c r="K472" s="2">
        <v>61</v>
      </c>
      <c r="L472" s="2">
        <v>286</v>
      </c>
      <c r="M472" s="2">
        <v>14</v>
      </c>
      <c r="N472" s="2" t="s">
        <v>4</v>
      </c>
      <c r="O472" s="2">
        <v>2</v>
      </c>
      <c r="P472" t="s">
        <v>10</v>
      </c>
      <c r="Q472">
        <f t="shared" si="70"/>
        <v>732</v>
      </c>
      <c r="R472" s="55">
        <f t="shared" si="71"/>
        <v>1.2406779661016949E-2</v>
      </c>
      <c r="S472">
        <f t="shared" si="72"/>
        <v>1</v>
      </c>
      <c r="T472">
        <f t="shared" si="73"/>
        <v>1</v>
      </c>
      <c r="U472" s="2">
        <f t="shared" si="74"/>
        <v>2</v>
      </c>
      <c r="V472" s="2">
        <f t="shared" si="75"/>
        <v>0</v>
      </c>
      <c r="W472">
        <f t="shared" si="76"/>
        <v>1</v>
      </c>
      <c r="X472" s="2">
        <f t="shared" si="77"/>
        <v>1</v>
      </c>
      <c r="Y472">
        <f t="shared" si="78"/>
        <v>1</v>
      </c>
      <c r="AB472">
        <f t="shared" si="79"/>
        <v>1</v>
      </c>
    </row>
    <row r="473" spans="1:28" x14ac:dyDescent="0.2">
      <c r="A473" s="5">
        <v>471</v>
      </c>
      <c r="B473" s="2" t="s">
        <v>0</v>
      </c>
      <c r="C473" s="2" t="s">
        <v>2</v>
      </c>
      <c r="D473" s="2" t="s">
        <v>5</v>
      </c>
      <c r="E473" s="2" t="s">
        <v>15</v>
      </c>
      <c r="F473" s="2">
        <v>29</v>
      </c>
      <c r="G473" s="2">
        <v>30</v>
      </c>
      <c r="H473" t="s">
        <v>24</v>
      </c>
      <c r="I473" s="2" t="s">
        <v>2</v>
      </c>
      <c r="J473" s="2" t="s">
        <v>55</v>
      </c>
      <c r="K473" s="2">
        <v>18</v>
      </c>
      <c r="L473" s="2">
        <v>39</v>
      </c>
      <c r="M473" s="2">
        <v>46</v>
      </c>
      <c r="N473" s="2" t="s">
        <v>4</v>
      </c>
      <c r="O473" s="2">
        <v>1</v>
      </c>
      <c r="P473" t="s">
        <v>12</v>
      </c>
      <c r="Q473">
        <f t="shared" si="70"/>
        <v>216</v>
      </c>
      <c r="R473" s="55">
        <f t="shared" si="71"/>
        <v>7.4482758620689656E-3</v>
      </c>
      <c r="S473">
        <f t="shared" si="72"/>
        <v>1</v>
      </c>
      <c r="T473">
        <f t="shared" si="73"/>
        <v>0</v>
      </c>
      <c r="U473" s="2">
        <f t="shared" si="74"/>
        <v>1</v>
      </c>
      <c r="V473" s="2">
        <f t="shared" si="75"/>
        <v>3</v>
      </c>
      <c r="W473">
        <f t="shared" si="76"/>
        <v>0</v>
      </c>
      <c r="X473" s="2">
        <f t="shared" si="77"/>
        <v>0</v>
      </c>
      <c r="Y473">
        <f t="shared" si="78"/>
        <v>1</v>
      </c>
      <c r="AB473">
        <f t="shared" si="79"/>
        <v>1</v>
      </c>
    </row>
    <row r="474" spans="1:28" x14ac:dyDescent="0.2">
      <c r="A474" s="5">
        <v>472</v>
      </c>
      <c r="B474" s="2" t="s">
        <v>0</v>
      </c>
      <c r="C474" s="2" t="s">
        <v>1</v>
      </c>
      <c r="D474" s="2" t="s">
        <v>5</v>
      </c>
      <c r="E474" s="2" t="s">
        <v>85</v>
      </c>
      <c r="F474" s="2">
        <v>29</v>
      </c>
      <c r="G474" s="2">
        <v>67</v>
      </c>
      <c r="H474" t="s">
        <v>67</v>
      </c>
      <c r="I474" s="2" t="s">
        <v>2</v>
      </c>
      <c r="J474" s="2" t="s">
        <v>53</v>
      </c>
      <c r="K474" s="2">
        <v>18</v>
      </c>
      <c r="L474" s="2">
        <v>74</v>
      </c>
      <c r="M474" s="2">
        <v>25</v>
      </c>
      <c r="N474" s="2" t="s">
        <v>4</v>
      </c>
      <c r="O474" s="2">
        <v>1</v>
      </c>
      <c r="P474" t="s">
        <v>10</v>
      </c>
      <c r="Q474">
        <f t="shared" si="70"/>
        <v>216</v>
      </c>
      <c r="R474" s="55">
        <f t="shared" si="71"/>
        <v>7.4482758620689656E-3</v>
      </c>
      <c r="S474">
        <f t="shared" si="72"/>
        <v>1</v>
      </c>
      <c r="T474">
        <f t="shared" si="73"/>
        <v>3</v>
      </c>
      <c r="U474" s="2">
        <f t="shared" si="74"/>
        <v>2</v>
      </c>
      <c r="V474" s="2">
        <f t="shared" si="75"/>
        <v>1</v>
      </c>
      <c r="W474">
        <f t="shared" si="76"/>
        <v>1</v>
      </c>
      <c r="X474" s="2">
        <f t="shared" si="77"/>
        <v>0</v>
      </c>
      <c r="Y474">
        <f t="shared" si="78"/>
        <v>1</v>
      </c>
      <c r="AB474">
        <f t="shared" si="79"/>
        <v>1</v>
      </c>
    </row>
    <row r="475" spans="1:28" x14ac:dyDescent="0.2">
      <c r="A475" s="5">
        <v>473</v>
      </c>
      <c r="B475" s="2" t="s">
        <v>0</v>
      </c>
      <c r="C475" s="2" t="s">
        <v>1</v>
      </c>
      <c r="D475" s="2" t="s">
        <v>5</v>
      </c>
      <c r="E475" s="2" t="s">
        <v>83</v>
      </c>
      <c r="F475" s="2">
        <v>30</v>
      </c>
      <c r="G475" s="2">
        <v>55</v>
      </c>
      <c r="H475" t="s">
        <v>22</v>
      </c>
      <c r="I475" s="2" t="s">
        <v>2</v>
      </c>
      <c r="J475" s="2" t="s">
        <v>53</v>
      </c>
      <c r="K475" s="2">
        <v>19</v>
      </c>
      <c r="L475" s="2">
        <v>35</v>
      </c>
      <c r="M475" s="2">
        <v>17</v>
      </c>
      <c r="N475" s="2" t="s">
        <v>4</v>
      </c>
      <c r="O475" s="2">
        <v>2</v>
      </c>
      <c r="P475" t="s">
        <v>12</v>
      </c>
      <c r="Q475">
        <f t="shared" si="70"/>
        <v>228</v>
      </c>
      <c r="R475" s="55">
        <f t="shared" si="71"/>
        <v>7.6E-3</v>
      </c>
      <c r="S475">
        <f t="shared" si="72"/>
        <v>1</v>
      </c>
      <c r="T475">
        <f t="shared" si="73"/>
        <v>1</v>
      </c>
      <c r="U475" s="2">
        <f t="shared" si="74"/>
        <v>1</v>
      </c>
      <c r="V475" s="2">
        <f t="shared" si="75"/>
        <v>1</v>
      </c>
      <c r="W475">
        <f t="shared" si="76"/>
        <v>1</v>
      </c>
      <c r="X475" s="2">
        <f t="shared" si="77"/>
        <v>0</v>
      </c>
      <c r="Y475">
        <f t="shared" si="78"/>
        <v>1</v>
      </c>
      <c r="AB475">
        <f t="shared" si="79"/>
        <v>1</v>
      </c>
    </row>
    <row r="476" spans="1:28" x14ac:dyDescent="0.2">
      <c r="A476" s="5">
        <v>474</v>
      </c>
      <c r="B476" s="2" t="s">
        <v>3</v>
      </c>
      <c r="C476" s="2" t="s">
        <v>1</v>
      </c>
      <c r="D476" s="2" t="s">
        <v>15</v>
      </c>
      <c r="E476" s="2" t="s">
        <v>85</v>
      </c>
      <c r="F476" s="2">
        <v>49</v>
      </c>
      <c r="G476" s="2">
        <v>75</v>
      </c>
      <c r="H476" t="s">
        <v>26</v>
      </c>
      <c r="I476" s="2" t="s">
        <v>14</v>
      </c>
      <c r="J476" s="3" t="s">
        <v>7</v>
      </c>
      <c r="K476" s="2">
        <v>36</v>
      </c>
      <c r="L476" s="2">
        <v>80</v>
      </c>
      <c r="M476" s="2">
        <v>35</v>
      </c>
      <c r="N476" s="2" t="s">
        <v>8</v>
      </c>
      <c r="O476" s="2">
        <v>6</v>
      </c>
      <c r="P476" t="s">
        <v>9</v>
      </c>
      <c r="Q476">
        <f t="shared" si="70"/>
        <v>432</v>
      </c>
      <c r="R476" s="55">
        <f t="shared" si="71"/>
        <v>8.8163265306122444E-3</v>
      </c>
      <c r="S476">
        <f t="shared" si="72"/>
        <v>0</v>
      </c>
      <c r="T476">
        <f t="shared" si="73"/>
        <v>3</v>
      </c>
      <c r="U476" s="2">
        <f t="shared" si="74"/>
        <v>0</v>
      </c>
      <c r="V476" s="2">
        <f t="shared" si="75"/>
        <v>4</v>
      </c>
      <c r="W476">
        <f t="shared" si="76"/>
        <v>1</v>
      </c>
      <c r="X476" s="2">
        <f t="shared" si="77"/>
        <v>1</v>
      </c>
      <c r="Y476">
        <f t="shared" si="78"/>
        <v>0</v>
      </c>
      <c r="AB476">
        <f t="shared" si="79"/>
        <v>0</v>
      </c>
    </row>
    <row r="477" spans="1:28" x14ac:dyDescent="0.2">
      <c r="A477" s="5">
        <v>475</v>
      </c>
      <c r="B477" s="2" t="s">
        <v>0</v>
      </c>
      <c r="C477" s="2" t="s">
        <v>1</v>
      </c>
      <c r="D477" s="2" t="s">
        <v>5</v>
      </c>
      <c r="E477" s="2" t="s">
        <v>15</v>
      </c>
      <c r="F477" s="2">
        <v>32</v>
      </c>
      <c r="G477" s="2">
        <v>48</v>
      </c>
      <c r="H477" t="s">
        <v>34</v>
      </c>
      <c r="I477" s="2" t="s">
        <v>14</v>
      </c>
      <c r="J477" s="2" t="s">
        <v>53</v>
      </c>
      <c r="K477" s="2">
        <v>19</v>
      </c>
      <c r="L477" s="2">
        <v>28</v>
      </c>
      <c r="M477" s="2">
        <v>44</v>
      </c>
      <c r="N477" s="2" t="s">
        <v>4</v>
      </c>
      <c r="O477" s="2">
        <v>1</v>
      </c>
      <c r="P477" t="s">
        <v>12</v>
      </c>
      <c r="Q477">
        <f t="shared" si="70"/>
        <v>228</v>
      </c>
      <c r="R477" s="55">
        <f t="shared" si="71"/>
        <v>7.1250000000000003E-3</v>
      </c>
      <c r="S477">
        <f t="shared" si="72"/>
        <v>1</v>
      </c>
      <c r="T477">
        <f t="shared" si="73"/>
        <v>0</v>
      </c>
      <c r="U477" s="2">
        <f t="shared" si="74"/>
        <v>1</v>
      </c>
      <c r="V477" s="2">
        <f t="shared" si="75"/>
        <v>1</v>
      </c>
      <c r="W477">
        <f t="shared" si="76"/>
        <v>1</v>
      </c>
      <c r="X477" s="2">
        <f t="shared" si="77"/>
        <v>1</v>
      </c>
      <c r="Y477">
        <f t="shared" si="78"/>
        <v>1</v>
      </c>
      <c r="AB477">
        <f t="shared" si="79"/>
        <v>1</v>
      </c>
    </row>
    <row r="478" spans="1:28" x14ac:dyDescent="0.2">
      <c r="A478" s="5">
        <v>476</v>
      </c>
      <c r="B478" s="2" t="s">
        <v>0</v>
      </c>
      <c r="C478" s="2" t="s">
        <v>1</v>
      </c>
      <c r="D478" s="2" t="s">
        <v>15</v>
      </c>
      <c r="E478" s="2" t="s">
        <v>15</v>
      </c>
      <c r="F478" s="2">
        <v>26</v>
      </c>
      <c r="G478" s="2">
        <v>75</v>
      </c>
      <c r="H478" t="s">
        <v>23</v>
      </c>
      <c r="I478" s="2" t="s">
        <v>14</v>
      </c>
      <c r="J478" s="2" t="s">
        <v>55</v>
      </c>
      <c r="K478" s="2">
        <v>14</v>
      </c>
      <c r="L478" s="2">
        <v>47</v>
      </c>
      <c r="M478" s="2">
        <v>24</v>
      </c>
      <c r="N478" s="2" t="s">
        <v>4</v>
      </c>
      <c r="O478" s="2">
        <v>1</v>
      </c>
      <c r="P478" t="s">
        <v>10</v>
      </c>
      <c r="Q478">
        <f t="shared" si="70"/>
        <v>168</v>
      </c>
      <c r="R478" s="55">
        <f t="shared" si="71"/>
        <v>6.4615384615384613E-3</v>
      </c>
      <c r="S478">
        <f t="shared" si="72"/>
        <v>1</v>
      </c>
      <c r="T478">
        <f t="shared" si="73"/>
        <v>0</v>
      </c>
      <c r="U478" s="2">
        <f t="shared" si="74"/>
        <v>2</v>
      </c>
      <c r="V478" s="2">
        <f t="shared" si="75"/>
        <v>3</v>
      </c>
      <c r="W478">
        <f t="shared" si="76"/>
        <v>1</v>
      </c>
      <c r="X478" s="2">
        <f t="shared" si="77"/>
        <v>1</v>
      </c>
      <c r="Y478">
        <f t="shared" si="78"/>
        <v>1</v>
      </c>
      <c r="AB478">
        <f t="shared" si="79"/>
        <v>0</v>
      </c>
    </row>
    <row r="479" spans="1:28" x14ac:dyDescent="0.2">
      <c r="A479" s="5">
        <v>477</v>
      </c>
      <c r="B479" s="2" t="s">
        <v>3</v>
      </c>
      <c r="C479" s="2" t="s">
        <v>1</v>
      </c>
      <c r="D479" s="2" t="s">
        <v>5</v>
      </c>
      <c r="E479" s="2" t="s">
        <v>15</v>
      </c>
      <c r="F479" s="2">
        <v>29</v>
      </c>
      <c r="G479" s="2">
        <v>23</v>
      </c>
      <c r="H479" t="s">
        <v>24</v>
      </c>
      <c r="I479" s="2" t="s">
        <v>14</v>
      </c>
      <c r="J479" s="2" t="s">
        <v>53</v>
      </c>
      <c r="K479" s="2">
        <v>21</v>
      </c>
      <c r="L479" s="2">
        <v>80</v>
      </c>
      <c r="M479" s="2">
        <v>31</v>
      </c>
      <c r="N479" s="2" t="s">
        <v>4</v>
      </c>
      <c r="O479" s="2">
        <v>0</v>
      </c>
      <c r="P479" t="s">
        <v>10</v>
      </c>
      <c r="Q479">
        <f t="shared" si="70"/>
        <v>252</v>
      </c>
      <c r="R479" s="55">
        <f t="shared" si="71"/>
        <v>8.6896551724137926E-3</v>
      </c>
      <c r="S479">
        <f t="shared" si="72"/>
        <v>0</v>
      </c>
      <c r="T479">
        <f t="shared" si="73"/>
        <v>0</v>
      </c>
      <c r="U479" s="2">
        <f t="shared" si="74"/>
        <v>2</v>
      </c>
      <c r="V479" s="2">
        <f t="shared" si="75"/>
        <v>1</v>
      </c>
      <c r="W479">
        <f t="shared" si="76"/>
        <v>1</v>
      </c>
      <c r="X479" s="2">
        <f t="shared" si="77"/>
        <v>1</v>
      </c>
      <c r="Y479">
        <f t="shared" si="78"/>
        <v>1</v>
      </c>
      <c r="AB479">
        <f t="shared" si="79"/>
        <v>1</v>
      </c>
    </row>
    <row r="480" spans="1:28" x14ac:dyDescent="0.2">
      <c r="A480" s="5">
        <v>478</v>
      </c>
      <c r="B480" s="2" t="s">
        <v>0</v>
      </c>
      <c r="C480" s="2" t="s">
        <v>2</v>
      </c>
      <c r="D480" s="2" t="s">
        <v>5</v>
      </c>
      <c r="E480" s="2" t="s">
        <v>15</v>
      </c>
      <c r="F480" s="2">
        <v>23</v>
      </c>
      <c r="G480" s="2">
        <v>29</v>
      </c>
      <c r="H480" t="s">
        <v>17</v>
      </c>
      <c r="I480" s="2" t="s">
        <v>2</v>
      </c>
      <c r="J480" s="2" t="s">
        <v>54</v>
      </c>
      <c r="K480" s="2">
        <v>35</v>
      </c>
      <c r="L480" s="2">
        <v>114</v>
      </c>
      <c r="M480" s="2">
        <v>17</v>
      </c>
      <c r="N480" s="2" t="s">
        <v>4</v>
      </c>
      <c r="O480" s="2">
        <v>3</v>
      </c>
      <c r="P480" t="s">
        <v>13</v>
      </c>
      <c r="Q480">
        <f t="shared" si="70"/>
        <v>420</v>
      </c>
      <c r="R480" s="55">
        <f t="shared" si="71"/>
        <v>1.8260869565217393E-2</v>
      </c>
      <c r="S480">
        <f t="shared" si="72"/>
        <v>1</v>
      </c>
      <c r="T480">
        <f t="shared" si="73"/>
        <v>0</v>
      </c>
      <c r="U480" s="2">
        <f t="shared" si="74"/>
        <v>4</v>
      </c>
      <c r="V480" s="2">
        <f t="shared" si="75"/>
        <v>2</v>
      </c>
      <c r="W480">
        <f t="shared" si="76"/>
        <v>0</v>
      </c>
      <c r="X480" s="2">
        <f t="shared" si="77"/>
        <v>0</v>
      </c>
      <c r="Y480">
        <f t="shared" si="78"/>
        <v>1</v>
      </c>
      <c r="AB480">
        <f t="shared" si="79"/>
        <v>1</v>
      </c>
    </row>
    <row r="481" spans="1:28" x14ac:dyDescent="0.2">
      <c r="A481" s="5">
        <v>479</v>
      </c>
      <c r="B481" s="2" t="s">
        <v>0</v>
      </c>
      <c r="C481" s="2" t="s">
        <v>1</v>
      </c>
      <c r="D481" s="2" t="s">
        <v>5</v>
      </c>
      <c r="E481" s="2" t="s">
        <v>83</v>
      </c>
      <c r="F481" s="2">
        <v>53</v>
      </c>
      <c r="G481" s="2">
        <v>40</v>
      </c>
      <c r="H481" t="s">
        <v>30</v>
      </c>
      <c r="I481" s="2" t="s">
        <v>14</v>
      </c>
      <c r="J481" s="2" t="s">
        <v>6</v>
      </c>
      <c r="K481" s="2">
        <v>65</v>
      </c>
      <c r="L481" s="2">
        <v>180</v>
      </c>
      <c r="M481" s="4">
        <v>14</v>
      </c>
      <c r="N481" s="2" t="s">
        <v>4</v>
      </c>
      <c r="O481" s="2">
        <v>2</v>
      </c>
      <c r="P481" t="s">
        <v>10</v>
      </c>
      <c r="Q481">
        <f t="shared" si="70"/>
        <v>780</v>
      </c>
      <c r="R481" s="55">
        <f t="shared" si="71"/>
        <v>1.4716981132075471E-2</v>
      </c>
      <c r="S481">
        <f t="shared" si="72"/>
        <v>1</v>
      </c>
      <c r="T481">
        <f t="shared" si="73"/>
        <v>1</v>
      </c>
      <c r="U481" s="2">
        <f t="shared" si="74"/>
        <v>2</v>
      </c>
      <c r="V481" s="2">
        <f t="shared" si="75"/>
        <v>0</v>
      </c>
      <c r="W481">
        <f t="shared" si="76"/>
        <v>1</v>
      </c>
      <c r="X481" s="2">
        <f t="shared" si="77"/>
        <v>1</v>
      </c>
      <c r="Y481">
        <f t="shared" si="78"/>
        <v>1</v>
      </c>
      <c r="AB481">
        <f t="shared" si="79"/>
        <v>1</v>
      </c>
    </row>
    <row r="482" spans="1:28" x14ac:dyDescent="0.2">
      <c r="A482" s="5">
        <v>480</v>
      </c>
      <c r="B482" s="2" t="s">
        <v>3</v>
      </c>
      <c r="C482" s="2" t="s">
        <v>2</v>
      </c>
      <c r="D482" s="2" t="s">
        <v>5</v>
      </c>
      <c r="E482" s="2" t="s">
        <v>15</v>
      </c>
      <c r="F482" s="2">
        <v>30</v>
      </c>
      <c r="G482" s="2">
        <v>55</v>
      </c>
      <c r="H482" t="s">
        <v>33</v>
      </c>
      <c r="I482" s="2" t="s">
        <v>14</v>
      </c>
      <c r="J482" s="2" t="s">
        <v>53</v>
      </c>
      <c r="K482" s="2">
        <v>15</v>
      </c>
      <c r="L482" s="2">
        <v>55</v>
      </c>
      <c r="M482" s="2">
        <v>46</v>
      </c>
      <c r="N482" s="2" t="s">
        <v>4</v>
      </c>
      <c r="O482" s="2">
        <v>2</v>
      </c>
      <c r="P482" t="s">
        <v>10</v>
      </c>
      <c r="Q482">
        <f t="shared" si="70"/>
        <v>180</v>
      </c>
      <c r="R482" s="55">
        <f t="shared" si="71"/>
        <v>6.0000000000000001E-3</v>
      </c>
      <c r="S482">
        <f t="shared" si="72"/>
        <v>0</v>
      </c>
      <c r="T482">
        <f t="shared" si="73"/>
        <v>0</v>
      </c>
      <c r="U482" s="2">
        <f t="shared" si="74"/>
        <v>2</v>
      </c>
      <c r="V482" s="2">
        <f t="shared" si="75"/>
        <v>1</v>
      </c>
      <c r="W482">
        <f t="shared" si="76"/>
        <v>0</v>
      </c>
      <c r="X482" s="2">
        <f t="shared" si="77"/>
        <v>1</v>
      </c>
      <c r="Y482">
        <f t="shared" si="78"/>
        <v>1</v>
      </c>
      <c r="AB482">
        <f t="shared" si="79"/>
        <v>1</v>
      </c>
    </row>
    <row r="483" spans="1:28" x14ac:dyDescent="0.2">
      <c r="A483" s="5">
        <v>481</v>
      </c>
      <c r="B483" s="2" t="s">
        <v>0</v>
      </c>
      <c r="C483" s="2" t="s">
        <v>1</v>
      </c>
      <c r="D483" s="2" t="s">
        <v>5</v>
      </c>
      <c r="E483" s="2" t="s">
        <v>83</v>
      </c>
      <c r="F483" s="2">
        <v>33</v>
      </c>
      <c r="G483" s="2">
        <v>78</v>
      </c>
      <c r="H483" t="s">
        <v>38</v>
      </c>
      <c r="I483" s="2" t="s">
        <v>2</v>
      </c>
      <c r="J483" s="2" t="s">
        <v>53</v>
      </c>
      <c r="K483" s="2">
        <v>18</v>
      </c>
      <c r="L483" s="2">
        <v>66</v>
      </c>
      <c r="M483" s="2">
        <v>41</v>
      </c>
      <c r="N483" s="2" t="s">
        <v>4</v>
      </c>
      <c r="O483" s="2">
        <v>2</v>
      </c>
      <c r="P483" t="s">
        <v>10</v>
      </c>
      <c r="Q483">
        <f t="shared" si="70"/>
        <v>216</v>
      </c>
      <c r="R483" s="55">
        <f t="shared" si="71"/>
        <v>6.5454545454545453E-3</v>
      </c>
      <c r="S483">
        <f t="shared" si="72"/>
        <v>1</v>
      </c>
      <c r="T483">
        <f t="shared" si="73"/>
        <v>1</v>
      </c>
      <c r="U483" s="2">
        <f t="shared" si="74"/>
        <v>2</v>
      </c>
      <c r="V483" s="2">
        <f t="shared" si="75"/>
        <v>1</v>
      </c>
      <c r="W483">
        <f t="shared" si="76"/>
        <v>1</v>
      </c>
      <c r="X483" s="2">
        <f t="shared" si="77"/>
        <v>0</v>
      </c>
      <c r="Y483">
        <f t="shared" si="78"/>
        <v>1</v>
      </c>
      <c r="AB483">
        <f t="shared" si="79"/>
        <v>1</v>
      </c>
    </row>
    <row r="484" spans="1:28" x14ac:dyDescent="0.2">
      <c r="A484" s="5">
        <v>482</v>
      </c>
      <c r="B484" s="2" t="s">
        <v>3</v>
      </c>
      <c r="C484" s="2" t="s">
        <v>1</v>
      </c>
      <c r="D484" s="2" t="s">
        <v>5</v>
      </c>
      <c r="E484" s="2" t="s">
        <v>83</v>
      </c>
      <c r="F484" s="2">
        <v>51</v>
      </c>
      <c r="G484" s="2">
        <v>28</v>
      </c>
      <c r="H484" t="s">
        <v>26</v>
      </c>
      <c r="I484" s="2" t="s">
        <v>14</v>
      </c>
      <c r="J484" s="2" t="s">
        <v>6</v>
      </c>
      <c r="K484" s="2">
        <v>75</v>
      </c>
      <c r="L484" s="2">
        <v>282</v>
      </c>
      <c r="M484" s="2">
        <v>5</v>
      </c>
      <c r="N484" s="2" t="s">
        <v>4</v>
      </c>
      <c r="O484" s="2">
        <v>1</v>
      </c>
      <c r="P484" t="s">
        <v>10</v>
      </c>
      <c r="Q484">
        <f t="shared" si="70"/>
        <v>900</v>
      </c>
      <c r="R484" s="55">
        <f t="shared" si="71"/>
        <v>1.7647058823529412E-2</v>
      </c>
      <c r="S484">
        <f t="shared" si="72"/>
        <v>0</v>
      </c>
      <c r="T484">
        <f t="shared" si="73"/>
        <v>1</v>
      </c>
      <c r="U484" s="2">
        <f t="shared" si="74"/>
        <v>2</v>
      </c>
      <c r="V484" s="2">
        <f t="shared" si="75"/>
        <v>0</v>
      </c>
      <c r="W484">
        <f t="shared" si="76"/>
        <v>1</v>
      </c>
      <c r="X484" s="2">
        <f t="shared" si="77"/>
        <v>1</v>
      </c>
      <c r="Y484">
        <f t="shared" si="78"/>
        <v>1</v>
      </c>
      <c r="AB484">
        <f t="shared" si="79"/>
        <v>1</v>
      </c>
    </row>
    <row r="485" spans="1:28" x14ac:dyDescent="0.2">
      <c r="A485" s="5">
        <v>483</v>
      </c>
      <c r="B485" s="2" t="s">
        <v>0</v>
      </c>
      <c r="C485" s="2" t="s">
        <v>1</v>
      </c>
      <c r="D485" s="2" t="s">
        <v>5</v>
      </c>
      <c r="E485" s="2" t="s">
        <v>85</v>
      </c>
      <c r="F485" s="2">
        <v>46</v>
      </c>
      <c r="G485" s="2">
        <v>56</v>
      </c>
      <c r="H485" t="s">
        <v>18</v>
      </c>
      <c r="I485" s="2" t="s">
        <v>14</v>
      </c>
      <c r="J485" s="3" t="s">
        <v>7</v>
      </c>
      <c r="K485" s="2">
        <v>54</v>
      </c>
      <c r="L485" s="2">
        <v>194</v>
      </c>
      <c r="M485" s="2">
        <v>17</v>
      </c>
      <c r="N485" s="2" t="s">
        <v>8</v>
      </c>
      <c r="O485" s="2">
        <v>5</v>
      </c>
      <c r="P485" t="s">
        <v>9</v>
      </c>
      <c r="Q485">
        <f t="shared" si="70"/>
        <v>648</v>
      </c>
      <c r="R485" s="55">
        <f t="shared" si="71"/>
        <v>1.4086956521739131E-2</v>
      </c>
      <c r="S485">
        <f t="shared" si="72"/>
        <v>1</v>
      </c>
      <c r="T485">
        <f t="shared" si="73"/>
        <v>3</v>
      </c>
      <c r="U485" s="2">
        <f t="shared" si="74"/>
        <v>0</v>
      </c>
      <c r="V485" s="2">
        <f t="shared" si="75"/>
        <v>4</v>
      </c>
      <c r="W485">
        <f t="shared" si="76"/>
        <v>1</v>
      </c>
      <c r="X485" s="2">
        <f t="shared" si="77"/>
        <v>1</v>
      </c>
      <c r="Y485">
        <f t="shared" si="78"/>
        <v>0</v>
      </c>
      <c r="AB485">
        <f t="shared" si="79"/>
        <v>1</v>
      </c>
    </row>
    <row r="486" spans="1:28" x14ac:dyDescent="0.2">
      <c r="A486" s="5">
        <v>484</v>
      </c>
      <c r="B486" s="2" t="s">
        <v>3</v>
      </c>
      <c r="C486" s="2" t="s">
        <v>1</v>
      </c>
      <c r="D486" s="2" t="s">
        <v>15</v>
      </c>
      <c r="E486" s="2" t="s">
        <v>83</v>
      </c>
      <c r="F486" s="2">
        <v>44</v>
      </c>
      <c r="G486" s="2">
        <v>57</v>
      </c>
      <c r="H486" t="s">
        <v>34</v>
      </c>
      <c r="I486" s="2" t="s">
        <v>14</v>
      </c>
      <c r="J486" s="3" t="s">
        <v>7</v>
      </c>
      <c r="K486" s="2">
        <v>36</v>
      </c>
      <c r="L486" s="2">
        <v>173</v>
      </c>
      <c r="M486" s="2">
        <v>26</v>
      </c>
      <c r="N486" s="2" t="s">
        <v>8</v>
      </c>
      <c r="O486" s="2">
        <v>9</v>
      </c>
      <c r="P486" t="s">
        <v>9</v>
      </c>
      <c r="Q486">
        <f t="shared" si="70"/>
        <v>432</v>
      </c>
      <c r="R486" s="55">
        <f t="shared" si="71"/>
        <v>9.8181818181818179E-3</v>
      </c>
      <c r="S486">
        <f t="shared" si="72"/>
        <v>0</v>
      </c>
      <c r="T486">
        <f t="shared" si="73"/>
        <v>1</v>
      </c>
      <c r="U486" s="2">
        <f t="shared" si="74"/>
        <v>0</v>
      </c>
      <c r="V486" s="2">
        <f t="shared" si="75"/>
        <v>4</v>
      </c>
      <c r="W486">
        <f t="shared" si="76"/>
        <v>1</v>
      </c>
      <c r="X486" s="2">
        <f t="shared" si="77"/>
        <v>1</v>
      </c>
      <c r="Y486">
        <f t="shared" si="78"/>
        <v>0</v>
      </c>
      <c r="AB486">
        <f t="shared" si="79"/>
        <v>0</v>
      </c>
    </row>
    <row r="487" spans="1:28" x14ac:dyDescent="0.2">
      <c r="A487" s="5">
        <v>485</v>
      </c>
      <c r="B487" s="2" t="s">
        <v>3</v>
      </c>
      <c r="C487" s="2" t="s">
        <v>1</v>
      </c>
      <c r="D487" s="2" t="s">
        <v>15</v>
      </c>
      <c r="E487" s="2" t="s">
        <v>83</v>
      </c>
      <c r="F487" s="2">
        <v>49</v>
      </c>
      <c r="G487" s="2">
        <v>57</v>
      </c>
      <c r="H487" t="s">
        <v>18</v>
      </c>
      <c r="I487" s="2" t="s">
        <v>14</v>
      </c>
      <c r="J487" s="3" t="s">
        <v>7</v>
      </c>
      <c r="K487" s="2">
        <v>42</v>
      </c>
      <c r="L487" s="2">
        <v>81</v>
      </c>
      <c r="M487" s="2">
        <v>47</v>
      </c>
      <c r="N487" s="2" t="s">
        <v>8</v>
      </c>
      <c r="O487" s="2">
        <v>5</v>
      </c>
      <c r="P487" t="s">
        <v>9</v>
      </c>
      <c r="Q487">
        <f t="shared" si="70"/>
        <v>504</v>
      </c>
      <c r="R487" s="55">
        <f t="shared" si="71"/>
        <v>1.0285714285714285E-2</v>
      </c>
      <c r="S487">
        <f t="shared" si="72"/>
        <v>0</v>
      </c>
      <c r="T487">
        <f t="shared" si="73"/>
        <v>1</v>
      </c>
      <c r="U487" s="2">
        <f t="shared" si="74"/>
        <v>0</v>
      </c>
      <c r="V487" s="2">
        <f t="shared" si="75"/>
        <v>4</v>
      </c>
      <c r="W487">
        <f t="shared" si="76"/>
        <v>1</v>
      </c>
      <c r="X487" s="2">
        <f t="shared" si="77"/>
        <v>1</v>
      </c>
      <c r="Y487">
        <f t="shared" si="78"/>
        <v>0</v>
      </c>
      <c r="AB487">
        <f t="shared" si="79"/>
        <v>0</v>
      </c>
    </row>
    <row r="488" spans="1:28" x14ac:dyDescent="0.2">
      <c r="A488" s="5">
        <v>486</v>
      </c>
      <c r="B488" s="2" t="s">
        <v>0</v>
      </c>
      <c r="C488" s="2" t="s">
        <v>1</v>
      </c>
      <c r="D488" s="2" t="s">
        <v>5</v>
      </c>
      <c r="E488" s="2" t="s">
        <v>15</v>
      </c>
      <c r="F488" s="2">
        <v>29</v>
      </c>
      <c r="G488" s="2">
        <v>24</v>
      </c>
      <c r="H488" t="s">
        <v>31</v>
      </c>
      <c r="I488" s="2" t="s">
        <v>2</v>
      </c>
      <c r="J488" s="2" t="s">
        <v>53</v>
      </c>
      <c r="K488" s="2">
        <v>13</v>
      </c>
      <c r="L488" s="2">
        <v>51</v>
      </c>
      <c r="M488" s="2">
        <v>37</v>
      </c>
      <c r="N488" s="2" t="s">
        <v>4</v>
      </c>
      <c r="O488" s="2">
        <v>0</v>
      </c>
      <c r="P488" t="s">
        <v>10</v>
      </c>
      <c r="Q488">
        <f t="shared" si="70"/>
        <v>156</v>
      </c>
      <c r="R488" s="55">
        <f t="shared" si="71"/>
        <v>5.3793103448275866E-3</v>
      </c>
      <c r="S488">
        <f t="shared" si="72"/>
        <v>1</v>
      </c>
      <c r="T488">
        <f t="shared" si="73"/>
        <v>0</v>
      </c>
      <c r="U488" s="2">
        <f t="shared" si="74"/>
        <v>2</v>
      </c>
      <c r="V488" s="2">
        <f t="shared" si="75"/>
        <v>1</v>
      </c>
      <c r="W488">
        <f t="shared" si="76"/>
        <v>1</v>
      </c>
      <c r="X488" s="2">
        <f t="shared" si="77"/>
        <v>0</v>
      </c>
      <c r="Y488">
        <f t="shared" si="78"/>
        <v>1</v>
      </c>
      <c r="AB488">
        <f t="shared" si="79"/>
        <v>1</v>
      </c>
    </row>
    <row r="489" spans="1:28" x14ac:dyDescent="0.2">
      <c r="A489" s="5">
        <v>487</v>
      </c>
      <c r="B489" s="2" t="s">
        <v>3</v>
      </c>
      <c r="C489" s="2" t="s">
        <v>1</v>
      </c>
      <c r="D489" s="2" t="s">
        <v>5</v>
      </c>
      <c r="E489" s="2" t="s">
        <v>15</v>
      </c>
      <c r="F489" s="2">
        <v>31</v>
      </c>
      <c r="G489" s="2">
        <v>62</v>
      </c>
      <c r="H489" t="s">
        <v>18</v>
      </c>
      <c r="I489" s="2" t="s">
        <v>14</v>
      </c>
      <c r="J489" s="2" t="s">
        <v>53</v>
      </c>
      <c r="K489" s="2">
        <v>19</v>
      </c>
      <c r="L489" s="2">
        <v>39</v>
      </c>
      <c r="M489" s="2">
        <v>10</v>
      </c>
      <c r="N489" s="2" t="s">
        <v>4</v>
      </c>
      <c r="O489" s="2">
        <v>0</v>
      </c>
      <c r="P489" t="s">
        <v>11</v>
      </c>
      <c r="Q489">
        <f t="shared" si="70"/>
        <v>228</v>
      </c>
      <c r="R489" s="55">
        <f t="shared" si="71"/>
        <v>7.3548387096774191E-3</v>
      </c>
      <c r="S489">
        <f t="shared" si="72"/>
        <v>0</v>
      </c>
      <c r="T489">
        <f t="shared" si="73"/>
        <v>0</v>
      </c>
      <c r="U489" s="2">
        <f t="shared" si="74"/>
        <v>3</v>
      </c>
      <c r="V489" s="2">
        <f t="shared" si="75"/>
        <v>1</v>
      </c>
      <c r="W489">
        <f t="shared" si="76"/>
        <v>1</v>
      </c>
      <c r="X489" s="2">
        <f t="shared" si="77"/>
        <v>1</v>
      </c>
      <c r="Y489">
        <f t="shared" si="78"/>
        <v>1</v>
      </c>
      <c r="AB489">
        <f t="shared" si="79"/>
        <v>1</v>
      </c>
    </row>
    <row r="490" spans="1:28" x14ac:dyDescent="0.2">
      <c r="A490" s="5">
        <v>488</v>
      </c>
      <c r="B490" s="2" t="s">
        <v>0</v>
      </c>
      <c r="C490" s="2" t="s">
        <v>1</v>
      </c>
      <c r="D490" s="2" t="s">
        <v>15</v>
      </c>
      <c r="E490" s="2" t="s">
        <v>83</v>
      </c>
      <c r="F490" s="2">
        <v>52</v>
      </c>
      <c r="G490" s="2">
        <v>48</v>
      </c>
      <c r="H490" t="s">
        <v>24</v>
      </c>
      <c r="I490" s="2" t="s">
        <v>14</v>
      </c>
      <c r="J490" s="3" t="s">
        <v>7</v>
      </c>
      <c r="K490" s="2">
        <v>39</v>
      </c>
      <c r="L490" s="2">
        <v>62</v>
      </c>
      <c r="M490" s="2">
        <v>27</v>
      </c>
      <c r="N490" s="2" t="s">
        <v>8</v>
      </c>
      <c r="O490" s="2">
        <v>1</v>
      </c>
      <c r="P490" t="s">
        <v>9</v>
      </c>
      <c r="Q490">
        <f t="shared" si="70"/>
        <v>468</v>
      </c>
      <c r="R490" s="55">
        <f t="shared" si="71"/>
        <v>8.9999999999999993E-3</v>
      </c>
      <c r="S490">
        <f t="shared" si="72"/>
        <v>1</v>
      </c>
      <c r="T490">
        <f t="shared" si="73"/>
        <v>1</v>
      </c>
      <c r="U490" s="2">
        <f t="shared" si="74"/>
        <v>0</v>
      </c>
      <c r="V490" s="2">
        <f t="shared" si="75"/>
        <v>4</v>
      </c>
      <c r="W490">
        <f t="shared" si="76"/>
        <v>1</v>
      </c>
      <c r="X490" s="2">
        <f t="shared" si="77"/>
        <v>1</v>
      </c>
      <c r="Y490">
        <f t="shared" si="78"/>
        <v>0</v>
      </c>
      <c r="AB490">
        <f t="shared" si="79"/>
        <v>0</v>
      </c>
    </row>
    <row r="491" spans="1:28" x14ac:dyDescent="0.2">
      <c r="A491" s="5">
        <v>489</v>
      </c>
      <c r="B491" s="2" t="s">
        <v>0</v>
      </c>
      <c r="C491" s="2" t="s">
        <v>2</v>
      </c>
      <c r="D491" s="2" t="s">
        <v>5</v>
      </c>
      <c r="E491" s="2" t="s">
        <v>85</v>
      </c>
      <c r="F491" s="2">
        <v>34</v>
      </c>
      <c r="G491" s="2">
        <v>22</v>
      </c>
      <c r="H491" t="s">
        <v>48</v>
      </c>
      <c r="I491" s="2" t="s">
        <v>2</v>
      </c>
      <c r="J491" s="2" t="s">
        <v>55</v>
      </c>
      <c r="K491" s="2">
        <v>34</v>
      </c>
      <c r="L491" s="2">
        <v>118</v>
      </c>
      <c r="M491" s="2">
        <v>27</v>
      </c>
      <c r="N491" s="2" t="s">
        <v>4</v>
      </c>
      <c r="O491" s="2">
        <v>2</v>
      </c>
      <c r="P491" t="s">
        <v>13</v>
      </c>
      <c r="Q491">
        <f t="shared" si="70"/>
        <v>408</v>
      </c>
      <c r="R491" s="55">
        <f t="shared" si="71"/>
        <v>1.2E-2</v>
      </c>
      <c r="S491">
        <f t="shared" si="72"/>
        <v>1</v>
      </c>
      <c r="T491">
        <f t="shared" si="73"/>
        <v>3</v>
      </c>
      <c r="U491" s="2">
        <f t="shared" si="74"/>
        <v>4</v>
      </c>
      <c r="V491" s="2">
        <f t="shared" si="75"/>
        <v>3</v>
      </c>
      <c r="W491">
        <f t="shared" si="76"/>
        <v>0</v>
      </c>
      <c r="X491" s="2">
        <f t="shared" si="77"/>
        <v>0</v>
      </c>
      <c r="Y491">
        <f t="shared" si="78"/>
        <v>1</v>
      </c>
      <c r="AB491">
        <f t="shared" si="79"/>
        <v>1</v>
      </c>
    </row>
    <row r="492" spans="1:28" x14ac:dyDescent="0.2">
      <c r="A492" s="5">
        <v>490</v>
      </c>
      <c r="B492" s="2" t="s">
        <v>3</v>
      </c>
      <c r="C492" s="2" t="s">
        <v>2</v>
      </c>
      <c r="D492" s="2" t="s">
        <v>5</v>
      </c>
      <c r="E492" s="2" t="s">
        <v>85</v>
      </c>
      <c r="F492" s="2">
        <v>49</v>
      </c>
      <c r="G492" s="2">
        <v>62</v>
      </c>
      <c r="H492" t="s">
        <v>57</v>
      </c>
      <c r="I492" s="2" t="s">
        <v>2</v>
      </c>
      <c r="J492" s="3" t="s">
        <v>7</v>
      </c>
      <c r="K492" s="2">
        <v>43</v>
      </c>
      <c r="L492" s="2">
        <v>123</v>
      </c>
      <c r="M492" s="2">
        <v>37</v>
      </c>
      <c r="N492" s="2" t="s">
        <v>8</v>
      </c>
      <c r="O492" s="2">
        <v>2</v>
      </c>
      <c r="P492" t="s">
        <v>9</v>
      </c>
      <c r="Q492">
        <f t="shared" si="70"/>
        <v>516</v>
      </c>
      <c r="R492" s="55">
        <f t="shared" si="71"/>
        <v>1.053061224489796E-2</v>
      </c>
      <c r="S492">
        <f t="shared" si="72"/>
        <v>0</v>
      </c>
      <c r="T492">
        <f t="shared" si="73"/>
        <v>3</v>
      </c>
      <c r="U492" s="2">
        <f t="shared" si="74"/>
        <v>0</v>
      </c>
      <c r="V492" s="2">
        <f t="shared" si="75"/>
        <v>4</v>
      </c>
      <c r="W492">
        <f t="shared" si="76"/>
        <v>0</v>
      </c>
      <c r="X492" s="2">
        <f t="shared" si="77"/>
        <v>0</v>
      </c>
      <c r="Y492">
        <f t="shared" si="78"/>
        <v>0</v>
      </c>
      <c r="AB492">
        <f t="shared" si="79"/>
        <v>1</v>
      </c>
    </row>
    <row r="493" spans="1:28" x14ac:dyDescent="0.2">
      <c r="A493" s="5">
        <v>491</v>
      </c>
      <c r="B493" s="2" t="s">
        <v>3</v>
      </c>
      <c r="C493" s="2" t="s">
        <v>1</v>
      </c>
      <c r="D493" s="2" t="s">
        <v>5</v>
      </c>
      <c r="E493" s="2" t="s">
        <v>15</v>
      </c>
      <c r="F493" s="2">
        <v>30</v>
      </c>
      <c r="G493" s="2">
        <v>31</v>
      </c>
      <c r="H493" t="s">
        <v>25</v>
      </c>
      <c r="I493" s="2" t="s">
        <v>14</v>
      </c>
      <c r="J493" s="2" t="s">
        <v>53</v>
      </c>
      <c r="K493" s="2">
        <v>24</v>
      </c>
      <c r="L493" s="2">
        <v>70</v>
      </c>
      <c r="M493" s="2">
        <v>38</v>
      </c>
      <c r="N493" s="2" t="s">
        <v>4</v>
      </c>
      <c r="O493" s="2">
        <v>1</v>
      </c>
      <c r="P493" t="s">
        <v>10</v>
      </c>
      <c r="Q493">
        <f t="shared" si="70"/>
        <v>288</v>
      </c>
      <c r="R493" s="55">
        <f t="shared" si="71"/>
        <v>9.5999999999999992E-3</v>
      </c>
      <c r="S493">
        <f t="shared" si="72"/>
        <v>0</v>
      </c>
      <c r="T493">
        <f t="shared" si="73"/>
        <v>0</v>
      </c>
      <c r="U493" s="2">
        <f t="shared" si="74"/>
        <v>2</v>
      </c>
      <c r="V493" s="2">
        <f t="shared" si="75"/>
        <v>1</v>
      </c>
      <c r="W493">
        <f t="shared" si="76"/>
        <v>1</v>
      </c>
      <c r="X493" s="2">
        <f t="shared" si="77"/>
        <v>1</v>
      </c>
      <c r="Y493">
        <f t="shared" si="78"/>
        <v>1</v>
      </c>
      <c r="AB493">
        <f t="shared" si="79"/>
        <v>1</v>
      </c>
    </row>
    <row r="494" spans="1:28" x14ac:dyDescent="0.2">
      <c r="A494" s="5">
        <v>492</v>
      </c>
      <c r="B494" s="2" t="s">
        <v>3</v>
      </c>
      <c r="C494" s="2" t="s">
        <v>1</v>
      </c>
      <c r="D494" s="2" t="s">
        <v>5</v>
      </c>
      <c r="E494" s="2" t="s">
        <v>85</v>
      </c>
      <c r="F494" s="2">
        <v>45</v>
      </c>
      <c r="G494" s="2">
        <v>67</v>
      </c>
      <c r="H494" t="s">
        <v>20</v>
      </c>
      <c r="I494" s="2" t="s">
        <v>14</v>
      </c>
      <c r="J494" s="3" t="s">
        <v>7</v>
      </c>
      <c r="K494" s="2">
        <v>39</v>
      </c>
      <c r="L494" s="2">
        <v>144</v>
      </c>
      <c r="M494" s="2">
        <v>21</v>
      </c>
      <c r="N494" s="2" t="s">
        <v>8</v>
      </c>
      <c r="O494" s="2">
        <v>7</v>
      </c>
      <c r="P494" t="s">
        <v>9</v>
      </c>
      <c r="Q494">
        <f t="shared" si="70"/>
        <v>468</v>
      </c>
      <c r="R494" s="55">
        <f t="shared" si="71"/>
        <v>1.04E-2</v>
      </c>
      <c r="S494">
        <f t="shared" si="72"/>
        <v>0</v>
      </c>
      <c r="T494">
        <f t="shared" si="73"/>
        <v>3</v>
      </c>
      <c r="U494" s="2">
        <f t="shared" si="74"/>
        <v>0</v>
      </c>
      <c r="V494" s="2">
        <f t="shared" si="75"/>
        <v>4</v>
      </c>
      <c r="W494">
        <f t="shared" si="76"/>
        <v>1</v>
      </c>
      <c r="X494" s="2">
        <f t="shared" si="77"/>
        <v>1</v>
      </c>
      <c r="Y494">
        <f t="shared" si="78"/>
        <v>0</v>
      </c>
      <c r="AB494">
        <f t="shared" si="79"/>
        <v>1</v>
      </c>
    </row>
    <row r="495" spans="1:28" x14ac:dyDescent="0.2">
      <c r="A495" s="5">
        <v>493</v>
      </c>
      <c r="B495" s="2" t="s">
        <v>3</v>
      </c>
      <c r="C495" s="2" t="s">
        <v>1</v>
      </c>
      <c r="D495" s="2" t="s">
        <v>15</v>
      </c>
      <c r="E495" s="2" t="s">
        <v>83</v>
      </c>
      <c r="F495" s="2">
        <v>28</v>
      </c>
      <c r="G495" s="2">
        <v>65</v>
      </c>
      <c r="H495" t="s">
        <v>40</v>
      </c>
      <c r="I495" s="2" t="s">
        <v>2</v>
      </c>
      <c r="J495" s="2" t="s">
        <v>53</v>
      </c>
      <c r="K495" s="2">
        <v>15</v>
      </c>
      <c r="L495" s="2">
        <v>62</v>
      </c>
      <c r="M495" s="2">
        <v>39</v>
      </c>
      <c r="N495" s="2" t="s">
        <v>4</v>
      </c>
      <c r="O495" s="2">
        <v>1</v>
      </c>
      <c r="P495" t="s">
        <v>10</v>
      </c>
      <c r="Q495">
        <f t="shared" si="70"/>
        <v>180</v>
      </c>
      <c r="R495" s="55">
        <f t="shared" si="71"/>
        <v>6.4285714285714285E-3</v>
      </c>
      <c r="S495">
        <f t="shared" si="72"/>
        <v>0</v>
      </c>
      <c r="T495">
        <f t="shared" si="73"/>
        <v>1</v>
      </c>
      <c r="U495" s="2">
        <f t="shared" si="74"/>
        <v>2</v>
      </c>
      <c r="V495" s="2">
        <f t="shared" si="75"/>
        <v>1</v>
      </c>
      <c r="W495">
        <f t="shared" si="76"/>
        <v>1</v>
      </c>
      <c r="X495" s="2">
        <f t="shared" si="77"/>
        <v>0</v>
      </c>
      <c r="Y495">
        <f t="shared" si="78"/>
        <v>1</v>
      </c>
      <c r="AB495">
        <f t="shared" si="79"/>
        <v>0</v>
      </c>
    </row>
    <row r="496" spans="1:28" x14ac:dyDescent="0.2">
      <c r="A496" s="5">
        <v>494</v>
      </c>
      <c r="B496" s="2" t="s">
        <v>3</v>
      </c>
      <c r="C496" s="2" t="s">
        <v>1</v>
      </c>
      <c r="D496" s="2" t="s">
        <v>15</v>
      </c>
      <c r="E496" s="2" t="s">
        <v>85</v>
      </c>
      <c r="F496" s="2">
        <v>33</v>
      </c>
      <c r="G496" s="2">
        <v>34</v>
      </c>
      <c r="H496" t="s">
        <v>25</v>
      </c>
      <c r="I496" s="2" t="s">
        <v>14</v>
      </c>
      <c r="J496" s="2" t="s">
        <v>53</v>
      </c>
      <c r="K496" s="2">
        <v>18</v>
      </c>
      <c r="L496" s="2">
        <v>45</v>
      </c>
      <c r="M496" s="2">
        <v>44</v>
      </c>
      <c r="N496" s="2" t="s">
        <v>4</v>
      </c>
      <c r="O496" s="2">
        <v>1</v>
      </c>
      <c r="P496" t="s">
        <v>12</v>
      </c>
      <c r="Q496">
        <f t="shared" si="70"/>
        <v>216</v>
      </c>
      <c r="R496" s="55">
        <f t="shared" si="71"/>
        <v>6.5454545454545453E-3</v>
      </c>
      <c r="S496">
        <f t="shared" si="72"/>
        <v>0</v>
      </c>
      <c r="T496">
        <f t="shared" si="73"/>
        <v>3</v>
      </c>
      <c r="U496" s="2">
        <f t="shared" si="74"/>
        <v>1</v>
      </c>
      <c r="V496" s="2">
        <f t="shared" si="75"/>
        <v>1</v>
      </c>
      <c r="W496">
        <f t="shared" si="76"/>
        <v>1</v>
      </c>
      <c r="X496" s="2">
        <f t="shared" si="77"/>
        <v>1</v>
      </c>
      <c r="Y496">
        <f t="shared" si="78"/>
        <v>1</v>
      </c>
      <c r="AB496">
        <f t="shared" si="79"/>
        <v>0</v>
      </c>
    </row>
    <row r="497" spans="1:28" x14ac:dyDescent="0.2">
      <c r="A497" s="5">
        <v>495</v>
      </c>
      <c r="B497" s="2" t="s">
        <v>0</v>
      </c>
      <c r="C497" s="2" t="s">
        <v>1</v>
      </c>
      <c r="D497" s="2" t="s">
        <v>5</v>
      </c>
      <c r="E497" s="2" t="s">
        <v>83</v>
      </c>
      <c r="F497" s="2">
        <v>46</v>
      </c>
      <c r="G497" s="2">
        <v>39</v>
      </c>
      <c r="H497" t="s">
        <v>18</v>
      </c>
      <c r="I497" s="2" t="s">
        <v>14</v>
      </c>
      <c r="J497" s="3" t="s">
        <v>7</v>
      </c>
      <c r="K497" s="2">
        <v>45</v>
      </c>
      <c r="L497" s="2">
        <v>166</v>
      </c>
      <c r="M497" s="2">
        <v>37</v>
      </c>
      <c r="N497" s="2" t="s">
        <v>8</v>
      </c>
      <c r="O497" s="2">
        <v>11</v>
      </c>
      <c r="P497" s="1" t="s">
        <v>9</v>
      </c>
      <c r="Q497">
        <f t="shared" si="70"/>
        <v>540</v>
      </c>
      <c r="R497" s="55">
        <f t="shared" si="71"/>
        <v>1.1739130434782608E-2</v>
      </c>
      <c r="S497">
        <f t="shared" si="72"/>
        <v>1</v>
      </c>
      <c r="T497">
        <f t="shared" si="73"/>
        <v>1</v>
      </c>
      <c r="U497" s="2">
        <f t="shared" si="74"/>
        <v>0</v>
      </c>
      <c r="V497" s="2">
        <f t="shared" si="75"/>
        <v>4</v>
      </c>
      <c r="W497">
        <f t="shared" si="76"/>
        <v>1</v>
      </c>
      <c r="X497" s="2">
        <f t="shared" si="77"/>
        <v>1</v>
      </c>
      <c r="Y497">
        <f t="shared" si="78"/>
        <v>0</v>
      </c>
      <c r="AB497">
        <f t="shared" si="79"/>
        <v>1</v>
      </c>
    </row>
    <row r="498" spans="1:28" x14ac:dyDescent="0.2">
      <c r="A498" s="5">
        <v>496</v>
      </c>
      <c r="B498" s="2" t="s">
        <v>0</v>
      </c>
      <c r="C498" s="2" t="s">
        <v>1</v>
      </c>
      <c r="D498" s="2" t="s">
        <v>5</v>
      </c>
      <c r="E498" s="2" t="s">
        <v>85</v>
      </c>
      <c r="F498" s="2">
        <v>29</v>
      </c>
      <c r="G498" s="2">
        <v>19</v>
      </c>
      <c r="H498" t="s">
        <v>64</v>
      </c>
      <c r="I498" s="2" t="s">
        <v>2</v>
      </c>
      <c r="J498" s="2" t="s">
        <v>53</v>
      </c>
      <c r="K498" s="2">
        <v>40</v>
      </c>
      <c r="L498" s="2">
        <v>109</v>
      </c>
      <c r="M498" s="2">
        <v>21</v>
      </c>
      <c r="N498" s="2" t="s">
        <v>4</v>
      </c>
      <c r="O498" s="2">
        <v>1</v>
      </c>
      <c r="P498" t="s">
        <v>13</v>
      </c>
      <c r="Q498">
        <f t="shared" si="70"/>
        <v>480</v>
      </c>
      <c r="R498" s="55">
        <f t="shared" si="71"/>
        <v>1.6551724137931035E-2</v>
      </c>
      <c r="S498">
        <f t="shared" si="72"/>
        <v>1</v>
      </c>
      <c r="T498">
        <f t="shared" si="73"/>
        <v>3</v>
      </c>
      <c r="U498" s="2">
        <f t="shared" si="74"/>
        <v>4</v>
      </c>
      <c r="V498" s="2">
        <f t="shared" si="75"/>
        <v>1</v>
      </c>
      <c r="W498">
        <f t="shared" si="76"/>
        <v>1</v>
      </c>
      <c r="X498" s="2">
        <f t="shared" si="77"/>
        <v>0</v>
      </c>
      <c r="Y498">
        <f t="shared" si="78"/>
        <v>1</v>
      </c>
      <c r="AB498">
        <f t="shared" si="79"/>
        <v>1</v>
      </c>
    </row>
    <row r="499" spans="1:28" x14ac:dyDescent="0.2">
      <c r="A499" s="5">
        <v>497</v>
      </c>
      <c r="B499" s="2" t="s">
        <v>3</v>
      </c>
      <c r="C499" s="2" t="s">
        <v>1</v>
      </c>
      <c r="D499" s="2" t="s">
        <v>5</v>
      </c>
      <c r="E499" s="2" t="s">
        <v>83</v>
      </c>
      <c r="F499" s="2">
        <v>52</v>
      </c>
      <c r="G499" s="2">
        <v>42</v>
      </c>
      <c r="H499" t="s">
        <v>28</v>
      </c>
      <c r="I499" s="2" t="s">
        <v>14</v>
      </c>
      <c r="J499" s="2" t="s">
        <v>6</v>
      </c>
      <c r="K499" s="2">
        <v>57</v>
      </c>
      <c r="L499" s="2">
        <v>250</v>
      </c>
      <c r="M499" s="2">
        <v>15</v>
      </c>
      <c r="N499" s="2" t="s">
        <v>4</v>
      </c>
      <c r="O499" s="2">
        <v>1</v>
      </c>
      <c r="P499" t="s">
        <v>10</v>
      </c>
      <c r="Q499">
        <f t="shared" si="70"/>
        <v>684</v>
      </c>
      <c r="R499" s="55">
        <f t="shared" si="71"/>
        <v>1.3153846153846153E-2</v>
      </c>
      <c r="S499">
        <f t="shared" si="72"/>
        <v>0</v>
      </c>
      <c r="T499">
        <f t="shared" si="73"/>
        <v>1</v>
      </c>
      <c r="U499" s="2">
        <f t="shared" si="74"/>
        <v>2</v>
      </c>
      <c r="V499" s="2">
        <f t="shared" si="75"/>
        <v>0</v>
      </c>
      <c r="W499">
        <f t="shared" si="76"/>
        <v>1</v>
      </c>
      <c r="X499" s="2">
        <f t="shared" si="77"/>
        <v>1</v>
      </c>
      <c r="Y499">
        <f t="shared" si="78"/>
        <v>1</v>
      </c>
      <c r="AB499">
        <f t="shared" si="79"/>
        <v>1</v>
      </c>
    </row>
    <row r="500" spans="1:28" x14ac:dyDescent="0.2">
      <c r="A500" s="5">
        <v>498</v>
      </c>
      <c r="B500" s="2" t="s">
        <v>3</v>
      </c>
      <c r="C500" s="2" t="s">
        <v>1</v>
      </c>
      <c r="D500" s="2" t="s">
        <v>5</v>
      </c>
      <c r="E500" s="2" t="s">
        <v>15</v>
      </c>
      <c r="F500" s="2">
        <v>29</v>
      </c>
      <c r="G500" s="2">
        <v>68</v>
      </c>
      <c r="H500" t="s">
        <v>29</v>
      </c>
      <c r="I500" s="2" t="s">
        <v>14</v>
      </c>
      <c r="J500" s="2" t="s">
        <v>55</v>
      </c>
      <c r="K500" s="2">
        <v>17</v>
      </c>
      <c r="L500" s="2">
        <v>74</v>
      </c>
      <c r="M500" s="2">
        <v>8</v>
      </c>
      <c r="N500" s="2" t="s">
        <v>4</v>
      </c>
      <c r="O500" s="2">
        <v>2</v>
      </c>
      <c r="P500" t="s">
        <v>11</v>
      </c>
      <c r="Q500">
        <f t="shared" si="70"/>
        <v>204</v>
      </c>
      <c r="R500" s="55">
        <f t="shared" si="71"/>
        <v>7.0344827586206896E-3</v>
      </c>
      <c r="S500">
        <f t="shared" si="72"/>
        <v>0</v>
      </c>
      <c r="T500">
        <f t="shared" si="73"/>
        <v>0</v>
      </c>
      <c r="U500" s="2">
        <f t="shared" si="74"/>
        <v>3</v>
      </c>
      <c r="V500" s="2">
        <f t="shared" si="75"/>
        <v>3</v>
      </c>
      <c r="W500">
        <f t="shared" si="76"/>
        <v>1</v>
      </c>
      <c r="X500" s="2">
        <f t="shared" si="77"/>
        <v>1</v>
      </c>
      <c r="Y500">
        <f t="shared" si="78"/>
        <v>1</v>
      </c>
      <c r="AB500">
        <f t="shared" si="79"/>
        <v>1</v>
      </c>
    </row>
    <row r="501" spans="1:28" x14ac:dyDescent="0.2">
      <c r="A501" s="5">
        <v>499</v>
      </c>
      <c r="B501" s="2" t="s">
        <v>0</v>
      </c>
      <c r="C501" s="2" t="s">
        <v>1</v>
      </c>
      <c r="D501" s="2" t="s">
        <v>5</v>
      </c>
      <c r="E501" s="2" t="s">
        <v>83</v>
      </c>
      <c r="F501" s="2">
        <v>54</v>
      </c>
      <c r="G501" s="2">
        <v>44</v>
      </c>
      <c r="H501" t="s">
        <v>37</v>
      </c>
      <c r="I501" s="2" t="s">
        <v>14</v>
      </c>
      <c r="J501" s="2" t="s">
        <v>6</v>
      </c>
      <c r="K501" s="2">
        <v>66</v>
      </c>
      <c r="L501" s="2">
        <v>139</v>
      </c>
      <c r="M501" s="4">
        <v>10</v>
      </c>
      <c r="N501" s="2" t="s">
        <v>4</v>
      </c>
      <c r="O501" s="2">
        <v>2</v>
      </c>
      <c r="P501" t="s">
        <v>10</v>
      </c>
      <c r="Q501">
        <f t="shared" si="70"/>
        <v>792</v>
      </c>
      <c r="R501" s="55">
        <f t="shared" si="71"/>
        <v>1.4666666666666666E-2</v>
      </c>
      <c r="S501">
        <f t="shared" si="72"/>
        <v>1</v>
      </c>
      <c r="T501">
        <f t="shared" si="73"/>
        <v>1</v>
      </c>
      <c r="U501" s="2">
        <f t="shared" si="74"/>
        <v>2</v>
      </c>
      <c r="V501" s="2">
        <f t="shared" si="75"/>
        <v>0</v>
      </c>
      <c r="W501">
        <f t="shared" si="76"/>
        <v>1</v>
      </c>
      <c r="X501" s="2">
        <f t="shared" si="77"/>
        <v>1</v>
      </c>
      <c r="Y501">
        <f t="shared" si="78"/>
        <v>1</v>
      </c>
      <c r="AB501">
        <f t="shared" si="79"/>
        <v>1</v>
      </c>
    </row>
    <row r="502" spans="1:28" x14ac:dyDescent="0.2">
      <c r="A502" s="5">
        <v>500</v>
      </c>
      <c r="B502" s="2" t="s">
        <v>0</v>
      </c>
      <c r="C502" s="2" t="s">
        <v>1</v>
      </c>
      <c r="D502" s="2" t="s">
        <v>5</v>
      </c>
      <c r="E502" s="2" t="s">
        <v>84</v>
      </c>
      <c r="F502" s="2">
        <v>55</v>
      </c>
      <c r="G502" s="2">
        <v>46</v>
      </c>
      <c r="H502" t="s">
        <v>39</v>
      </c>
      <c r="I502" s="2" t="s">
        <v>14</v>
      </c>
      <c r="J502" s="2" t="s">
        <v>6</v>
      </c>
      <c r="K502" s="2">
        <v>72</v>
      </c>
      <c r="L502" s="2">
        <v>252</v>
      </c>
      <c r="M502" s="4">
        <v>14</v>
      </c>
      <c r="N502" s="2" t="s">
        <v>4</v>
      </c>
      <c r="O502" s="2">
        <v>1</v>
      </c>
      <c r="P502" t="s">
        <v>11</v>
      </c>
      <c r="Q502">
        <f t="shared" si="70"/>
        <v>864</v>
      </c>
      <c r="R502" s="55">
        <f t="shared" si="71"/>
        <v>1.5709090909090909E-2</v>
      </c>
      <c r="S502">
        <f t="shared" si="72"/>
        <v>1</v>
      </c>
      <c r="T502">
        <f t="shared" si="73"/>
        <v>2</v>
      </c>
      <c r="U502" s="2">
        <f t="shared" si="74"/>
        <v>3</v>
      </c>
      <c r="V502" s="2">
        <f t="shared" si="75"/>
        <v>0</v>
      </c>
      <c r="W502">
        <f t="shared" si="76"/>
        <v>1</v>
      </c>
      <c r="X502" s="2">
        <f t="shared" si="77"/>
        <v>1</v>
      </c>
      <c r="Y502">
        <f t="shared" si="78"/>
        <v>1</v>
      </c>
      <c r="AB502">
        <f t="shared" si="79"/>
        <v>1</v>
      </c>
    </row>
    <row r="503" spans="1:28" x14ac:dyDescent="0.2">
      <c r="A503" s="5">
        <v>501</v>
      </c>
      <c r="B503" s="2" t="s">
        <v>3</v>
      </c>
      <c r="C503" s="2" t="s">
        <v>2</v>
      </c>
      <c r="D503" s="2" t="s">
        <v>15</v>
      </c>
      <c r="E503" s="2" t="s">
        <v>15</v>
      </c>
      <c r="F503" s="2">
        <v>30</v>
      </c>
      <c r="G503" s="2">
        <v>58</v>
      </c>
      <c r="H503" t="s">
        <v>32</v>
      </c>
      <c r="I503" s="2" t="s">
        <v>2</v>
      </c>
      <c r="J503" s="2" t="s">
        <v>55</v>
      </c>
      <c r="K503" s="2">
        <v>21</v>
      </c>
      <c r="L503" s="2">
        <v>71</v>
      </c>
      <c r="M503" s="2">
        <v>2</v>
      </c>
      <c r="N503" s="2" t="s">
        <v>4</v>
      </c>
      <c r="O503" s="2">
        <v>1</v>
      </c>
      <c r="P503" t="s">
        <v>12</v>
      </c>
      <c r="Q503">
        <f t="shared" si="70"/>
        <v>252</v>
      </c>
      <c r="R503" s="55">
        <f t="shared" si="71"/>
        <v>8.3999999999999995E-3</v>
      </c>
      <c r="S503">
        <f t="shared" si="72"/>
        <v>0</v>
      </c>
      <c r="T503">
        <f t="shared" si="73"/>
        <v>0</v>
      </c>
      <c r="U503" s="2">
        <f t="shared" si="74"/>
        <v>1</v>
      </c>
      <c r="V503" s="2">
        <f t="shared" si="75"/>
        <v>3</v>
      </c>
      <c r="W503">
        <f t="shared" si="76"/>
        <v>0</v>
      </c>
      <c r="X503" s="2">
        <f t="shared" si="77"/>
        <v>0</v>
      </c>
      <c r="Y503">
        <f t="shared" si="78"/>
        <v>1</v>
      </c>
      <c r="AB503">
        <f t="shared" si="79"/>
        <v>0</v>
      </c>
    </row>
    <row r="504" spans="1:28" x14ac:dyDescent="0.2">
      <c r="A504" s="5">
        <v>502</v>
      </c>
      <c r="B504" s="2" t="s">
        <v>0</v>
      </c>
      <c r="C504" s="2" t="s">
        <v>2</v>
      </c>
      <c r="D504" s="2" t="s">
        <v>5</v>
      </c>
      <c r="E504" s="2" t="s">
        <v>15</v>
      </c>
      <c r="F504" s="2">
        <v>24</v>
      </c>
      <c r="G504" s="2">
        <v>56</v>
      </c>
      <c r="H504" t="s">
        <v>33</v>
      </c>
      <c r="I504" s="2" t="s">
        <v>14</v>
      </c>
      <c r="J504" s="2" t="s">
        <v>53</v>
      </c>
      <c r="K504" s="2">
        <v>18</v>
      </c>
      <c r="L504" s="2">
        <v>58</v>
      </c>
      <c r="M504" s="2">
        <v>20</v>
      </c>
      <c r="N504" s="2" t="s">
        <v>4</v>
      </c>
      <c r="O504" s="2">
        <v>2</v>
      </c>
      <c r="P504" t="s">
        <v>12</v>
      </c>
      <c r="Q504">
        <f t="shared" si="70"/>
        <v>216</v>
      </c>
      <c r="R504" s="55">
        <f t="shared" si="71"/>
        <v>8.9999999999999993E-3</v>
      </c>
      <c r="S504">
        <f t="shared" si="72"/>
        <v>1</v>
      </c>
      <c r="T504">
        <f t="shared" si="73"/>
        <v>0</v>
      </c>
      <c r="U504" s="2">
        <f t="shared" si="74"/>
        <v>1</v>
      </c>
      <c r="V504" s="2">
        <f t="shared" si="75"/>
        <v>1</v>
      </c>
      <c r="W504">
        <f t="shared" si="76"/>
        <v>0</v>
      </c>
      <c r="X504" s="2">
        <f t="shared" si="77"/>
        <v>1</v>
      </c>
      <c r="Y504">
        <f t="shared" si="78"/>
        <v>1</v>
      </c>
      <c r="AB504">
        <f t="shared" si="79"/>
        <v>1</v>
      </c>
    </row>
    <row r="505" spans="1:28" x14ac:dyDescent="0.2">
      <c r="A505" s="5">
        <v>503</v>
      </c>
      <c r="B505" s="2" t="s">
        <v>0</v>
      </c>
      <c r="C505" s="2" t="s">
        <v>1</v>
      </c>
      <c r="D505" s="2" t="s">
        <v>15</v>
      </c>
      <c r="E505" s="2" t="s">
        <v>84</v>
      </c>
      <c r="F505" s="2">
        <v>29</v>
      </c>
      <c r="G505" s="2">
        <v>73</v>
      </c>
      <c r="H505" t="s">
        <v>31</v>
      </c>
      <c r="I505" s="2" t="s">
        <v>14</v>
      </c>
      <c r="J505" s="2" t="s">
        <v>55</v>
      </c>
      <c r="K505" s="2">
        <v>19</v>
      </c>
      <c r="L505" s="2">
        <v>86</v>
      </c>
      <c r="M505" s="2">
        <v>30</v>
      </c>
      <c r="N505" s="2" t="s">
        <v>4</v>
      </c>
      <c r="O505" s="2">
        <v>2</v>
      </c>
      <c r="P505" t="s">
        <v>10</v>
      </c>
      <c r="Q505">
        <f t="shared" si="70"/>
        <v>228</v>
      </c>
      <c r="R505" s="55">
        <f t="shared" si="71"/>
        <v>7.8620689655172406E-3</v>
      </c>
      <c r="S505">
        <f t="shared" si="72"/>
        <v>1</v>
      </c>
      <c r="T505">
        <f t="shared" si="73"/>
        <v>2</v>
      </c>
      <c r="U505" s="2">
        <f t="shared" si="74"/>
        <v>2</v>
      </c>
      <c r="V505" s="2">
        <f t="shared" si="75"/>
        <v>3</v>
      </c>
      <c r="W505">
        <f t="shared" si="76"/>
        <v>1</v>
      </c>
      <c r="X505" s="2">
        <f t="shared" si="77"/>
        <v>1</v>
      </c>
      <c r="Y505">
        <f t="shared" si="78"/>
        <v>1</v>
      </c>
      <c r="AB505">
        <f t="shared" si="79"/>
        <v>0</v>
      </c>
    </row>
    <row r="506" spans="1:28" x14ac:dyDescent="0.2">
      <c r="A506" s="5">
        <v>504</v>
      </c>
      <c r="B506" s="2" t="s">
        <v>3</v>
      </c>
      <c r="C506" s="2" t="s">
        <v>1</v>
      </c>
      <c r="D506" s="2" t="s">
        <v>15</v>
      </c>
      <c r="E506" s="2" t="s">
        <v>15</v>
      </c>
      <c r="F506" s="2">
        <v>35</v>
      </c>
      <c r="G506" s="2">
        <v>42</v>
      </c>
      <c r="H506" t="s">
        <v>38</v>
      </c>
      <c r="I506" s="2" t="s">
        <v>14</v>
      </c>
      <c r="J506" s="2" t="s">
        <v>55</v>
      </c>
      <c r="K506" s="2">
        <v>20</v>
      </c>
      <c r="L506" s="2">
        <v>43</v>
      </c>
      <c r="M506" s="2">
        <v>40</v>
      </c>
      <c r="N506" s="2" t="s">
        <v>4</v>
      </c>
      <c r="O506" s="2">
        <v>0</v>
      </c>
      <c r="P506" t="s">
        <v>11</v>
      </c>
      <c r="Q506">
        <f t="shared" si="70"/>
        <v>240</v>
      </c>
      <c r="R506" s="55">
        <f t="shared" si="71"/>
        <v>6.8571428571428568E-3</v>
      </c>
      <c r="S506">
        <f t="shared" si="72"/>
        <v>0</v>
      </c>
      <c r="T506">
        <f t="shared" si="73"/>
        <v>0</v>
      </c>
      <c r="U506" s="2">
        <f t="shared" si="74"/>
        <v>3</v>
      </c>
      <c r="V506" s="2">
        <f t="shared" si="75"/>
        <v>3</v>
      </c>
      <c r="W506">
        <f t="shared" si="76"/>
        <v>1</v>
      </c>
      <c r="X506" s="2">
        <f t="shared" si="77"/>
        <v>1</v>
      </c>
      <c r="Y506">
        <f t="shared" si="78"/>
        <v>1</v>
      </c>
      <c r="AB506">
        <f t="shared" si="79"/>
        <v>0</v>
      </c>
    </row>
    <row r="507" spans="1:28" x14ac:dyDescent="0.2">
      <c r="A507" s="5">
        <v>505</v>
      </c>
      <c r="B507" s="2" t="s">
        <v>3</v>
      </c>
      <c r="C507" s="2" t="s">
        <v>1</v>
      </c>
      <c r="D507" s="2" t="s">
        <v>5</v>
      </c>
      <c r="E507" s="2" t="s">
        <v>83</v>
      </c>
      <c r="F507" s="2">
        <v>31</v>
      </c>
      <c r="G507" s="2">
        <v>56</v>
      </c>
      <c r="H507" t="s">
        <v>27</v>
      </c>
      <c r="I507" s="2" t="s">
        <v>14</v>
      </c>
      <c r="J507" s="2" t="s">
        <v>55</v>
      </c>
      <c r="K507" s="2">
        <v>18</v>
      </c>
      <c r="L507" s="2">
        <v>43</v>
      </c>
      <c r="M507" s="2">
        <v>18</v>
      </c>
      <c r="N507" s="2" t="s">
        <v>4</v>
      </c>
      <c r="O507" s="2">
        <v>0</v>
      </c>
      <c r="P507" t="s">
        <v>10</v>
      </c>
      <c r="Q507">
        <f t="shared" si="70"/>
        <v>216</v>
      </c>
      <c r="R507" s="55">
        <f t="shared" si="71"/>
        <v>6.9677419354838713E-3</v>
      </c>
      <c r="S507">
        <f t="shared" si="72"/>
        <v>0</v>
      </c>
      <c r="T507">
        <f t="shared" si="73"/>
        <v>1</v>
      </c>
      <c r="U507" s="2">
        <f t="shared" si="74"/>
        <v>2</v>
      </c>
      <c r="V507" s="2">
        <f t="shared" si="75"/>
        <v>3</v>
      </c>
      <c r="W507">
        <f t="shared" si="76"/>
        <v>1</v>
      </c>
      <c r="X507" s="2">
        <f t="shared" si="77"/>
        <v>1</v>
      </c>
      <c r="Y507">
        <f t="shared" si="78"/>
        <v>1</v>
      </c>
      <c r="AB507">
        <f t="shared" si="79"/>
        <v>1</v>
      </c>
    </row>
    <row r="508" spans="1:28" x14ac:dyDescent="0.2">
      <c r="A508" s="5">
        <v>506</v>
      </c>
      <c r="B508" s="2" t="s">
        <v>3</v>
      </c>
      <c r="C508" s="2" t="s">
        <v>1</v>
      </c>
      <c r="D508" s="2" t="s">
        <v>5</v>
      </c>
      <c r="E508" s="2" t="s">
        <v>15</v>
      </c>
      <c r="F508" s="2">
        <v>32</v>
      </c>
      <c r="G508" s="2">
        <v>35</v>
      </c>
      <c r="H508" t="s">
        <v>29</v>
      </c>
      <c r="I508" s="2" t="s">
        <v>2</v>
      </c>
      <c r="J508" s="2" t="s">
        <v>53</v>
      </c>
      <c r="K508" s="2">
        <v>18</v>
      </c>
      <c r="L508" s="2">
        <v>29</v>
      </c>
      <c r="M508" s="2">
        <v>29</v>
      </c>
      <c r="N508" s="2" t="s">
        <v>4</v>
      </c>
      <c r="O508" s="2">
        <v>2</v>
      </c>
      <c r="P508" t="s">
        <v>10</v>
      </c>
      <c r="Q508">
        <f t="shared" si="70"/>
        <v>216</v>
      </c>
      <c r="R508" s="55">
        <f t="shared" si="71"/>
        <v>6.7499999999999999E-3</v>
      </c>
      <c r="S508">
        <f t="shared" si="72"/>
        <v>0</v>
      </c>
      <c r="T508">
        <f t="shared" si="73"/>
        <v>0</v>
      </c>
      <c r="U508" s="2">
        <f t="shared" si="74"/>
        <v>2</v>
      </c>
      <c r="V508" s="2">
        <f t="shared" si="75"/>
        <v>1</v>
      </c>
      <c r="W508">
        <f t="shared" si="76"/>
        <v>1</v>
      </c>
      <c r="X508" s="2">
        <f t="shared" si="77"/>
        <v>0</v>
      </c>
      <c r="Y508">
        <f t="shared" si="78"/>
        <v>1</v>
      </c>
      <c r="AB508">
        <f t="shared" si="79"/>
        <v>1</v>
      </c>
    </row>
    <row r="509" spans="1:28" x14ac:dyDescent="0.2">
      <c r="A509" s="5">
        <v>507</v>
      </c>
      <c r="B509" s="2" t="s">
        <v>0</v>
      </c>
      <c r="C509" s="2" t="s">
        <v>2</v>
      </c>
      <c r="D509" s="2" t="s">
        <v>5</v>
      </c>
      <c r="E509" s="2" t="s">
        <v>15</v>
      </c>
      <c r="F509" s="2">
        <v>35</v>
      </c>
      <c r="G509" s="2">
        <v>66</v>
      </c>
      <c r="H509" t="s">
        <v>58</v>
      </c>
      <c r="I509" s="2" t="s">
        <v>2</v>
      </c>
      <c r="J509" s="2" t="s">
        <v>55</v>
      </c>
      <c r="K509" s="2">
        <v>15</v>
      </c>
      <c r="L509" s="2">
        <v>72</v>
      </c>
      <c r="M509" s="2">
        <v>43</v>
      </c>
      <c r="N509" s="2" t="s">
        <v>4</v>
      </c>
      <c r="O509" s="2">
        <v>1</v>
      </c>
      <c r="P509" t="s">
        <v>12</v>
      </c>
      <c r="Q509">
        <f t="shared" si="70"/>
        <v>180</v>
      </c>
      <c r="R509" s="55">
        <f t="shared" si="71"/>
        <v>5.1428571428571426E-3</v>
      </c>
      <c r="S509">
        <f t="shared" si="72"/>
        <v>1</v>
      </c>
      <c r="T509">
        <f t="shared" si="73"/>
        <v>0</v>
      </c>
      <c r="U509" s="2">
        <f t="shared" si="74"/>
        <v>1</v>
      </c>
      <c r="V509" s="2">
        <f t="shared" si="75"/>
        <v>3</v>
      </c>
      <c r="W509">
        <f t="shared" si="76"/>
        <v>0</v>
      </c>
      <c r="X509" s="2">
        <f t="shared" si="77"/>
        <v>0</v>
      </c>
      <c r="Y509">
        <f t="shared" si="78"/>
        <v>1</v>
      </c>
      <c r="AB509">
        <f t="shared" si="79"/>
        <v>1</v>
      </c>
    </row>
    <row r="510" spans="1:28" x14ac:dyDescent="0.2">
      <c r="A510" s="5">
        <v>508</v>
      </c>
      <c r="B510" s="2" t="s">
        <v>0</v>
      </c>
      <c r="C510" s="2" t="s">
        <v>1</v>
      </c>
      <c r="D510" s="2" t="s">
        <v>5</v>
      </c>
      <c r="E510" s="2" t="s">
        <v>15</v>
      </c>
      <c r="F510" s="2">
        <v>57</v>
      </c>
      <c r="G510" s="2">
        <v>59</v>
      </c>
      <c r="H510" t="s">
        <v>27</v>
      </c>
      <c r="I510" s="2" t="s">
        <v>14</v>
      </c>
      <c r="J510" s="2" t="s">
        <v>6</v>
      </c>
      <c r="K510" s="2">
        <v>61</v>
      </c>
      <c r="L510" s="2">
        <v>221</v>
      </c>
      <c r="M510" s="2">
        <v>14</v>
      </c>
      <c r="N510" s="2" t="s">
        <v>4</v>
      </c>
      <c r="O510" s="2">
        <v>1</v>
      </c>
      <c r="P510" t="s">
        <v>11</v>
      </c>
      <c r="Q510">
        <f t="shared" si="70"/>
        <v>732</v>
      </c>
      <c r="R510" s="55">
        <f t="shared" si="71"/>
        <v>1.2842105263157894E-2</v>
      </c>
      <c r="S510">
        <f t="shared" si="72"/>
        <v>1</v>
      </c>
      <c r="T510">
        <f t="shared" si="73"/>
        <v>0</v>
      </c>
      <c r="U510" s="2">
        <f t="shared" si="74"/>
        <v>3</v>
      </c>
      <c r="V510" s="2">
        <f t="shared" si="75"/>
        <v>0</v>
      </c>
      <c r="W510">
        <f t="shared" si="76"/>
        <v>1</v>
      </c>
      <c r="X510" s="2">
        <f t="shared" si="77"/>
        <v>1</v>
      </c>
      <c r="Y510">
        <f t="shared" si="78"/>
        <v>1</v>
      </c>
      <c r="AB510">
        <f t="shared" si="79"/>
        <v>1</v>
      </c>
    </row>
    <row r="511" spans="1:28" x14ac:dyDescent="0.2">
      <c r="A511" s="5">
        <v>509</v>
      </c>
      <c r="B511" s="2" t="s">
        <v>3</v>
      </c>
      <c r="C511" s="2" t="s">
        <v>1</v>
      </c>
      <c r="D511" s="2" t="s">
        <v>15</v>
      </c>
      <c r="E511" s="2" t="s">
        <v>84</v>
      </c>
      <c r="F511" s="2">
        <v>50</v>
      </c>
      <c r="G511" s="2">
        <v>54</v>
      </c>
      <c r="H511" t="s">
        <v>18</v>
      </c>
      <c r="I511" s="2" t="s">
        <v>14</v>
      </c>
      <c r="J511" s="3" t="s">
        <v>7</v>
      </c>
      <c r="K511" s="2">
        <v>46</v>
      </c>
      <c r="L511" s="2">
        <v>137</v>
      </c>
      <c r="M511" s="2">
        <v>17</v>
      </c>
      <c r="N511" s="2" t="s">
        <v>8</v>
      </c>
      <c r="O511" s="2">
        <v>10</v>
      </c>
      <c r="P511" t="s">
        <v>9</v>
      </c>
      <c r="Q511">
        <f t="shared" si="70"/>
        <v>552</v>
      </c>
      <c r="R511" s="55">
        <f t="shared" si="71"/>
        <v>1.1039999999999999E-2</v>
      </c>
      <c r="S511">
        <f t="shared" si="72"/>
        <v>0</v>
      </c>
      <c r="T511">
        <f t="shared" si="73"/>
        <v>2</v>
      </c>
      <c r="U511" s="2">
        <f t="shared" si="74"/>
        <v>0</v>
      </c>
      <c r="V511" s="2">
        <f t="shared" si="75"/>
        <v>4</v>
      </c>
      <c r="W511">
        <f t="shared" si="76"/>
        <v>1</v>
      </c>
      <c r="X511" s="2">
        <f t="shared" si="77"/>
        <v>1</v>
      </c>
      <c r="Y511">
        <f t="shared" si="78"/>
        <v>0</v>
      </c>
      <c r="AB511">
        <f t="shared" si="79"/>
        <v>0</v>
      </c>
    </row>
    <row r="512" spans="1:28" x14ac:dyDescent="0.2">
      <c r="A512" s="5">
        <v>510</v>
      </c>
      <c r="B512" s="2" t="s">
        <v>0</v>
      </c>
      <c r="C512" s="2" t="s">
        <v>1</v>
      </c>
      <c r="D512" s="2" t="s">
        <v>5</v>
      </c>
      <c r="E512" s="2" t="s">
        <v>15</v>
      </c>
      <c r="F512" s="2">
        <v>24</v>
      </c>
      <c r="G512" s="2">
        <v>50</v>
      </c>
      <c r="H512" t="s">
        <v>39</v>
      </c>
      <c r="I512" s="2" t="s">
        <v>2</v>
      </c>
      <c r="J512" s="2" t="s">
        <v>55</v>
      </c>
      <c r="K512" s="2">
        <v>12</v>
      </c>
      <c r="L512" s="2">
        <v>44</v>
      </c>
      <c r="M512" s="2">
        <v>36</v>
      </c>
      <c r="N512" s="2" t="s">
        <v>4</v>
      </c>
      <c r="O512" s="2">
        <v>2</v>
      </c>
      <c r="P512" t="s">
        <v>12</v>
      </c>
      <c r="Q512">
        <f t="shared" si="70"/>
        <v>144</v>
      </c>
      <c r="R512" s="55">
        <f t="shared" si="71"/>
        <v>6.0000000000000001E-3</v>
      </c>
      <c r="S512">
        <f t="shared" si="72"/>
        <v>1</v>
      </c>
      <c r="T512">
        <f t="shared" si="73"/>
        <v>0</v>
      </c>
      <c r="U512" s="2">
        <f t="shared" si="74"/>
        <v>1</v>
      </c>
      <c r="V512" s="2">
        <f t="shared" si="75"/>
        <v>3</v>
      </c>
      <c r="W512">
        <f t="shared" si="76"/>
        <v>1</v>
      </c>
      <c r="X512" s="2">
        <f t="shared" si="77"/>
        <v>0</v>
      </c>
      <c r="Y512">
        <f t="shared" si="78"/>
        <v>1</v>
      </c>
      <c r="AB512">
        <f t="shared" si="79"/>
        <v>1</v>
      </c>
    </row>
    <row r="513" spans="1:28" x14ac:dyDescent="0.2">
      <c r="A513" s="5">
        <v>511</v>
      </c>
      <c r="B513" s="2" t="s">
        <v>0</v>
      </c>
      <c r="C513" s="2" t="s">
        <v>2</v>
      </c>
      <c r="D513" s="2" t="s">
        <v>5</v>
      </c>
      <c r="E513" s="2" t="s">
        <v>15</v>
      </c>
      <c r="F513" s="2">
        <v>30</v>
      </c>
      <c r="G513" s="2">
        <v>27</v>
      </c>
      <c r="H513" t="s">
        <v>16</v>
      </c>
      <c r="I513" s="2" t="s">
        <v>2</v>
      </c>
      <c r="J513" s="2" t="s">
        <v>55</v>
      </c>
      <c r="K513" s="2">
        <v>29</v>
      </c>
      <c r="L513" s="2">
        <v>94</v>
      </c>
      <c r="M513" s="2">
        <v>46</v>
      </c>
      <c r="N513" s="2" t="s">
        <v>4</v>
      </c>
      <c r="O513" s="2">
        <v>4</v>
      </c>
      <c r="P513" t="s">
        <v>13</v>
      </c>
      <c r="Q513">
        <f t="shared" si="70"/>
        <v>348</v>
      </c>
      <c r="R513" s="55">
        <f t="shared" si="71"/>
        <v>1.1599999999999999E-2</v>
      </c>
      <c r="S513">
        <f t="shared" si="72"/>
        <v>1</v>
      </c>
      <c r="T513">
        <f t="shared" si="73"/>
        <v>0</v>
      </c>
      <c r="U513" s="2">
        <f t="shared" si="74"/>
        <v>4</v>
      </c>
      <c r="V513" s="2">
        <f t="shared" si="75"/>
        <v>3</v>
      </c>
      <c r="W513">
        <f t="shared" si="76"/>
        <v>0</v>
      </c>
      <c r="X513" s="2">
        <f t="shared" si="77"/>
        <v>0</v>
      </c>
      <c r="Y513">
        <f t="shared" si="78"/>
        <v>1</v>
      </c>
      <c r="AB513">
        <f t="shared" si="79"/>
        <v>1</v>
      </c>
    </row>
    <row r="514" spans="1:28" x14ac:dyDescent="0.2">
      <c r="A514" s="5">
        <v>512</v>
      </c>
      <c r="B514" s="2" t="s">
        <v>0</v>
      </c>
      <c r="C514" s="2" t="s">
        <v>1</v>
      </c>
      <c r="D514" s="2" t="s">
        <v>15</v>
      </c>
      <c r="E514" s="2" t="s">
        <v>83</v>
      </c>
      <c r="F514" s="2">
        <v>25</v>
      </c>
      <c r="G514" s="2">
        <v>66</v>
      </c>
      <c r="H514" t="s">
        <v>49</v>
      </c>
      <c r="I514" s="2" t="s">
        <v>2</v>
      </c>
      <c r="J514" s="2" t="s">
        <v>55</v>
      </c>
      <c r="K514" s="2">
        <v>20</v>
      </c>
      <c r="L514" s="2">
        <v>73</v>
      </c>
      <c r="M514" s="2">
        <v>46</v>
      </c>
      <c r="N514" s="2" t="s">
        <v>4</v>
      </c>
      <c r="O514" s="2">
        <v>0</v>
      </c>
      <c r="P514" t="s">
        <v>10</v>
      </c>
      <c r="Q514">
        <f t="shared" si="70"/>
        <v>240</v>
      </c>
      <c r="R514" s="55">
        <f t="shared" si="71"/>
        <v>9.5999999999999992E-3</v>
      </c>
      <c r="S514">
        <f t="shared" si="72"/>
        <v>1</v>
      </c>
      <c r="T514">
        <f t="shared" si="73"/>
        <v>1</v>
      </c>
      <c r="U514" s="2">
        <f t="shared" si="74"/>
        <v>2</v>
      </c>
      <c r="V514" s="2">
        <f t="shared" si="75"/>
        <v>3</v>
      </c>
      <c r="W514">
        <f t="shared" si="76"/>
        <v>1</v>
      </c>
      <c r="X514" s="2">
        <f t="shared" si="77"/>
        <v>0</v>
      </c>
      <c r="Y514">
        <f t="shared" si="78"/>
        <v>1</v>
      </c>
      <c r="AB514">
        <f t="shared" si="79"/>
        <v>0</v>
      </c>
    </row>
    <row r="515" spans="1:28" x14ac:dyDescent="0.2">
      <c r="A515" s="5">
        <v>513</v>
      </c>
      <c r="B515" s="2" t="s">
        <v>0</v>
      </c>
      <c r="C515" s="2" t="s">
        <v>1</v>
      </c>
      <c r="D515" s="2" t="s">
        <v>5</v>
      </c>
      <c r="E515" s="2" t="s">
        <v>15</v>
      </c>
      <c r="F515" s="2">
        <v>49</v>
      </c>
      <c r="G515" s="2">
        <v>24</v>
      </c>
      <c r="H515" t="s">
        <v>23</v>
      </c>
      <c r="I515" s="2" t="s">
        <v>14</v>
      </c>
      <c r="J515" s="2" t="s">
        <v>6</v>
      </c>
      <c r="K515" s="2">
        <v>49</v>
      </c>
      <c r="L515" s="2">
        <v>158</v>
      </c>
      <c r="M515" s="4">
        <v>16</v>
      </c>
      <c r="N515" s="2" t="s">
        <v>4</v>
      </c>
      <c r="O515" s="2">
        <v>2</v>
      </c>
      <c r="P515" t="s">
        <v>10</v>
      </c>
      <c r="Q515">
        <f t="shared" si="70"/>
        <v>588</v>
      </c>
      <c r="R515" s="55">
        <f t="shared" si="71"/>
        <v>1.2E-2</v>
      </c>
      <c r="S515">
        <f t="shared" si="72"/>
        <v>1</v>
      </c>
      <c r="T515">
        <f t="shared" si="73"/>
        <v>0</v>
      </c>
      <c r="U515" s="2">
        <f t="shared" si="74"/>
        <v>2</v>
      </c>
      <c r="V515" s="2">
        <f t="shared" si="75"/>
        <v>0</v>
      </c>
      <c r="W515">
        <f t="shared" si="76"/>
        <v>1</v>
      </c>
      <c r="X515" s="2">
        <f t="shared" si="77"/>
        <v>1</v>
      </c>
      <c r="Y515">
        <f t="shared" si="78"/>
        <v>1</v>
      </c>
      <c r="AB515">
        <f t="shared" si="79"/>
        <v>1</v>
      </c>
    </row>
    <row r="516" spans="1:28" x14ac:dyDescent="0.2">
      <c r="A516" s="5">
        <v>514</v>
      </c>
      <c r="B516" s="2" t="s">
        <v>0</v>
      </c>
      <c r="C516" s="2" t="s">
        <v>1</v>
      </c>
      <c r="D516" s="2" t="s">
        <v>15</v>
      </c>
      <c r="E516" s="2" t="s">
        <v>15</v>
      </c>
      <c r="F516" s="2">
        <v>27</v>
      </c>
      <c r="G516" s="2">
        <v>31</v>
      </c>
      <c r="H516" t="s">
        <v>38</v>
      </c>
      <c r="I516" s="2" t="s">
        <v>2</v>
      </c>
      <c r="J516" s="2" t="s">
        <v>55</v>
      </c>
      <c r="K516" s="2">
        <v>22</v>
      </c>
      <c r="L516" s="2">
        <v>87</v>
      </c>
      <c r="M516" s="2">
        <v>3</v>
      </c>
      <c r="N516" s="2" t="s">
        <v>4</v>
      </c>
      <c r="O516" s="2">
        <v>0</v>
      </c>
      <c r="P516" t="s">
        <v>10</v>
      </c>
      <c r="Q516">
        <f t="shared" ref="Q516:Q579" si="80">K516*12</f>
        <v>264</v>
      </c>
      <c r="R516" s="55">
        <f t="shared" ref="R516:R579" si="81">(Q516/(F516*1000))</f>
        <v>9.7777777777777776E-3</v>
      </c>
      <c r="S516">
        <f t="shared" ref="S516:S579" si="82">IF(B516="male", 1, 0)</f>
        <v>1</v>
      </c>
      <c r="T516">
        <f t="shared" ref="T516:T579" si="83">_xlfn.IFS(E516:E1515 = "none", 0, E516:E1515 = "BA", 1, E516:E1515= "MA", 2, E516:E1515="PhD", 3)</f>
        <v>0</v>
      </c>
      <c r="U516" s="2">
        <f t="shared" ref="U516:U579" si="84">_xlfn.IFS(P516:P1515 = "saving favorite shows to watch as a family", 0, P516:P1515 = "time shifting", 1, P516:P1515= "cool gadget", 2, P516:P1515="schedule control", 3, P516:P1515="programming/interactive features", 4)</f>
        <v>2</v>
      </c>
      <c r="V516" s="2">
        <f t="shared" ref="V516:V579" si="85">_xlfn.IFS(J516:J1515 = "specialty stores", 0, J516:J1515 = "retail", 1, J516:J1515= "web (ebay)", 2, J516:J1515="discount", 3, J516:J1515="mass-consumer electronics", 4)</f>
        <v>3</v>
      </c>
      <c r="W516">
        <f t="shared" ref="W516:W579" si="86">IF(C516="married", 1, 0)</f>
        <v>1</v>
      </c>
      <c r="X516" s="2">
        <f t="shared" ref="X516:X579" si="87">IF(I516="family", 1, 0)</f>
        <v>0</v>
      </c>
      <c r="Y516">
        <f t="shared" ref="Y516:Y579" si="88">IF(N516="early", 1, 0)</f>
        <v>1</v>
      </c>
      <c r="AB516">
        <f t="shared" ref="AB516:AB579" si="89">IF(D516="professional", 1, 0)</f>
        <v>0</v>
      </c>
    </row>
    <row r="517" spans="1:28" x14ac:dyDescent="0.2">
      <c r="A517" s="5">
        <v>515</v>
      </c>
      <c r="B517" s="2" t="s">
        <v>3</v>
      </c>
      <c r="C517" s="2" t="s">
        <v>2</v>
      </c>
      <c r="D517" s="2" t="s">
        <v>5</v>
      </c>
      <c r="E517" s="2" t="s">
        <v>15</v>
      </c>
      <c r="F517" s="2">
        <v>32</v>
      </c>
      <c r="G517" s="2">
        <v>18</v>
      </c>
      <c r="H517" t="s">
        <v>56</v>
      </c>
      <c r="I517" s="2" t="s">
        <v>2</v>
      </c>
      <c r="J517" s="2" t="s">
        <v>55</v>
      </c>
      <c r="K517" s="2">
        <v>29</v>
      </c>
      <c r="L517" s="2">
        <v>91</v>
      </c>
      <c r="M517" s="2">
        <v>43</v>
      </c>
      <c r="N517" s="2" t="s">
        <v>4</v>
      </c>
      <c r="O517" s="2">
        <v>1</v>
      </c>
      <c r="P517" t="s">
        <v>13</v>
      </c>
      <c r="Q517">
        <f t="shared" si="80"/>
        <v>348</v>
      </c>
      <c r="R517" s="55">
        <f t="shared" si="81"/>
        <v>1.0874999999999999E-2</v>
      </c>
      <c r="S517">
        <f t="shared" si="82"/>
        <v>0</v>
      </c>
      <c r="T517">
        <f t="shared" si="83"/>
        <v>0</v>
      </c>
      <c r="U517" s="2">
        <f t="shared" si="84"/>
        <v>4</v>
      </c>
      <c r="V517" s="2">
        <f t="shared" si="85"/>
        <v>3</v>
      </c>
      <c r="W517">
        <f t="shared" si="86"/>
        <v>0</v>
      </c>
      <c r="X517" s="2">
        <f t="shared" si="87"/>
        <v>0</v>
      </c>
      <c r="Y517">
        <f t="shared" si="88"/>
        <v>1</v>
      </c>
      <c r="AB517">
        <f t="shared" si="89"/>
        <v>1</v>
      </c>
    </row>
    <row r="518" spans="1:28" x14ac:dyDescent="0.2">
      <c r="A518" s="5">
        <v>516</v>
      </c>
      <c r="B518" s="2" t="s">
        <v>0</v>
      </c>
      <c r="C518" s="2" t="s">
        <v>1</v>
      </c>
      <c r="D518" s="2" t="s">
        <v>15</v>
      </c>
      <c r="E518" s="2" t="s">
        <v>15</v>
      </c>
      <c r="F518" s="2">
        <v>28</v>
      </c>
      <c r="G518" s="2">
        <v>30</v>
      </c>
      <c r="H518" t="s">
        <v>32</v>
      </c>
      <c r="I518" s="2" t="s">
        <v>14</v>
      </c>
      <c r="J518" s="2" t="s">
        <v>55</v>
      </c>
      <c r="K518" s="2">
        <v>17</v>
      </c>
      <c r="L518" s="2">
        <v>85</v>
      </c>
      <c r="M518" s="2">
        <v>10</v>
      </c>
      <c r="N518" s="2" t="s">
        <v>4</v>
      </c>
      <c r="O518" s="2">
        <v>2</v>
      </c>
      <c r="P518" t="s">
        <v>11</v>
      </c>
      <c r="Q518">
        <f t="shared" si="80"/>
        <v>204</v>
      </c>
      <c r="R518" s="55">
        <f t="shared" si="81"/>
        <v>7.285714285714286E-3</v>
      </c>
      <c r="S518">
        <f t="shared" si="82"/>
        <v>1</v>
      </c>
      <c r="T518">
        <f t="shared" si="83"/>
        <v>0</v>
      </c>
      <c r="U518" s="2">
        <f t="shared" si="84"/>
        <v>3</v>
      </c>
      <c r="V518" s="2">
        <f t="shared" si="85"/>
        <v>3</v>
      </c>
      <c r="W518">
        <f t="shared" si="86"/>
        <v>1</v>
      </c>
      <c r="X518" s="2">
        <f t="shared" si="87"/>
        <v>1</v>
      </c>
      <c r="Y518">
        <f t="shared" si="88"/>
        <v>1</v>
      </c>
      <c r="AB518">
        <f t="shared" si="89"/>
        <v>0</v>
      </c>
    </row>
    <row r="519" spans="1:28" x14ac:dyDescent="0.2">
      <c r="A519" s="5">
        <v>517</v>
      </c>
      <c r="B519" s="2" t="s">
        <v>3</v>
      </c>
      <c r="C519" s="2" t="s">
        <v>1</v>
      </c>
      <c r="D519" s="2" t="s">
        <v>15</v>
      </c>
      <c r="E519" s="2" t="s">
        <v>15</v>
      </c>
      <c r="F519" s="2">
        <v>47</v>
      </c>
      <c r="G519" s="2">
        <v>60</v>
      </c>
      <c r="H519" t="s">
        <v>18</v>
      </c>
      <c r="I519" s="2" t="s">
        <v>14</v>
      </c>
      <c r="J519" s="3" t="s">
        <v>7</v>
      </c>
      <c r="K519" s="2">
        <v>34</v>
      </c>
      <c r="L519" s="2">
        <v>67</v>
      </c>
      <c r="M519" s="2">
        <v>32</v>
      </c>
      <c r="N519" s="2" t="s">
        <v>8</v>
      </c>
      <c r="O519" s="2">
        <v>1</v>
      </c>
      <c r="P519" s="1" t="s">
        <v>9</v>
      </c>
      <c r="Q519">
        <f t="shared" si="80"/>
        <v>408</v>
      </c>
      <c r="R519" s="55">
        <f t="shared" si="81"/>
        <v>8.6808510638297868E-3</v>
      </c>
      <c r="S519">
        <f t="shared" si="82"/>
        <v>0</v>
      </c>
      <c r="T519">
        <f t="shared" si="83"/>
        <v>0</v>
      </c>
      <c r="U519" s="2">
        <f t="shared" si="84"/>
        <v>0</v>
      </c>
      <c r="V519" s="2">
        <f t="shared" si="85"/>
        <v>4</v>
      </c>
      <c r="W519">
        <f t="shared" si="86"/>
        <v>1</v>
      </c>
      <c r="X519" s="2">
        <f t="shared" si="87"/>
        <v>1</v>
      </c>
      <c r="Y519">
        <f t="shared" si="88"/>
        <v>0</v>
      </c>
      <c r="AB519">
        <f t="shared" si="89"/>
        <v>0</v>
      </c>
    </row>
    <row r="520" spans="1:28" x14ac:dyDescent="0.2">
      <c r="A520" s="5">
        <v>518</v>
      </c>
      <c r="B520" s="2" t="s">
        <v>0</v>
      </c>
      <c r="C520" s="2" t="s">
        <v>2</v>
      </c>
      <c r="D520" s="2" t="s">
        <v>5</v>
      </c>
      <c r="E520" s="2" t="s">
        <v>83</v>
      </c>
      <c r="F520" s="2">
        <v>54</v>
      </c>
      <c r="G520" s="2">
        <v>51</v>
      </c>
      <c r="H520" t="s">
        <v>31</v>
      </c>
      <c r="I520" s="2" t="s">
        <v>2</v>
      </c>
      <c r="J520" s="2" t="s">
        <v>6</v>
      </c>
      <c r="K520" s="2">
        <v>54</v>
      </c>
      <c r="L520" s="2">
        <v>82</v>
      </c>
      <c r="M520" s="2">
        <v>9</v>
      </c>
      <c r="N520" s="2" t="s">
        <v>4</v>
      </c>
      <c r="O520" s="2">
        <v>1</v>
      </c>
      <c r="P520" t="s">
        <v>12</v>
      </c>
      <c r="Q520">
        <f t="shared" si="80"/>
        <v>648</v>
      </c>
      <c r="R520" s="55">
        <f t="shared" si="81"/>
        <v>1.2E-2</v>
      </c>
      <c r="S520">
        <f t="shared" si="82"/>
        <v>1</v>
      </c>
      <c r="T520">
        <f t="shared" si="83"/>
        <v>1</v>
      </c>
      <c r="U520" s="2">
        <f t="shared" si="84"/>
        <v>1</v>
      </c>
      <c r="V520" s="2">
        <f t="shared" si="85"/>
        <v>0</v>
      </c>
      <c r="W520">
        <f t="shared" si="86"/>
        <v>0</v>
      </c>
      <c r="X520" s="2">
        <f t="shared" si="87"/>
        <v>0</v>
      </c>
      <c r="Y520">
        <f t="shared" si="88"/>
        <v>1</v>
      </c>
      <c r="AB520">
        <f t="shared" si="89"/>
        <v>1</v>
      </c>
    </row>
    <row r="521" spans="1:28" x14ac:dyDescent="0.2">
      <c r="A521" s="5">
        <v>519</v>
      </c>
      <c r="B521" s="2" t="s">
        <v>0</v>
      </c>
      <c r="C521" s="2" t="s">
        <v>1</v>
      </c>
      <c r="D521" s="2" t="s">
        <v>5</v>
      </c>
      <c r="E521" s="2" t="s">
        <v>15</v>
      </c>
      <c r="F521" s="2">
        <v>27</v>
      </c>
      <c r="G521" s="2">
        <v>76</v>
      </c>
      <c r="H521" t="s">
        <v>16</v>
      </c>
      <c r="I521" s="2" t="s">
        <v>14</v>
      </c>
      <c r="J521" s="2" t="s">
        <v>55</v>
      </c>
      <c r="K521" s="2">
        <v>18</v>
      </c>
      <c r="L521" s="2">
        <v>28</v>
      </c>
      <c r="M521" s="2">
        <v>17</v>
      </c>
      <c r="N521" s="2" t="s">
        <v>4</v>
      </c>
      <c r="O521" s="2">
        <v>0</v>
      </c>
      <c r="P521" t="s">
        <v>10</v>
      </c>
      <c r="Q521">
        <f t="shared" si="80"/>
        <v>216</v>
      </c>
      <c r="R521" s="55">
        <f t="shared" si="81"/>
        <v>8.0000000000000002E-3</v>
      </c>
      <c r="S521">
        <f t="shared" si="82"/>
        <v>1</v>
      </c>
      <c r="T521">
        <f t="shared" si="83"/>
        <v>0</v>
      </c>
      <c r="U521" s="2">
        <f t="shared" si="84"/>
        <v>2</v>
      </c>
      <c r="V521" s="2">
        <f t="shared" si="85"/>
        <v>3</v>
      </c>
      <c r="W521">
        <f t="shared" si="86"/>
        <v>1</v>
      </c>
      <c r="X521" s="2">
        <f t="shared" si="87"/>
        <v>1</v>
      </c>
      <c r="Y521">
        <f t="shared" si="88"/>
        <v>1</v>
      </c>
      <c r="AB521">
        <f t="shared" si="89"/>
        <v>1</v>
      </c>
    </row>
    <row r="522" spans="1:28" x14ac:dyDescent="0.2">
      <c r="A522" s="5">
        <v>520</v>
      </c>
      <c r="B522" s="2" t="s">
        <v>0</v>
      </c>
      <c r="C522" s="2" t="s">
        <v>1</v>
      </c>
      <c r="D522" s="2" t="s">
        <v>15</v>
      </c>
      <c r="E522" s="2" t="s">
        <v>15</v>
      </c>
      <c r="F522" s="2">
        <v>29</v>
      </c>
      <c r="G522" s="2">
        <v>61</v>
      </c>
      <c r="H522" t="s">
        <v>33</v>
      </c>
      <c r="I522" s="2" t="s">
        <v>14</v>
      </c>
      <c r="J522" s="2" t="s">
        <v>55</v>
      </c>
      <c r="K522" s="2">
        <v>21</v>
      </c>
      <c r="L522" s="2">
        <v>29</v>
      </c>
      <c r="M522" s="2">
        <v>11</v>
      </c>
      <c r="N522" s="2" t="s">
        <v>4</v>
      </c>
      <c r="O522" s="2">
        <v>1</v>
      </c>
      <c r="P522" t="s">
        <v>12</v>
      </c>
      <c r="Q522">
        <f t="shared" si="80"/>
        <v>252</v>
      </c>
      <c r="R522" s="55">
        <f t="shared" si="81"/>
        <v>8.6896551724137926E-3</v>
      </c>
      <c r="S522">
        <f t="shared" si="82"/>
        <v>1</v>
      </c>
      <c r="T522">
        <f t="shared" si="83"/>
        <v>0</v>
      </c>
      <c r="U522" s="2">
        <f t="shared" si="84"/>
        <v>1</v>
      </c>
      <c r="V522" s="2">
        <f t="shared" si="85"/>
        <v>3</v>
      </c>
      <c r="W522">
        <f t="shared" si="86"/>
        <v>1</v>
      </c>
      <c r="X522" s="2">
        <f t="shared" si="87"/>
        <v>1</v>
      </c>
      <c r="Y522">
        <f t="shared" si="88"/>
        <v>1</v>
      </c>
      <c r="AB522">
        <f t="shared" si="89"/>
        <v>0</v>
      </c>
    </row>
    <row r="523" spans="1:28" x14ac:dyDescent="0.2">
      <c r="A523" s="5">
        <v>521</v>
      </c>
      <c r="B523" s="2" t="s">
        <v>0</v>
      </c>
      <c r="C523" s="2" t="s">
        <v>1</v>
      </c>
      <c r="D523" s="2" t="s">
        <v>5</v>
      </c>
      <c r="E523" s="2" t="s">
        <v>15</v>
      </c>
      <c r="F523" s="2">
        <v>34</v>
      </c>
      <c r="G523" s="2">
        <v>38</v>
      </c>
      <c r="H523" t="s">
        <v>21</v>
      </c>
      <c r="I523" s="2" t="s">
        <v>14</v>
      </c>
      <c r="J523" s="2" t="s">
        <v>53</v>
      </c>
      <c r="K523" s="2">
        <v>22</v>
      </c>
      <c r="L523" s="2">
        <v>59</v>
      </c>
      <c r="M523" s="2">
        <v>34</v>
      </c>
      <c r="N523" s="2" t="s">
        <v>4</v>
      </c>
      <c r="O523" s="2">
        <v>1</v>
      </c>
      <c r="P523" t="s">
        <v>10</v>
      </c>
      <c r="Q523">
        <f t="shared" si="80"/>
        <v>264</v>
      </c>
      <c r="R523" s="55">
        <f t="shared" si="81"/>
        <v>7.7647058823529409E-3</v>
      </c>
      <c r="S523">
        <f t="shared" si="82"/>
        <v>1</v>
      </c>
      <c r="T523">
        <f t="shared" si="83"/>
        <v>0</v>
      </c>
      <c r="U523" s="2">
        <f t="shared" si="84"/>
        <v>2</v>
      </c>
      <c r="V523" s="2">
        <f t="shared" si="85"/>
        <v>1</v>
      </c>
      <c r="W523">
        <f t="shared" si="86"/>
        <v>1</v>
      </c>
      <c r="X523" s="2">
        <f t="shared" si="87"/>
        <v>1</v>
      </c>
      <c r="Y523">
        <f t="shared" si="88"/>
        <v>1</v>
      </c>
      <c r="AB523">
        <f t="shared" si="89"/>
        <v>1</v>
      </c>
    </row>
    <row r="524" spans="1:28" x14ac:dyDescent="0.2">
      <c r="A524" s="5">
        <v>522</v>
      </c>
      <c r="B524" s="2" t="s">
        <v>3</v>
      </c>
      <c r="C524" s="2" t="s">
        <v>1</v>
      </c>
      <c r="D524" s="2" t="s">
        <v>15</v>
      </c>
      <c r="E524" s="2" t="s">
        <v>84</v>
      </c>
      <c r="F524" s="2">
        <v>46</v>
      </c>
      <c r="G524" s="2">
        <v>74</v>
      </c>
      <c r="H524" t="s">
        <v>36</v>
      </c>
      <c r="I524" s="2" t="s">
        <v>14</v>
      </c>
      <c r="J524" s="3" t="s">
        <v>7</v>
      </c>
      <c r="K524" s="2">
        <v>46</v>
      </c>
      <c r="L524" s="2">
        <v>132</v>
      </c>
      <c r="M524" s="2">
        <v>23</v>
      </c>
      <c r="N524" s="2" t="s">
        <v>8</v>
      </c>
      <c r="O524" s="2">
        <v>9</v>
      </c>
      <c r="P524" t="s">
        <v>9</v>
      </c>
      <c r="Q524">
        <f t="shared" si="80"/>
        <v>552</v>
      </c>
      <c r="R524" s="55">
        <f t="shared" si="81"/>
        <v>1.2E-2</v>
      </c>
      <c r="S524">
        <f t="shared" si="82"/>
        <v>0</v>
      </c>
      <c r="T524">
        <f t="shared" si="83"/>
        <v>2</v>
      </c>
      <c r="U524" s="2">
        <f t="shared" si="84"/>
        <v>0</v>
      </c>
      <c r="V524" s="2">
        <f t="shared" si="85"/>
        <v>4</v>
      </c>
      <c r="W524">
        <f t="shared" si="86"/>
        <v>1</v>
      </c>
      <c r="X524" s="2">
        <f t="shared" si="87"/>
        <v>1</v>
      </c>
      <c r="Y524">
        <f t="shared" si="88"/>
        <v>0</v>
      </c>
      <c r="AB524">
        <f t="shared" si="89"/>
        <v>0</v>
      </c>
    </row>
    <row r="525" spans="1:28" x14ac:dyDescent="0.2">
      <c r="A525" s="5">
        <v>523</v>
      </c>
      <c r="B525" s="2" t="s">
        <v>0</v>
      </c>
      <c r="C525" s="2" t="s">
        <v>1</v>
      </c>
      <c r="D525" s="2" t="s">
        <v>15</v>
      </c>
      <c r="E525" s="2" t="s">
        <v>15</v>
      </c>
      <c r="F525" s="2">
        <v>34</v>
      </c>
      <c r="G525" s="2">
        <v>72</v>
      </c>
      <c r="H525" t="s">
        <v>33</v>
      </c>
      <c r="I525" s="2" t="s">
        <v>14</v>
      </c>
      <c r="J525" s="2" t="s">
        <v>53</v>
      </c>
      <c r="K525" s="2">
        <v>17</v>
      </c>
      <c r="L525" s="2">
        <v>43</v>
      </c>
      <c r="M525" s="2">
        <v>17</v>
      </c>
      <c r="N525" s="2" t="s">
        <v>4</v>
      </c>
      <c r="O525" s="2">
        <v>2</v>
      </c>
      <c r="P525" t="s">
        <v>12</v>
      </c>
      <c r="Q525">
        <f t="shared" si="80"/>
        <v>204</v>
      </c>
      <c r="R525" s="55">
        <f t="shared" si="81"/>
        <v>6.0000000000000001E-3</v>
      </c>
      <c r="S525">
        <f t="shared" si="82"/>
        <v>1</v>
      </c>
      <c r="T525">
        <f t="shared" si="83"/>
        <v>0</v>
      </c>
      <c r="U525" s="2">
        <f t="shared" si="84"/>
        <v>1</v>
      </c>
      <c r="V525" s="2">
        <f t="shared" si="85"/>
        <v>1</v>
      </c>
      <c r="W525">
        <f t="shared" si="86"/>
        <v>1</v>
      </c>
      <c r="X525" s="2">
        <f t="shared" si="87"/>
        <v>1</v>
      </c>
      <c r="Y525">
        <f t="shared" si="88"/>
        <v>1</v>
      </c>
      <c r="AB525">
        <f t="shared" si="89"/>
        <v>0</v>
      </c>
    </row>
    <row r="526" spans="1:28" x14ac:dyDescent="0.2">
      <c r="A526" s="5">
        <v>524</v>
      </c>
      <c r="B526" s="2" t="s">
        <v>3</v>
      </c>
      <c r="C526" s="2" t="s">
        <v>2</v>
      </c>
      <c r="D526" s="2" t="s">
        <v>5</v>
      </c>
      <c r="E526" s="2" t="s">
        <v>83</v>
      </c>
      <c r="F526" s="2">
        <v>55</v>
      </c>
      <c r="G526" s="2">
        <v>26</v>
      </c>
      <c r="H526" t="s">
        <v>51</v>
      </c>
      <c r="I526" s="2" t="s">
        <v>2</v>
      </c>
      <c r="J526" s="2" t="s">
        <v>6</v>
      </c>
      <c r="K526" s="2">
        <v>75</v>
      </c>
      <c r="L526" s="2">
        <v>306</v>
      </c>
      <c r="M526" s="2">
        <v>5</v>
      </c>
      <c r="N526" s="2" t="s">
        <v>4</v>
      </c>
      <c r="O526" s="2">
        <v>0</v>
      </c>
      <c r="P526" t="s">
        <v>11</v>
      </c>
      <c r="Q526">
        <f t="shared" si="80"/>
        <v>900</v>
      </c>
      <c r="R526" s="55">
        <f t="shared" si="81"/>
        <v>1.6363636363636365E-2</v>
      </c>
      <c r="S526">
        <f t="shared" si="82"/>
        <v>0</v>
      </c>
      <c r="T526">
        <f t="shared" si="83"/>
        <v>1</v>
      </c>
      <c r="U526" s="2">
        <f t="shared" si="84"/>
        <v>3</v>
      </c>
      <c r="V526" s="2">
        <f t="shared" si="85"/>
        <v>0</v>
      </c>
      <c r="W526">
        <f t="shared" si="86"/>
        <v>0</v>
      </c>
      <c r="X526" s="2">
        <f t="shared" si="87"/>
        <v>0</v>
      </c>
      <c r="Y526">
        <f t="shared" si="88"/>
        <v>1</v>
      </c>
      <c r="AB526">
        <f t="shared" si="89"/>
        <v>1</v>
      </c>
    </row>
    <row r="527" spans="1:28" x14ac:dyDescent="0.2">
      <c r="A527" s="5">
        <v>525</v>
      </c>
      <c r="B527" s="2" t="s">
        <v>0</v>
      </c>
      <c r="C527" s="2" t="s">
        <v>2</v>
      </c>
      <c r="D527" s="2" t="s">
        <v>5</v>
      </c>
      <c r="E527" s="2" t="s">
        <v>85</v>
      </c>
      <c r="F527" s="2">
        <v>27</v>
      </c>
      <c r="G527" s="2">
        <v>27</v>
      </c>
      <c r="H527" t="s">
        <v>28</v>
      </c>
      <c r="I527" s="2" t="s">
        <v>2</v>
      </c>
      <c r="J527" s="2" t="s">
        <v>53</v>
      </c>
      <c r="K527" s="2">
        <v>36</v>
      </c>
      <c r="L527" s="2">
        <v>128</v>
      </c>
      <c r="M527" s="2">
        <v>9</v>
      </c>
      <c r="N527" s="2" t="s">
        <v>4</v>
      </c>
      <c r="O527" s="2">
        <v>1</v>
      </c>
      <c r="P527" t="s">
        <v>13</v>
      </c>
      <c r="Q527">
        <f t="shared" si="80"/>
        <v>432</v>
      </c>
      <c r="R527" s="55">
        <f t="shared" si="81"/>
        <v>1.6E-2</v>
      </c>
      <c r="S527">
        <f t="shared" si="82"/>
        <v>1</v>
      </c>
      <c r="T527">
        <f t="shared" si="83"/>
        <v>3</v>
      </c>
      <c r="U527" s="2">
        <f t="shared" si="84"/>
        <v>4</v>
      </c>
      <c r="V527" s="2">
        <f t="shared" si="85"/>
        <v>1</v>
      </c>
      <c r="W527">
        <f t="shared" si="86"/>
        <v>0</v>
      </c>
      <c r="X527" s="2">
        <f t="shared" si="87"/>
        <v>0</v>
      </c>
      <c r="Y527">
        <f t="shared" si="88"/>
        <v>1</v>
      </c>
      <c r="AB527">
        <f t="shared" si="89"/>
        <v>1</v>
      </c>
    </row>
    <row r="528" spans="1:28" x14ac:dyDescent="0.2">
      <c r="A528" s="5">
        <v>526</v>
      </c>
      <c r="B528" s="2" t="s">
        <v>3</v>
      </c>
      <c r="C528" s="2" t="s">
        <v>2</v>
      </c>
      <c r="D528" s="2" t="s">
        <v>5</v>
      </c>
      <c r="E528" s="2" t="s">
        <v>83</v>
      </c>
      <c r="F528" s="2">
        <v>60</v>
      </c>
      <c r="G528" s="2">
        <v>54</v>
      </c>
      <c r="H528" t="s">
        <v>16</v>
      </c>
      <c r="I528" s="2" t="s">
        <v>2</v>
      </c>
      <c r="J528" s="2" t="s">
        <v>6</v>
      </c>
      <c r="K528" s="2">
        <v>47</v>
      </c>
      <c r="L528" s="2">
        <v>194</v>
      </c>
      <c r="M528" s="2">
        <v>1</v>
      </c>
      <c r="N528" s="2" t="s">
        <v>4</v>
      </c>
      <c r="O528" s="2">
        <v>1</v>
      </c>
      <c r="P528" t="s">
        <v>12</v>
      </c>
      <c r="Q528">
        <f t="shared" si="80"/>
        <v>564</v>
      </c>
      <c r="R528" s="55">
        <f t="shared" si="81"/>
        <v>9.4000000000000004E-3</v>
      </c>
      <c r="S528">
        <f t="shared" si="82"/>
        <v>0</v>
      </c>
      <c r="T528">
        <f t="shared" si="83"/>
        <v>1</v>
      </c>
      <c r="U528" s="2">
        <f t="shared" si="84"/>
        <v>1</v>
      </c>
      <c r="V528" s="2">
        <f t="shared" si="85"/>
        <v>0</v>
      </c>
      <c r="W528">
        <f t="shared" si="86"/>
        <v>0</v>
      </c>
      <c r="X528" s="2">
        <f t="shared" si="87"/>
        <v>0</v>
      </c>
      <c r="Y528">
        <f t="shared" si="88"/>
        <v>1</v>
      </c>
      <c r="AB528">
        <f t="shared" si="89"/>
        <v>1</v>
      </c>
    </row>
    <row r="529" spans="1:28" x14ac:dyDescent="0.2">
      <c r="A529" s="5">
        <v>527</v>
      </c>
      <c r="B529" s="2" t="s">
        <v>3</v>
      </c>
      <c r="C529" s="2" t="s">
        <v>1</v>
      </c>
      <c r="D529" s="2" t="s">
        <v>15</v>
      </c>
      <c r="E529" s="2" t="s">
        <v>83</v>
      </c>
      <c r="F529" s="2">
        <v>32</v>
      </c>
      <c r="G529" s="2">
        <v>41</v>
      </c>
      <c r="H529" t="s">
        <v>20</v>
      </c>
      <c r="I529" s="2" t="s">
        <v>2</v>
      </c>
      <c r="J529" s="2" t="s">
        <v>55</v>
      </c>
      <c r="K529" s="2">
        <v>23</v>
      </c>
      <c r="L529" s="2">
        <v>109</v>
      </c>
      <c r="M529" s="2">
        <v>38</v>
      </c>
      <c r="N529" s="2" t="s">
        <v>4</v>
      </c>
      <c r="O529" s="2">
        <v>0</v>
      </c>
      <c r="P529" t="s">
        <v>10</v>
      </c>
      <c r="Q529">
        <f t="shared" si="80"/>
        <v>276</v>
      </c>
      <c r="R529" s="55">
        <f t="shared" si="81"/>
        <v>8.6250000000000007E-3</v>
      </c>
      <c r="S529">
        <f t="shared" si="82"/>
        <v>0</v>
      </c>
      <c r="T529">
        <f t="shared" si="83"/>
        <v>1</v>
      </c>
      <c r="U529" s="2">
        <f t="shared" si="84"/>
        <v>2</v>
      </c>
      <c r="V529" s="2">
        <f t="shared" si="85"/>
        <v>3</v>
      </c>
      <c r="W529">
        <f t="shared" si="86"/>
        <v>1</v>
      </c>
      <c r="X529" s="2">
        <f t="shared" si="87"/>
        <v>0</v>
      </c>
      <c r="Y529">
        <f t="shared" si="88"/>
        <v>1</v>
      </c>
      <c r="AB529">
        <f t="shared" si="89"/>
        <v>0</v>
      </c>
    </row>
    <row r="530" spans="1:28" x14ac:dyDescent="0.2">
      <c r="A530" s="5">
        <v>528</v>
      </c>
      <c r="B530" s="2" t="s">
        <v>3</v>
      </c>
      <c r="C530" s="2" t="s">
        <v>1</v>
      </c>
      <c r="D530" s="2" t="s">
        <v>15</v>
      </c>
      <c r="E530" s="2" t="s">
        <v>15</v>
      </c>
      <c r="F530" s="2">
        <v>29</v>
      </c>
      <c r="G530" s="2">
        <v>60</v>
      </c>
      <c r="H530" t="s">
        <v>35</v>
      </c>
      <c r="I530" s="2" t="s">
        <v>2</v>
      </c>
      <c r="J530" s="2" t="s">
        <v>55</v>
      </c>
      <c r="K530" s="2">
        <v>20</v>
      </c>
      <c r="L530" s="2">
        <v>98</v>
      </c>
      <c r="M530" s="2">
        <v>20</v>
      </c>
      <c r="N530" s="2" t="s">
        <v>4</v>
      </c>
      <c r="O530" s="2">
        <v>0</v>
      </c>
      <c r="P530" t="s">
        <v>12</v>
      </c>
      <c r="Q530">
        <f t="shared" si="80"/>
        <v>240</v>
      </c>
      <c r="R530" s="55">
        <f t="shared" si="81"/>
        <v>8.2758620689655175E-3</v>
      </c>
      <c r="S530">
        <f t="shared" si="82"/>
        <v>0</v>
      </c>
      <c r="T530">
        <f t="shared" si="83"/>
        <v>0</v>
      </c>
      <c r="U530" s="2">
        <f t="shared" si="84"/>
        <v>1</v>
      </c>
      <c r="V530" s="2">
        <f t="shared" si="85"/>
        <v>3</v>
      </c>
      <c r="W530">
        <f t="shared" si="86"/>
        <v>1</v>
      </c>
      <c r="X530" s="2">
        <f t="shared" si="87"/>
        <v>0</v>
      </c>
      <c r="Y530">
        <f t="shared" si="88"/>
        <v>1</v>
      </c>
      <c r="AB530">
        <f t="shared" si="89"/>
        <v>0</v>
      </c>
    </row>
    <row r="531" spans="1:28" x14ac:dyDescent="0.2">
      <c r="A531" s="5">
        <v>529</v>
      </c>
      <c r="B531" s="2" t="s">
        <v>0</v>
      </c>
      <c r="C531" s="2" t="s">
        <v>2</v>
      </c>
      <c r="D531" s="2" t="s">
        <v>5</v>
      </c>
      <c r="E531" s="2" t="s">
        <v>85</v>
      </c>
      <c r="F531" s="2">
        <v>31</v>
      </c>
      <c r="G531" s="2">
        <v>29</v>
      </c>
      <c r="H531" t="s">
        <v>47</v>
      </c>
      <c r="I531" s="2" t="s">
        <v>2</v>
      </c>
      <c r="J531" s="2" t="s">
        <v>54</v>
      </c>
      <c r="K531" s="2">
        <v>31</v>
      </c>
      <c r="L531" s="2">
        <v>58</v>
      </c>
      <c r="M531" s="2">
        <v>22</v>
      </c>
      <c r="N531" s="2" t="s">
        <v>4</v>
      </c>
      <c r="O531" s="2">
        <v>5</v>
      </c>
      <c r="P531" t="s">
        <v>13</v>
      </c>
      <c r="Q531">
        <f t="shared" si="80"/>
        <v>372</v>
      </c>
      <c r="R531" s="55">
        <f t="shared" si="81"/>
        <v>1.2E-2</v>
      </c>
      <c r="S531">
        <f t="shared" si="82"/>
        <v>1</v>
      </c>
      <c r="T531">
        <f t="shared" si="83"/>
        <v>3</v>
      </c>
      <c r="U531" s="2">
        <f t="shared" si="84"/>
        <v>4</v>
      </c>
      <c r="V531" s="2">
        <f t="shared" si="85"/>
        <v>2</v>
      </c>
      <c r="W531">
        <f t="shared" si="86"/>
        <v>0</v>
      </c>
      <c r="X531" s="2">
        <f t="shared" si="87"/>
        <v>0</v>
      </c>
      <c r="Y531">
        <f t="shared" si="88"/>
        <v>1</v>
      </c>
      <c r="AB531">
        <f t="shared" si="89"/>
        <v>1</v>
      </c>
    </row>
    <row r="532" spans="1:28" x14ac:dyDescent="0.2">
      <c r="A532" s="5">
        <v>530</v>
      </c>
      <c r="B532" s="2" t="s">
        <v>0</v>
      </c>
      <c r="C532" s="2" t="s">
        <v>1</v>
      </c>
      <c r="D532" s="2" t="s">
        <v>5</v>
      </c>
      <c r="E532" s="2" t="s">
        <v>84</v>
      </c>
      <c r="F532" s="2">
        <v>56</v>
      </c>
      <c r="G532" s="2">
        <v>52</v>
      </c>
      <c r="H532" t="s">
        <v>31</v>
      </c>
      <c r="I532" s="2" t="s">
        <v>14</v>
      </c>
      <c r="J532" s="2" t="s">
        <v>6</v>
      </c>
      <c r="K532" s="2">
        <v>44</v>
      </c>
      <c r="L532" s="2">
        <v>73</v>
      </c>
      <c r="M532" s="2">
        <v>2</v>
      </c>
      <c r="N532" s="2" t="s">
        <v>4</v>
      </c>
      <c r="O532" s="2">
        <v>2</v>
      </c>
      <c r="P532" t="s">
        <v>12</v>
      </c>
      <c r="Q532">
        <f t="shared" si="80"/>
        <v>528</v>
      </c>
      <c r="R532" s="55">
        <f t="shared" si="81"/>
        <v>9.4285714285714285E-3</v>
      </c>
      <c r="S532">
        <f t="shared" si="82"/>
        <v>1</v>
      </c>
      <c r="T532">
        <f t="shared" si="83"/>
        <v>2</v>
      </c>
      <c r="U532" s="2">
        <f t="shared" si="84"/>
        <v>1</v>
      </c>
      <c r="V532" s="2">
        <f t="shared" si="85"/>
        <v>0</v>
      </c>
      <c r="W532">
        <f t="shared" si="86"/>
        <v>1</v>
      </c>
      <c r="X532" s="2">
        <f t="shared" si="87"/>
        <v>1</v>
      </c>
      <c r="Y532">
        <f t="shared" si="88"/>
        <v>1</v>
      </c>
      <c r="AB532">
        <f t="shared" si="89"/>
        <v>1</v>
      </c>
    </row>
    <row r="533" spans="1:28" x14ac:dyDescent="0.2">
      <c r="A533" s="5">
        <v>531</v>
      </c>
      <c r="B533" s="2" t="s">
        <v>0</v>
      </c>
      <c r="C533" s="2" t="s">
        <v>2</v>
      </c>
      <c r="D533" s="2" t="s">
        <v>5</v>
      </c>
      <c r="E533" s="2" t="s">
        <v>83</v>
      </c>
      <c r="F533" s="2">
        <v>28</v>
      </c>
      <c r="G533" s="2">
        <v>23</v>
      </c>
      <c r="H533" t="s">
        <v>22</v>
      </c>
      <c r="I533" s="2" t="s">
        <v>14</v>
      </c>
      <c r="J533" s="2" t="s">
        <v>55</v>
      </c>
      <c r="K533" s="2">
        <v>18</v>
      </c>
      <c r="L533" s="2">
        <v>69</v>
      </c>
      <c r="M533" s="2">
        <v>20</v>
      </c>
      <c r="N533" s="2" t="s">
        <v>4</v>
      </c>
      <c r="O533" s="2">
        <v>2</v>
      </c>
      <c r="P533" t="s">
        <v>12</v>
      </c>
      <c r="Q533">
        <f t="shared" si="80"/>
        <v>216</v>
      </c>
      <c r="R533" s="55">
        <f t="shared" si="81"/>
        <v>7.7142857142857143E-3</v>
      </c>
      <c r="S533">
        <f t="shared" si="82"/>
        <v>1</v>
      </c>
      <c r="T533">
        <f t="shared" si="83"/>
        <v>1</v>
      </c>
      <c r="U533" s="2">
        <f t="shared" si="84"/>
        <v>1</v>
      </c>
      <c r="V533" s="2">
        <f t="shared" si="85"/>
        <v>3</v>
      </c>
      <c r="W533">
        <f t="shared" si="86"/>
        <v>0</v>
      </c>
      <c r="X533" s="2">
        <f t="shared" si="87"/>
        <v>1</v>
      </c>
      <c r="Y533">
        <f t="shared" si="88"/>
        <v>1</v>
      </c>
      <c r="AB533">
        <f t="shared" si="89"/>
        <v>1</v>
      </c>
    </row>
    <row r="534" spans="1:28" x14ac:dyDescent="0.2">
      <c r="A534" s="5">
        <v>532</v>
      </c>
      <c r="B534" s="2" t="s">
        <v>3</v>
      </c>
      <c r="C534" s="2" t="s">
        <v>2</v>
      </c>
      <c r="D534" s="2" t="s">
        <v>5</v>
      </c>
      <c r="E534" s="2" t="s">
        <v>15</v>
      </c>
      <c r="F534" s="2">
        <v>28</v>
      </c>
      <c r="G534" s="2">
        <v>22</v>
      </c>
      <c r="H534" t="s">
        <v>62</v>
      </c>
      <c r="I534" s="2" t="s">
        <v>2</v>
      </c>
      <c r="J534" s="2" t="s">
        <v>54</v>
      </c>
      <c r="K534" s="2">
        <v>34</v>
      </c>
      <c r="L534" s="2">
        <v>50</v>
      </c>
      <c r="M534" s="2">
        <v>32</v>
      </c>
      <c r="N534" s="2" t="s">
        <v>4</v>
      </c>
      <c r="O534" s="2">
        <v>4</v>
      </c>
      <c r="P534" t="s">
        <v>13</v>
      </c>
      <c r="Q534">
        <f t="shared" si="80"/>
        <v>408</v>
      </c>
      <c r="R534" s="55">
        <f t="shared" si="81"/>
        <v>1.4571428571428572E-2</v>
      </c>
      <c r="S534">
        <f t="shared" si="82"/>
        <v>0</v>
      </c>
      <c r="T534">
        <f t="shared" si="83"/>
        <v>0</v>
      </c>
      <c r="U534" s="2">
        <f t="shared" si="84"/>
        <v>4</v>
      </c>
      <c r="V534" s="2">
        <f t="shared" si="85"/>
        <v>2</v>
      </c>
      <c r="W534">
        <f t="shared" si="86"/>
        <v>0</v>
      </c>
      <c r="X534" s="2">
        <f t="shared" si="87"/>
        <v>0</v>
      </c>
      <c r="Y534">
        <f t="shared" si="88"/>
        <v>1</v>
      </c>
      <c r="AB534">
        <f t="shared" si="89"/>
        <v>1</v>
      </c>
    </row>
    <row r="535" spans="1:28" x14ac:dyDescent="0.2">
      <c r="A535" s="5">
        <v>533</v>
      </c>
      <c r="B535" s="2" t="s">
        <v>0</v>
      </c>
      <c r="C535" s="2" t="s">
        <v>1</v>
      </c>
      <c r="D535" s="2" t="s">
        <v>5</v>
      </c>
      <c r="E535" s="2" t="s">
        <v>83</v>
      </c>
      <c r="F535" s="2">
        <v>58</v>
      </c>
      <c r="G535" s="2">
        <v>62</v>
      </c>
      <c r="H535" t="s">
        <v>39</v>
      </c>
      <c r="I535" s="2" t="s">
        <v>14</v>
      </c>
      <c r="J535" s="2" t="s">
        <v>6</v>
      </c>
      <c r="K535" s="2">
        <v>54</v>
      </c>
      <c r="L535" s="2">
        <v>171</v>
      </c>
      <c r="M535" s="2">
        <v>7</v>
      </c>
      <c r="N535" s="2" t="s">
        <v>4</v>
      </c>
      <c r="O535" s="2">
        <v>0</v>
      </c>
      <c r="P535" t="s">
        <v>10</v>
      </c>
      <c r="Q535">
        <f t="shared" si="80"/>
        <v>648</v>
      </c>
      <c r="R535" s="55">
        <f t="shared" si="81"/>
        <v>1.1172413793103448E-2</v>
      </c>
      <c r="S535">
        <f t="shared" si="82"/>
        <v>1</v>
      </c>
      <c r="T535">
        <f t="shared" si="83"/>
        <v>1</v>
      </c>
      <c r="U535" s="2">
        <f t="shared" si="84"/>
        <v>2</v>
      </c>
      <c r="V535" s="2">
        <f t="shared" si="85"/>
        <v>0</v>
      </c>
      <c r="W535">
        <f t="shared" si="86"/>
        <v>1</v>
      </c>
      <c r="X535" s="2">
        <f t="shared" si="87"/>
        <v>1</v>
      </c>
      <c r="Y535">
        <f t="shared" si="88"/>
        <v>1</v>
      </c>
      <c r="AB535">
        <f t="shared" si="89"/>
        <v>1</v>
      </c>
    </row>
    <row r="536" spans="1:28" x14ac:dyDescent="0.2">
      <c r="A536" s="5">
        <v>534</v>
      </c>
      <c r="B536" s="2" t="s">
        <v>0</v>
      </c>
      <c r="C536" s="2" t="s">
        <v>1</v>
      </c>
      <c r="D536" s="2" t="s">
        <v>15</v>
      </c>
      <c r="E536" s="2" t="s">
        <v>83</v>
      </c>
      <c r="F536" s="2">
        <v>32</v>
      </c>
      <c r="G536" s="2">
        <v>37</v>
      </c>
      <c r="H536" t="s">
        <v>34</v>
      </c>
      <c r="I536" s="2" t="s">
        <v>14</v>
      </c>
      <c r="J536" s="2" t="s">
        <v>53</v>
      </c>
      <c r="K536" s="2">
        <v>18</v>
      </c>
      <c r="L536" s="2">
        <v>58</v>
      </c>
      <c r="M536" s="2">
        <v>34</v>
      </c>
      <c r="N536" s="2" t="s">
        <v>4</v>
      </c>
      <c r="O536" s="2">
        <v>1</v>
      </c>
      <c r="P536" t="s">
        <v>12</v>
      </c>
      <c r="Q536">
        <f t="shared" si="80"/>
        <v>216</v>
      </c>
      <c r="R536" s="55">
        <f t="shared" si="81"/>
        <v>6.7499999999999999E-3</v>
      </c>
      <c r="S536">
        <f t="shared" si="82"/>
        <v>1</v>
      </c>
      <c r="T536">
        <f t="shared" si="83"/>
        <v>1</v>
      </c>
      <c r="U536" s="2">
        <f t="shared" si="84"/>
        <v>1</v>
      </c>
      <c r="V536" s="2">
        <f t="shared" si="85"/>
        <v>1</v>
      </c>
      <c r="W536">
        <f t="shared" si="86"/>
        <v>1</v>
      </c>
      <c r="X536" s="2">
        <f t="shared" si="87"/>
        <v>1</v>
      </c>
      <c r="Y536">
        <f t="shared" si="88"/>
        <v>1</v>
      </c>
      <c r="AB536">
        <f t="shared" si="89"/>
        <v>0</v>
      </c>
    </row>
    <row r="537" spans="1:28" x14ac:dyDescent="0.2">
      <c r="A537" s="5">
        <v>535</v>
      </c>
      <c r="B537" s="2" t="s">
        <v>3</v>
      </c>
      <c r="C537" s="2" t="s">
        <v>1</v>
      </c>
      <c r="D537" s="2" t="s">
        <v>15</v>
      </c>
      <c r="E537" s="2" t="s">
        <v>15</v>
      </c>
      <c r="F537" s="2">
        <v>31</v>
      </c>
      <c r="G537" s="2">
        <v>69</v>
      </c>
      <c r="H537" t="s">
        <v>31</v>
      </c>
      <c r="I537" s="2" t="s">
        <v>14</v>
      </c>
      <c r="J537" s="2" t="s">
        <v>55</v>
      </c>
      <c r="K537" s="2">
        <v>14</v>
      </c>
      <c r="L537" s="2">
        <v>63</v>
      </c>
      <c r="M537" s="2">
        <v>19</v>
      </c>
      <c r="N537" s="2" t="s">
        <v>4</v>
      </c>
      <c r="O537" s="2">
        <v>1</v>
      </c>
      <c r="P537" t="s">
        <v>10</v>
      </c>
      <c r="Q537">
        <f t="shared" si="80"/>
        <v>168</v>
      </c>
      <c r="R537" s="55">
        <f t="shared" si="81"/>
        <v>5.4193548387096776E-3</v>
      </c>
      <c r="S537">
        <f t="shared" si="82"/>
        <v>0</v>
      </c>
      <c r="T537">
        <f t="shared" si="83"/>
        <v>0</v>
      </c>
      <c r="U537" s="2">
        <f t="shared" si="84"/>
        <v>2</v>
      </c>
      <c r="V537" s="2">
        <f t="shared" si="85"/>
        <v>3</v>
      </c>
      <c r="W537">
        <f t="shared" si="86"/>
        <v>1</v>
      </c>
      <c r="X537" s="2">
        <f t="shared" si="87"/>
        <v>1</v>
      </c>
      <c r="Y537">
        <f t="shared" si="88"/>
        <v>1</v>
      </c>
      <c r="AB537">
        <f t="shared" si="89"/>
        <v>0</v>
      </c>
    </row>
    <row r="538" spans="1:28" x14ac:dyDescent="0.2">
      <c r="A538" s="5">
        <v>536</v>
      </c>
      <c r="B538" s="2" t="s">
        <v>0</v>
      </c>
      <c r="C538" s="2" t="s">
        <v>1</v>
      </c>
      <c r="D538" s="2" t="s">
        <v>5</v>
      </c>
      <c r="E538" s="2" t="s">
        <v>15</v>
      </c>
      <c r="F538" s="2">
        <v>60</v>
      </c>
      <c r="G538" s="2">
        <v>78</v>
      </c>
      <c r="H538" t="s">
        <v>22</v>
      </c>
      <c r="I538" s="2" t="s">
        <v>14</v>
      </c>
      <c r="J538" s="2" t="s">
        <v>6</v>
      </c>
      <c r="K538" s="2">
        <v>61</v>
      </c>
      <c r="L538" s="2">
        <v>183</v>
      </c>
      <c r="M538" s="2">
        <v>4</v>
      </c>
      <c r="N538" s="2" t="s">
        <v>4</v>
      </c>
      <c r="O538" s="2">
        <v>0</v>
      </c>
      <c r="P538" t="s">
        <v>12</v>
      </c>
      <c r="Q538">
        <f t="shared" si="80"/>
        <v>732</v>
      </c>
      <c r="R538" s="55">
        <f t="shared" si="81"/>
        <v>1.2200000000000001E-2</v>
      </c>
      <c r="S538">
        <f t="shared" si="82"/>
        <v>1</v>
      </c>
      <c r="T538">
        <f t="shared" si="83"/>
        <v>0</v>
      </c>
      <c r="U538" s="2">
        <f t="shared" si="84"/>
        <v>1</v>
      </c>
      <c r="V538" s="2">
        <f t="shared" si="85"/>
        <v>0</v>
      </c>
      <c r="W538">
        <f t="shared" si="86"/>
        <v>1</v>
      </c>
      <c r="X538" s="2">
        <f t="shared" si="87"/>
        <v>1</v>
      </c>
      <c r="Y538">
        <f t="shared" si="88"/>
        <v>1</v>
      </c>
      <c r="AB538">
        <f t="shared" si="89"/>
        <v>1</v>
      </c>
    </row>
    <row r="539" spans="1:28" x14ac:dyDescent="0.2">
      <c r="A539" s="5">
        <v>537</v>
      </c>
      <c r="B539" s="2" t="s">
        <v>3</v>
      </c>
      <c r="C539" s="2" t="s">
        <v>1</v>
      </c>
      <c r="D539" s="2" t="s">
        <v>15</v>
      </c>
      <c r="E539" s="2" t="s">
        <v>15</v>
      </c>
      <c r="F539" s="2">
        <v>50</v>
      </c>
      <c r="G539" s="2">
        <v>52</v>
      </c>
      <c r="H539" t="s">
        <v>24</v>
      </c>
      <c r="I539" s="2" t="s">
        <v>14</v>
      </c>
      <c r="J539" s="3" t="s">
        <v>7</v>
      </c>
      <c r="K539" s="2">
        <v>33</v>
      </c>
      <c r="L539" s="2">
        <v>87</v>
      </c>
      <c r="M539" s="2">
        <v>19</v>
      </c>
      <c r="N539" s="2" t="s">
        <v>8</v>
      </c>
      <c r="O539" s="2">
        <v>8</v>
      </c>
      <c r="P539" t="s">
        <v>9</v>
      </c>
      <c r="Q539">
        <f t="shared" si="80"/>
        <v>396</v>
      </c>
      <c r="R539" s="55">
        <f t="shared" si="81"/>
        <v>7.92E-3</v>
      </c>
      <c r="S539">
        <f t="shared" si="82"/>
        <v>0</v>
      </c>
      <c r="T539">
        <f t="shared" si="83"/>
        <v>0</v>
      </c>
      <c r="U539" s="2">
        <f t="shared" si="84"/>
        <v>0</v>
      </c>
      <c r="V539" s="2">
        <f t="shared" si="85"/>
        <v>4</v>
      </c>
      <c r="W539">
        <f t="shared" si="86"/>
        <v>1</v>
      </c>
      <c r="X539" s="2">
        <f t="shared" si="87"/>
        <v>1</v>
      </c>
      <c r="Y539">
        <f t="shared" si="88"/>
        <v>0</v>
      </c>
      <c r="AB539">
        <f t="shared" si="89"/>
        <v>0</v>
      </c>
    </row>
    <row r="540" spans="1:28" x14ac:dyDescent="0.2">
      <c r="A540" s="5">
        <v>538</v>
      </c>
      <c r="B540" s="2" t="s">
        <v>0</v>
      </c>
      <c r="C540" s="2" t="s">
        <v>1</v>
      </c>
      <c r="D540" s="2" t="s">
        <v>15</v>
      </c>
      <c r="E540" s="2" t="s">
        <v>15</v>
      </c>
      <c r="F540" s="2">
        <v>35</v>
      </c>
      <c r="G540" s="2">
        <v>57</v>
      </c>
      <c r="H540" t="s">
        <v>28</v>
      </c>
      <c r="I540" s="2" t="s">
        <v>2</v>
      </c>
      <c r="J540" s="2" t="s">
        <v>55</v>
      </c>
      <c r="K540" s="2">
        <v>15</v>
      </c>
      <c r="L540" s="2">
        <v>56</v>
      </c>
      <c r="M540" s="2">
        <v>41</v>
      </c>
      <c r="N540" s="2" t="s">
        <v>4</v>
      </c>
      <c r="O540" s="2">
        <v>0</v>
      </c>
      <c r="P540" t="s">
        <v>12</v>
      </c>
      <c r="Q540">
        <f t="shared" si="80"/>
        <v>180</v>
      </c>
      <c r="R540" s="55">
        <f t="shared" si="81"/>
        <v>5.1428571428571426E-3</v>
      </c>
      <c r="S540">
        <f t="shared" si="82"/>
        <v>1</v>
      </c>
      <c r="T540">
        <f t="shared" si="83"/>
        <v>0</v>
      </c>
      <c r="U540" s="2">
        <f t="shared" si="84"/>
        <v>1</v>
      </c>
      <c r="V540" s="2">
        <f t="shared" si="85"/>
        <v>3</v>
      </c>
      <c r="W540">
        <f t="shared" si="86"/>
        <v>1</v>
      </c>
      <c r="X540" s="2">
        <f t="shared" si="87"/>
        <v>0</v>
      </c>
      <c r="Y540">
        <f t="shared" si="88"/>
        <v>1</v>
      </c>
      <c r="AB540">
        <f t="shared" si="89"/>
        <v>0</v>
      </c>
    </row>
    <row r="541" spans="1:28" x14ac:dyDescent="0.2">
      <c r="A541" s="5">
        <v>539</v>
      </c>
      <c r="B541" s="2" t="s">
        <v>0</v>
      </c>
      <c r="C541" s="2" t="s">
        <v>1</v>
      </c>
      <c r="D541" s="2" t="s">
        <v>5</v>
      </c>
      <c r="E541" s="2" t="s">
        <v>15</v>
      </c>
      <c r="F541" s="2">
        <v>27</v>
      </c>
      <c r="G541" s="2">
        <v>59</v>
      </c>
      <c r="H541" t="s">
        <v>20</v>
      </c>
      <c r="I541" s="2" t="s">
        <v>14</v>
      </c>
      <c r="J541" s="2" t="s">
        <v>55</v>
      </c>
      <c r="K541" s="2">
        <v>19</v>
      </c>
      <c r="L541" s="2">
        <v>76</v>
      </c>
      <c r="M541" s="2">
        <v>12</v>
      </c>
      <c r="N541" s="2" t="s">
        <v>4</v>
      </c>
      <c r="O541" s="2">
        <v>1</v>
      </c>
      <c r="P541" t="s">
        <v>10</v>
      </c>
      <c r="Q541">
        <f t="shared" si="80"/>
        <v>228</v>
      </c>
      <c r="R541" s="55">
        <f t="shared" si="81"/>
        <v>8.4444444444444437E-3</v>
      </c>
      <c r="S541">
        <f t="shared" si="82"/>
        <v>1</v>
      </c>
      <c r="T541">
        <f t="shared" si="83"/>
        <v>0</v>
      </c>
      <c r="U541" s="2">
        <f t="shared" si="84"/>
        <v>2</v>
      </c>
      <c r="V541" s="2">
        <f t="shared" si="85"/>
        <v>3</v>
      </c>
      <c r="W541">
        <f t="shared" si="86"/>
        <v>1</v>
      </c>
      <c r="X541" s="2">
        <f t="shared" si="87"/>
        <v>1</v>
      </c>
      <c r="Y541">
        <f t="shared" si="88"/>
        <v>1</v>
      </c>
      <c r="AB541">
        <f t="shared" si="89"/>
        <v>1</v>
      </c>
    </row>
    <row r="542" spans="1:28" x14ac:dyDescent="0.2">
      <c r="A542" s="5">
        <v>540</v>
      </c>
      <c r="B542" s="2" t="s">
        <v>3</v>
      </c>
      <c r="C542" s="2" t="s">
        <v>1</v>
      </c>
      <c r="D542" s="2" t="s">
        <v>15</v>
      </c>
      <c r="E542" s="2" t="s">
        <v>15</v>
      </c>
      <c r="F542" s="2">
        <v>26</v>
      </c>
      <c r="G542" s="2">
        <v>34</v>
      </c>
      <c r="H542" t="s">
        <v>37</v>
      </c>
      <c r="I542" s="2" t="s">
        <v>14</v>
      </c>
      <c r="J542" s="2" t="s">
        <v>55</v>
      </c>
      <c r="K542" s="2">
        <v>17</v>
      </c>
      <c r="L542" s="2">
        <v>54</v>
      </c>
      <c r="M542" s="2">
        <v>31</v>
      </c>
      <c r="N542" s="2" t="s">
        <v>4</v>
      </c>
      <c r="O542" s="2">
        <v>0</v>
      </c>
      <c r="P542" t="s">
        <v>12</v>
      </c>
      <c r="Q542">
        <f t="shared" si="80"/>
        <v>204</v>
      </c>
      <c r="R542" s="55">
        <f t="shared" si="81"/>
        <v>7.8461538461538465E-3</v>
      </c>
      <c r="S542">
        <f t="shared" si="82"/>
        <v>0</v>
      </c>
      <c r="T542">
        <f t="shared" si="83"/>
        <v>0</v>
      </c>
      <c r="U542" s="2">
        <f t="shared" si="84"/>
        <v>1</v>
      </c>
      <c r="V542" s="2">
        <f t="shared" si="85"/>
        <v>3</v>
      </c>
      <c r="W542">
        <f t="shared" si="86"/>
        <v>1</v>
      </c>
      <c r="X542" s="2">
        <f t="shared" si="87"/>
        <v>1</v>
      </c>
      <c r="Y542">
        <f t="shared" si="88"/>
        <v>1</v>
      </c>
      <c r="AB542">
        <f t="shared" si="89"/>
        <v>0</v>
      </c>
    </row>
    <row r="543" spans="1:28" x14ac:dyDescent="0.2">
      <c r="A543" s="5">
        <v>541</v>
      </c>
      <c r="B543" s="2" t="s">
        <v>0</v>
      </c>
      <c r="C543" s="2" t="s">
        <v>1</v>
      </c>
      <c r="D543" s="2" t="s">
        <v>5</v>
      </c>
      <c r="E543" s="2" t="s">
        <v>15</v>
      </c>
      <c r="F543" s="2">
        <v>27</v>
      </c>
      <c r="G543" s="2">
        <v>50</v>
      </c>
      <c r="H543" t="s">
        <v>66</v>
      </c>
      <c r="I543" s="2" t="s">
        <v>2</v>
      </c>
      <c r="J543" s="2" t="s">
        <v>53</v>
      </c>
      <c r="K543" s="2">
        <v>23</v>
      </c>
      <c r="L543" s="2">
        <v>57</v>
      </c>
      <c r="M543" s="2">
        <v>24</v>
      </c>
      <c r="N543" s="2" t="s">
        <v>4</v>
      </c>
      <c r="O543" s="2">
        <v>0</v>
      </c>
      <c r="P543" t="s">
        <v>12</v>
      </c>
      <c r="Q543">
        <f t="shared" si="80"/>
        <v>276</v>
      </c>
      <c r="R543" s="55">
        <f t="shared" si="81"/>
        <v>1.0222222222222223E-2</v>
      </c>
      <c r="S543">
        <f t="shared" si="82"/>
        <v>1</v>
      </c>
      <c r="T543">
        <f t="shared" si="83"/>
        <v>0</v>
      </c>
      <c r="U543" s="2">
        <f t="shared" si="84"/>
        <v>1</v>
      </c>
      <c r="V543" s="2">
        <f t="shared" si="85"/>
        <v>1</v>
      </c>
      <c r="W543">
        <f t="shared" si="86"/>
        <v>1</v>
      </c>
      <c r="X543" s="2">
        <f t="shared" si="87"/>
        <v>0</v>
      </c>
      <c r="Y543">
        <f t="shared" si="88"/>
        <v>1</v>
      </c>
      <c r="AB543">
        <f t="shared" si="89"/>
        <v>1</v>
      </c>
    </row>
    <row r="544" spans="1:28" x14ac:dyDescent="0.2">
      <c r="A544" s="5">
        <v>542</v>
      </c>
      <c r="B544" s="2" t="s">
        <v>3</v>
      </c>
      <c r="C544" s="2" t="s">
        <v>1</v>
      </c>
      <c r="D544" s="2" t="s">
        <v>5</v>
      </c>
      <c r="E544" s="2" t="s">
        <v>15</v>
      </c>
      <c r="F544" s="2">
        <v>33</v>
      </c>
      <c r="G544" s="2">
        <v>36</v>
      </c>
      <c r="H544" t="s">
        <v>36</v>
      </c>
      <c r="I544" s="2" t="s">
        <v>14</v>
      </c>
      <c r="J544" s="2" t="s">
        <v>53</v>
      </c>
      <c r="K544" s="2">
        <v>18</v>
      </c>
      <c r="L544" s="2">
        <v>31</v>
      </c>
      <c r="M544" s="2">
        <v>19</v>
      </c>
      <c r="N544" s="2" t="s">
        <v>4</v>
      </c>
      <c r="O544" s="2">
        <v>1</v>
      </c>
      <c r="P544" t="s">
        <v>12</v>
      </c>
      <c r="Q544">
        <f t="shared" si="80"/>
        <v>216</v>
      </c>
      <c r="R544" s="55">
        <f t="shared" si="81"/>
        <v>6.5454545454545453E-3</v>
      </c>
      <c r="S544">
        <f t="shared" si="82"/>
        <v>0</v>
      </c>
      <c r="T544">
        <f t="shared" si="83"/>
        <v>0</v>
      </c>
      <c r="U544" s="2">
        <f t="shared" si="84"/>
        <v>1</v>
      </c>
      <c r="V544" s="2">
        <f t="shared" si="85"/>
        <v>1</v>
      </c>
      <c r="W544">
        <f t="shared" si="86"/>
        <v>1</v>
      </c>
      <c r="X544" s="2">
        <f t="shared" si="87"/>
        <v>1</v>
      </c>
      <c r="Y544">
        <f t="shared" si="88"/>
        <v>1</v>
      </c>
      <c r="AB544">
        <f t="shared" si="89"/>
        <v>1</v>
      </c>
    </row>
    <row r="545" spans="1:28" x14ac:dyDescent="0.2">
      <c r="A545" s="5">
        <v>543</v>
      </c>
      <c r="B545" s="2" t="s">
        <v>3</v>
      </c>
      <c r="C545" s="2" t="s">
        <v>1</v>
      </c>
      <c r="D545" s="2" t="s">
        <v>15</v>
      </c>
      <c r="E545" s="2" t="s">
        <v>15</v>
      </c>
      <c r="F545" s="2">
        <v>48</v>
      </c>
      <c r="G545" s="2">
        <v>34</v>
      </c>
      <c r="H545" t="s">
        <v>20</v>
      </c>
      <c r="I545" s="2" t="s">
        <v>14</v>
      </c>
      <c r="J545" s="3" t="s">
        <v>7</v>
      </c>
      <c r="K545" s="2">
        <v>39</v>
      </c>
      <c r="L545" s="2">
        <v>133</v>
      </c>
      <c r="M545" s="2">
        <v>17</v>
      </c>
      <c r="N545" s="2" t="s">
        <v>8</v>
      </c>
      <c r="O545" s="2">
        <v>5</v>
      </c>
      <c r="P545" t="s">
        <v>9</v>
      </c>
      <c r="Q545">
        <f t="shared" si="80"/>
        <v>468</v>
      </c>
      <c r="R545" s="55">
        <f t="shared" si="81"/>
        <v>9.75E-3</v>
      </c>
      <c r="S545">
        <f t="shared" si="82"/>
        <v>0</v>
      </c>
      <c r="T545">
        <f t="shared" si="83"/>
        <v>0</v>
      </c>
      <c r="U545" s="2">
        <f t="shared" si="84"/>
        <v>0</v>
      </c>
      <c r="V545" s="2">
        <f t="shared" si="85"/>
        <v>4</v>
      </c>
      <c r="W545">
        <f t="shared" si="86"/>
        <v>1</v>
      </c>
      <c r="X545" s="2">
        <f t="shared" si="87"/>
        <v>1</v>
      </c>
      <c r="Y545">
        <f t="shared" si="88"/>
        <v>0</v>
      </c>
      <c r="AB545">
        <f t="shared" si="89"/>
        <v>0</v>
      </c>
    </row>
    <row r="546" spans="1:28" x14ac:dyDescent="0.2">
      <c r="A546" s="5">
        <v>544</v>
      </c>
      <c r="B546" s="2" t="s">
        <v>0</v>
      </c>
      <c r="C546" s="2" t="s">
        <v>1</v>
      </c>
      <c r="D546" s="2" t="s">
        <v>5</v>
      </c>
      <c r="E546" s="2" t="s">
        <v>15</v>
      </c>
      <c r="F546" s="2">
        <v>24</v>
      </c>
      <c r="G546" s="2">
        <v>76</v>
      </c>
      <c r="H546" t="s">
        <v>25</v>
      </c>
      <c r="I546" s="2" t="s">
        <v>2</v>
      </c>
      <c r="J546" s="2" t="s">
        <v>53</v>
      </c>
      <c r="K546" s="2">
        <v>19</v>
      </c>
      <c r="L546" s="2">
        <v>41</v>
      </c>
      <c r="M546" s="2">
        <v>10</v>
      </c>
      <c r="N546" s="2" t="s">
        <v>4</v>
      </c>
      <c r="O546" s="2">
        <v>1</v>
      </c>
      <c r="P546" t="s">
        <v>12</v>
      </c>
      <c r="Q546">
        <f t="shared" si="80"/>
        <v>228</v>
      </c>
      <c r="R546" s="55">
        <f t="shared" si="81"/>
        <v>9.4999999999999998E-3</v>
      </c>
      <c r="S546">
        <f t="shared" si="82"/>
        <v>1</v>
      </c>
      <c r="T546">
        <f t="shared" si="83"/>
        <v>0</v>
      </c>
      <c r="U546" s="2">
        <f t="shared" si="84"/>
        <v>1</v>
      </c>
      <c r="V546" s="2">
        <f t="shared" si="85"/>
        <v>1</v>
      </c>
      <c r="W546">
        <f t="shared" si="86"/>
        <v>1</v>
      </c>
      <c r="X546" s="2">
        <f t="shared" si="87"/>
        <v>0</v>
      </c>
      <c r="Y546">
        <f t="shared" si="88"/>
        <v>1</v>
      </c>
      <c r="AB546">
        <f t="shared" si="89"/>
        <v>1</v>
      </c>
    </row>
    <row r="547" spans="1:28" x14ac:dyDescent="0.2">
      <c r="A547" s="5">
        <v>545</v>
      </c>
      <c r="B547" s="2" t="s">
        <v>3</v>
      </c>
      <c r="C547" s="2" t="s">
        <v>2</v>
      </c>
      <c r="D547" s="2" t="s">
        <v>5</v>
      </c>
      <c r="E547" s="2" t="s">
        <v>15</v>
      </c>
      <c r="F547" s="2">
        <v>27</v>
      </c>
      <c r="G547" s="2">
        <v>33</v>
      </c>
      <c r="H547" t="s">
        <v>23</v>
      </c>
      <c r="I547" s="2" t="s">
        <v>14</v>
      </c>
      <c r="J547" s="2" t="s">
        <v>55</v>
      </c>
      <c r="K547" s="2">
        <v>15</v>
      </c>
      <c r="L547" s="2">
        <v>20</v>
      </c>
      <c r="M547" s="2">
        <v>37</v>
      </c>
      <c r="N547" s="2" t="s">
        <v>4</v>
      </c>
      <c r="O547" s="2">
        <v>2</v>
      </c>
      <c r="P547" t="s">
        <v>12</v>
      </c>
      <c r="Q547">
        <f t="shared" si="80"/>
        <v>180</v>
      </c>
      <c r="R547" s="55">
        <f t="shared" si="81"/>
        <v>6.6666666666666671E-3</v>
      </c>
      <c r="S547">
        <f t="shared" si="82"/>
        <v>0</v>
      </c>
      <c r="T547">
        <f t="shared" si="83"/>
        <v>0</v>
      </c>
      <c r="U547" s="2">
        <f t="shared" si="84"/>
        <v>1</v>
      </c>
      <c r="V547" s="2">
        <f t="shared" si="85"/>
        <v>3</v>
      </c>
      <c r="W547">
        <f t="shared" si="86"/>
        <v>0</v>
      </c>
      <c r="X547" s="2">
        <f t="shared" si="87"/>
        <v>1</v>
      </c>
      <c r="Y547">
        <f t="shared" si="88"/>
        <v>1</v>
      </c>
      <c r="AB547">
        <f t="shared" si="89"/>
        <v>1</v>
      </c>
    </row>
    <row r="548" spans="1:28" x14ac:dyDescent="0.2">
      <c r="A548" s="5">
        <v>546</v>
      </c>
      <c r="B548" s="2" t="s">
        <v>0</v>
      </c>
      <c r="C548" s="2" t="s">
        <v>1</v>
      </c>
      <c r="D548" s="2" t="s">
        <v>5</v>
      </c>
      <c r="E548" s="2" t="s">
        <v>85</v>
      </c>
      <c r="F548" s="2">
        <v>49</v>
      </c>
      <c r="G548" s="2">
        <v>56</v>
      </c>
      <c r="H548" t="s">
        <v>20</v>
      </c>
      <c r="I548" s="2" t="s">
        <v>14</v>
      </c>
      <c r="J548" s="3" t="s">
        <v>7</v>
      </c>
      <c r="K548" s="2">
        <v>36</v>
      </c>
      <c r="L548" s="2">
        <v>146</v>
      </c>
      <c r="M548" s="2">
        <v>33</v>
      </c>
      <c r="N548" s="2" t="s">
        <v>8</v>
      </c>
      <c r="O548" s="2">
        <v>10</v>
      </c>
      <c r="P548" t="s">
        <v>9</v>
      </c>
      <c r="Q548">
        <f t="shared" si="80"/>
        <v>432</v>
      </c>
      <c r="R548" s="55">
        <f t="shared" si="81"/>
        <v>8.8163265306122444E-3</v>
      </c>
      <c r="S548">
        <f t="shared" si="82"/>
        <v>1</v>
      </c>
      <c r="T548">
        <f t="shared" si="83"/>
        <v>3</v>
      </c>
      <c r="U548" s="2">
        <f t="shared" si="84"/>
        <v>0</v>
      </c>
      <c r="V548" s="2">
        <f t="shared" si="85"/>
        <v>4</v>
      </c>
      <c r="W548">
        <f t="shared" si="86"/>
        <v>1</v>
      </c>
      <c r="X548" s="2">
        <f t="shared" si="87"/>
        <v>1</v>
      </c>
      <c r="Y548">
        <f t="shared" si="88"/>
        <v>0</v>
      </c>
      <c r="AB548">
        <f t="shared" si="89"/>
        <v>1</v>
      </c>
    </row>
    <row r="549" spans="1:28" x14ac:dyDescent="0.2">
      <c r="A549" s="5">
        <v>547</v>
      </c>
      <c r="B549" s="2" t="s">
        <v>3</v>
      </c>
      <c r="C549" s="2" t="s">
        <v>1</v>
      </c>
      <c r="D549" s="2" t="s">
        <v>15</v>
      </c>
      <c r="E549" s="2" t="s">
        <v>15</v>
      </c>
      <c r="F549" s="2">
        <v>34</v>
      </c>
      <c r="G549" s="2">
        <v>41</v>
      </c>
      <c r="H549" t="s">
        <v>18</v>
      </c>
      <c r="I549" s="2" t="s">
        <v>2</v>
      </c>
      <c r="J549" s="2" t="s">
        <v>53</v>
      </c>
      <c r="K549" s="2">
        <v>17</v>
      </c>
      <c r="L549" s="2">
        <v>35</v>
      </c>
      <c r="M549" s="2">
        <v>29</v>
      </c>
      <c r="N549" s="2" t="s">
        <v>4</v>
      </c>
      <c r="O549" s="2">
        <v>1</v>
      </c>
      <c r="P549" t="s">
        <v>12</v>
      </c>
      <c r="Q549">
        <f t="shared" si="80"/>
        <v>204</v>
      </c>
      <c r="R549" s="55">
        <f t="shared" si="81"/>
        <v>6.0000000000000001E-3</v>
      </c>
      <c r="S549">
        <f t="shared" si="82"/>
        <v>0</v>
      </c>
      <c r="T549">
        <f t="shared" si="83"/>
        <v>0</v>
      </c>
      <c r="U549" s="2">
        <f t="shared" si="84"/>
        <v>1</v>
      </c>
      <c r="V549" s="2">
        <f t="shared" si="85"/>
        <v>1</v>
      </c>
      <c r="W549">
        <f t="shared" si="86"/>
        <v>1</v>
      </c>
      <c r="X549" s="2">
        <f t="shared" si="87"/>
        <v>0</v>
      </c>
      <c r="Y549">
        <f t="shared" si="88"/>
        <v>1</v>
      </c>
      <c r="AB549">
        <f t="shared" si="89"/>
        <v>0</v>
      </c>
    </row>
    <row r="550" spans="1:28" x14ac:dyDescent="0.2">
      <c r="A550" s="5">
        <v>548</v>
      </c>
      <c r="B550" s="2" t="s">
        <v>0</v>
      </c>
      <c r="C550" s="2" t="s">
        <v>1</v>
      </c>
      <c r="D550" s="2" t="s">
        <v>5</v>
      </c>
      <c r="E550" s="2" t="s">
        <v>15</v>
      </c>
      <c r="F550" s="2">
        <v>34</v>
      </c>
      <c r="G550" s="2">
        <v>56</v>
      </c>
      <c r="H550" t="s">
        <v>38</v>
      </c>
      <c r="I550" s="2" t="s">
        <v>2</v>
      </c>
      <c r="J550" s="2" t="s">
        <v>53</v>
      </c>
      <c r="K550" s="2">
        <v>16</v>
      </c>
      <c r="L550" s="2">
        <v>46</v>
      </c>
      <c r="M550" s="2">
        <v>35</v>
      </c>
      <c r="N550" s="2" t="s">
        <v>4</v>
      </c>
      <c r="O550" s="2">
        <v>1</v>
      </c>
      <c r="P550" t="s">
        <v>10</v>
      </c>
      <c r="Q550">
        <f t="shared" si="80"/>
        <v>192</v>
      </c>
      <c r="R550" s="55">
        <f t="shared" si="81"/>
        <v>5.6470588235294121E-3</v>
      </c>
      <c r="S550">
        <f t="shared" si="82"/>
        <v>1</v>
      </c>
      <c r="T550">
        <f t="shared" si="83"/>
        <v>0</v>
      </c>
      <c r="U550" s="2">
        <f t="shared" si="84"/>
        <v>2</v>
      </c>
      <c r="V550" s="2">
        <f t="shared" si="85"/>
        <v>1</v>
      </c>
      <c r="W550">
        <f t="shared" si="86"/>
        <v>1</v>
      </c>
      <c r="X550" s="2">
        <f t="shared" si="87"/>
        <v>0</v>
      </c>
      <c r="Y550">
        <f t="shared" si="88"/>
        <v>1</v>
      </c>
      <c r="AB550">
        <f t="shared" si="89"/>
        <v>1</v>
      </c>
    </row>
    <row r="551" spans="1:28" x14ac:dyDescent="0.2">
      <c r="A551" s="5">
        <v>549</v>
      </c>
      <c r="B551" s="2" t="s">
        <v>0</v>
      </c>
      <c r="C551" s="2" t="s">
        <v>1</v>
      </c>
      <c r="D551" s="2" t="s">
        <v>15</v>
      </c>
      <c r="E551" s="2" t="s">
        <v>84</v>
      </c>
      <c r="F551" s="2">
        <v>49</v>
      </c>
      <c r="G551" s="2">
        <v>69</v>
      </c>
      <c r="H551" t="s">
        <v>27</v>
      </c>
      <c r="I551" s="2" t="s">
        <v>14</v>
      </c>
      <c r="J551" s="3" t="s">
        <v>7</v>
      </c>
      <c r="K551" s="2">
        <v>47</v>
      </c>
      <c r="L551" s="2">
        <v>178</v>
      </c>
      <c r="M551" s="2">
        <v>31</v>
      </c>
      <c r="N551" s="2" t="s">
        <v>8</v>
      </c>
      <c r="O551" s="2">
        <v>3</v>
      </c>
      <c r="P551" t="s">
        <v>9</v>
      </c>
      <c r="Q551">
        <f t="shared" si="80"/>
        <v>564</v>
      </c>
      <c r="R551" s="55">
        <f t="shared" si="81"/>
        <v>1.1510204081632653E-2</v>
      </c>
      <c r="S551">
        <f t="shared" si="82"/>
        <v>1</v>
      </c>
      <c r="T551">
        <f t="shared" si="83"/>
        <v>2</v>
      </c>
      <c r="U551" s="2">
        <f t="shared" si="84"/>
        <v>0</v>
      </c>
      <c r="V551" s="2">
        <f t="shared" si="85"/>
        <v>4</v>
      </c>
      <c r="W551">
        <f t="shared" si="86"/>
        <v>1</v>
      </c>
      <c r="X551" s="2">
        <f t="shared" si="87"/>
        <v>1</v>
      </c>
      <c r="Y551">
        <f t="shared" si="88"/>
        <v>0</v>
      </c>
      <c r="AB551">
        <f t="shared" si="89"/>
        <v>0</v>
      </c>
    </row>
    <row r="552" spans="1:28" x14ac:dyDescent="0.2">
      <c r="A552" s="5">
        <v>550</v>
      </c>
      <c r="B552" s="2" t="s">
        <v>3</v>
      </c>
      <c r="C552" s="2" t="s">
        <v>1</v>
      </c>
      <c r="D552" s="2" t="s">
        <v>5</v>
      </c>
      <c r="E552" s="2" t="s">
        <v>15</v>
      </c>
      <c r="F552" s="2">
        <v>31</v>
      </c>
      <c r="G552" s="2">
        <v>51</v>
      </c>
      <c r="H552" t="s">
        <v>24</v>
      </c>
      <c r="I552" s="2" t="s">
        <v>2</v>
      </c>
      <c r="J552" s="2" t="s">
        <v>53</v>
      </c>
      <c r="K552" s="2">
        <v>16</v>
      </c>
      <c r="L552" s="2">
        <v>41</v>
      </c>
      <c r="M552" s="2">
        <v>6</v>
      </c>
      <c r="N552" s="2" t="s">
        <v>4</v>
      </c>
      <c r="O552" s="2">
        <v>1</v>
      </c>
      <c r="P552" t="s">
        <v>11</v>
      </c>
      <c r="Q552">
        <f t="shared" si="80"/>
        <v>192</v>
      </c>
      <c r="R552" s="55">
        <f t="shared" si="81"/>
        <v>6.193548387096774E-3</v>
      </c>
      <c r="S552">
        <f t="shared" si="82"/>
        <v>0</v>
      </c>
      <c r="T552">
        <f t="shared" si="83"/>
        <v>0</v>
      </c>
      <c r="U552" s="2">
        <f t="shared" si="84"/>
        <v>3</v>
      </c>
      <c r="V552" s="2">
        <f t="shared" si="85"/>
        <v>1</v>
      </c>
      <c r="W552">
        <f t="shared" si="86"/>
        <v>1</v>
      </c>
      <c r="X552" s="2">
        <f t="shared" si="87"/>
        <v>0</v>
      </c>
      <c r="Y552">
        <f t="shared" si="88"/>
        <v>1</v>
      </c>
      <c r="AB552">
        <f t="shared" si="89"/>
        <v>1</v>
      </c>
    </row>
    <row r="553" spans="1:28" x14ac:dyDescent="0.2">
      <c r="A553" s="5">
        <v>551</v>
      </c>
      <c r="B553" s="2" t="s">
        <v>0</v>
      </c>
      <c r="C553" s="2" t="s">
        <v>2</v>
      </c>
      <c r="D553" s="2" t="s">
        <v>5</v>
      </c>
      <c r="E553" s="2" t="s">
        <v>83</v>
      </c>
      <c r="F553" s="2">
        <v>26</v>
      </c>
      <c r="G553" s="2">
        <v>77</v>
      </c>
      <c r="H553" t="s">
        <v>20</v>
      </c>
      <c r="I553" s="2" t="s">
        <v>2</v>
      </c>
      <c r="J553" s="2" t="s">
        <v>53</v>
      </c>
      <c r="K553" s="2">
        <v>16</v>
      </c>
      <c r="L553" s="2">
        <v>64</v>
      </c>
      <c r="M553" s="2">
        <v>2</v>
      </c>
      <c r="N553" s="2" t="s">
        <v>4</v>
      </c>
      <c r="O553" s="2">
        <v>1</v>
      </c>
      <c r="P553" t="s">
        <v>10</v>
      </c>
      <c r="Q553">
        <f t="shared" si="80"/>
        <v>192</v>
      </c>
      <c r="R553" s="55">
        <f t="shared" si="81"/>
        <v>7.3846153846153844E-3</v>
      </c>
      <c r="S553">
        <f t="shared" si="82"/>
        <v>1</v>
      </c>
      <c r="T553">
        <f t="shared" si="83"/>
        <v>1</v>
      </c>
      <c r="U553" s="2">
        <f t="shared" si="84"/>
        <v>2</v>
      </c>
      <c r="V553" s="2">
        <f t="shared" si="85"/>
        <v>1</v>
      </c>
      <c r="W553">
        <f t="shared" si="86"/>
        <v>0</v>
      </c>
      <c r="X553" s="2">
        <f t="shared" si="87"/>
        <v>0</v>
      </c>
      <c r="Y553">
        <f t="shared" si="88"/>
        <v>1</v>
      </c>
      <c r="AB553">
        <f t="shared" si="89"/>
        <v>1</v>
      </c>
    </row>
    <row r="554" spans="1:28" x14ac:dyDescent="0.2">
      <c r="A554" s="5">
        <v>552</v>
      </c>
      <c r="B554" s="2" t="s">
        <v>3</v>
      </c>
      <c r="C554" s="2" t="s">
        <v>2</v>
      </c>
      <c r="D554" s="2" t="s">
        <v>5</v>
      </c>
      <c r="E554" s="2" t="s">
        <v>83</v>
      </c>
      <c r="F554" s="2">
        <v>30</v>
      </c>
      <c r="G554" s="2">
        <v>30</v>
      </c>
      <c r="H554" t="s">
        <v>59</v>
      </c>
      <c r="I554" s="2" t="s">
        <v>2</v>
      </c>
      <c r="J554" s="2" t="s">
        <v>53</v>
      </c>
      <c r="K554" s="2">
        <v>34</v>
      </c>
      <c r="L554" s="2">
        <v>90</v>
      </c>
      <c r="M554" s="2">
        <v>6</v>
      </c>
      <c r="N554" s="2" t="s">
        <v>4</v>
      </c>
      <c r="O554" s="2">
        <v>5</v>
      </c>
      <c r="P554" t="s">
        <v>13</v>
      </c>
      <c r="Q554">
        <f t="shared" si="80"/>
        <v>408</v>
      </c>
      <c r="R554" s="55">
        <f t="shared" si="81"/>
        <v>1.3599999999999999E-2</v>
      </c>
      <c r="S554">
        <f t="shared" si="82"/>
        <v>0</v>
      </c>
      <c r="T554">
        <f t="shared" si="83"/>
        <v>1</v>
      </c>
      <c r="U554" s="2">
        <f t="shared" si="84"/>
        <v>4</v>
      </c>
      <c r="V554" s="2">
        <f t="shared" si="85"/>
        <v>1</v>
      </c>
      <c r="W554">
        <f t="shared" si="86"/>
        <v>0</v>
      </c>
      <c r="X554" s="2">
        <f t="shared" si="87"/>
        <v>0</v>
      </c>
      <c r="Y554">
        <f t="shared" si="88"/>
        <v>1</v>
      </c>
      <c r="AB554">
        <f t="shared" si="89"/>
        <v>1</v>
      </c>
    </row>
    <row r="555" spans="1:28" x14ac:dyDescent="0.2">
      <c r="A555" s="5">
        <v>553</v>
      </c>
      <c r="B555" s="2" t="s">
        <v>3</v>
      </c>
      <c r="C555" s="2" t="s">
        <v>1</v>
      </c>
      <c r="D555" s="2" t="s">
        <v>15</v>
      </c>
      <c r="E555" s="2" t="s">
        <v>84</v>
      </c>
      <c r="F555" s="2">
        <v>33</v>
      </c>
      <c r="G555" s="2">
        <v>28</v>
      </c>
      <c r="H555" t="s">
        <v>29</v>
      </c>
      <c r="I555" s="2" t="s">
        <v>2</v>
      </c>
      <c r="J555" s="2" t="s">
        <v>55</v>
      </c>
      <c r="K555" s="2">
        <v>18</v>
      </c>
      <c r="L555" s="2">
        <v>68</v>
      </c>
      <c r="M555" s="2">
        <v>41</v>
      </c>
      <c r="N555" s="2" t="s">
        <v>4</v>
      </c>
      <c r="O555" s="2">
        <v>0</v>
      </c>
      <c r="P555" t="s">
        <v>12</v>
      </c>
      <c r="Q555">
        <f t="shared" si="80"/>
        <v>216</v>
      </c>
      <c r="R555" s="55">
        <f t="shared" si="81"/>
        <v>6.5454545454545453E-3</v>
      </c>
      <c r="S555">
        <f t="shared" si="82"/>
        <v>0</v>
      </c>
      <c r="T555">
        <f t="shared" si="83"/>
        <v>2</v>
      </c>
      <c r="U555" s="2">
        <f t="shared" si="84"/>
        <v>1</v>
      </c>
      <c r="V555" s="2">
        <f t="shared" si="85"/>
        <v>3</v>
      </c>
      <c r="W555">
        <f t="shared" si="86"/>
        <v>1</v>
      </c>
      <c r="X555" s="2">
        <f t="shared" si="87"/>
        <v>0</v>
      </c>
      <c r="Y555">
        <f t="shared" si="88"/>
        <v>1</v>
      </c>
      <c r="AB555">
        <f t="shared" si="89"/>
        <v>0</v>
      </c>
    </row>
    <row r="556" spans="1:28" x14ac:dyDescent="0.2">
      <c r="A556" s="5">
        <v>554</v>
      </c>
      <c r="B556" s="2" t="s">
        <v>0</v>
      </c>
      <c r="C556" s="2" t="s">
        <v>1</v>
      </c>
      <c r="D556" s="2" t="s">
        <v>15</v>
      </c>
      <c r="E556" s="2" t="s">
        <v>15</v>
      </c>
      <c r="F556" s="2">
        <v>31</v>
      </c>
      <c r="G556" s="2">
        <v>40</v>
      </c>
      <c r="H556" t="s">
        <v>58</v>
      </c>
      <c r="I556" s="2" t="s">
        <v>2</v>
      </c>
      <c r="J556" s="2" t="s">
        <v>55</v>
      </c>
      <c r="K556" s="2">
        <v>17</v>
      </c>
      <c r="L556" s="2">
        <v>66</v>
      </c>
      <c r="M556" s="2">
        <v>35</v>
      </c>
      <c r="N556" s="2" t="s">
        <v>4</v>
      </c>
      <c r="O556" s="2">
        <v>1</v>
      </c>
      <c r="P556" t="s">
        <v>12</v>
      </c>
      <c r="Q556">
        <f t="shared" si="80"/>
        <v>204</v>
      </c>
      <c r="R556" s="55">
        <f t="shared" si="81"/>
        <v>6.5806451612903227E-3</v>
      </c>
      <c r="S556">
        <f t="shared" si="82"/>
        <v>1</v>
      </c>
      <c r="T556">
        <f t="shared" si="83"/>
        <v>0</v>
      </c>
      <c r="U556" s="2">
        <f t="shared" si="84"/>
        <v>1</v>
      </c>
      <c r="V556" s="2">
        <f t="shared" si="85"/>
        <v>3</v>
      </c>
      <c r="W556">
        <f t="shared" si="86"/>
        <v>1</v>
      </c>
      <c r="X556" s="2">
        <f t="shared" si="87"/>
        <v>0</v>
      </c>
      <c r="Y556">
        <f t="shared" si="88"/>
        <v>1</v>
      </c>
      <c r="AB556">
        <f t="shared" si="89"/>
        <v>0</v>
      </c>
    </row>
    <row r="557" spans="1:28" x14ac:dyDescent="0.2">
      <c r="A557" s="5">
        <v>555</v>
      </c>
      <c r="B557" s="2" t="s">
        <v>3</v>
      </c>
      <c r="C557" s="2" t="s">
        <v>1</v>
      </c>
      <c r="D557" s="2" t="s">
        <v>5</v>
      </c>
      <c r="E557" s="2" t="s">
        <v>15</v>
      </c>
      <c r="F557" s="2">
        <v>45</v>
      </c>
      <c r="G557" s="2">
        <v>72</v>
      </c>
      <c r="H557" t="s">
        <v>31</v>
      </c>
      <c r="I557" s="2" t="s">
        <v>14</v>
      </c>
      <c r="J557" s="3" t="s">
        <v>7</v>
      </c>
      <c r="K557" s="2">
        <v>44</v>
      </c>
      <c r="L557" s="2">
        <v>125</v>
      </c>
      <c r="M557" s="2">
        <v>17</v>
      </c>
      <c r="N557" s="2" t="s">
        <v>8</v>
      </c>
      <c r="O557" s="2">
        <v>0</v>
      </c>
      <c r="P557" s="1" t="s">
        <v>9</v>
      </c>
      <c r="Q557">
        <f t="shared" si="80"/>
        <v>528</v>
      </c>
      <c r="R557" s="55">
        <f t="shared" si="81"/>
        <v>1.1733333333333333E-2</v>
      </c>
      <c r="S557">
        <f t="shared" si="82"/>
        <v>0</v>
      </c>
      <c r="T557">
        <f t="shared" si="83"/>
        <v>0</v>
      </c>
      <c r="U557" s="2">
        <f t="shared" si="84"/>
        <v>0</v>
      </c>
      <c r="V557" s="2">
        <f t="shared" si="85"/>
        <v>4</v>
      </c>
      <c r="W557">
        <f t="shared" si="86"/>
        <v>1</v>
      </c>
      <c r="X557" s="2">
        <f t="shared" si="87"/>
        <v>1</v>
      </c>
      <c r="Y557">
        <f t="shared" si="88"/>
        <v>0</v>
      </c>
      <c r="AB557">
        <f t="shared" si="89"/>
        <v>1</v>
      </c>
    </row>
    <row r="558" spans="1:28" x14ac:dyDescent="0.2">
      <c r="A558" s="5">
        <v>556</v>
      </c>
      <c r="B558" s="2" t="s">
        <v>3</v>
      </c>
      <c r="C558" s="2" t="s">
        <v>2</v>
      </c>
      <c r="D558" s="2" t="s">
        <v>5</v>
      </c>
      <c r="E558" s="2" t="s">
        <v>85</v>
      </c>
      <c r="F558" s="2">
        <v>26</v>
      </c>
      <c r="G558" s="2">
        <v>22</v>
      </c>
      <c r="H558" t="s">
        <v>40</v>
      </c>
      <c r="I558" s="2" t="s">
        <v>2</v>
      </c>
      <c r="J558" s="2" t="s">
        <v>55</v>
      </c>
      <c r="K558" s="2">
        <v>37</v>
      </c>
      <c r="L558" s="2">
        <v>44</v>
      </c>
      <c r="M558" s="2">
        <v>45</v>
      </c>
      <c r="N558" s="2" t="s">
        <v>4</v>
      </c>
      <c r="O558" s="2">
        <v>4</v>
      </c>
      <c r="P558" t="s">
        <v>13</v>
      </c>
      <c r="Q558">
        <f t="shared" si="80"/>
        <v>444</v>
      </c>
      <c r="R558" s="55">
        <f t="shared" si="81"/>
        <v>1.7076923076923076E-2</v>
      </c>
      <c r="S558">
        <f t="shared" si="82"/>
        <v>0</v>
      </c>
      <c r="T558">
        <f t="shared" si="83"/>
        <v>3</v>
      </c>
      <c r="U558" s="2">
        <f t="shared" si="84"/>
        <v>4</v>
      </c>
      <c r="V558" s="2">
        <f t="shared" si="85"/>
        <v>3</v>
      </c>
      <c r="W558">
        <f t="shared" si="86"/>
        <v>0</v>
      </c>
      <c r="X558" s="2">
        <f t="shared" si="87"/>
        <v>0</v>
      </c>
      <c r="Y558">
        <f t="shared" si="88"/>
        <v>1</v>
      </c>
      <c r="AB558">
        <f t="shared" si="89"/>
        <v>1</v>
      </c>
    </row>
    <row r="559" spans="1:28" x14ac:dyDescent="0.2">
      <c r="A559" s="5">
        <v>557</v>
      </c>
      <c r="B559" s="2" t="s">
        <v>3</v>
      </c>
      <c r="C559" s="2" t="s">
        <v>2</v>
      </c>
      <c r="D559" s="2" t="s">
        <v>5</v>
      </c>
      <c r="E559" s="2" t="s">
        <v>84</v>
      </c>
      <c r="F559" s="2">
        <v>35</v>
      </c>
      <c r="G559" s="2">
        <v>18</v>
      </c>
      <c r="H559" t="s">
        <v>20</v>
      </c>
      <c r="I559" s="2" t="s">
        <v>2</v>
      </c>
      <c r="J559" s="2" t="s">
        <v>55</v>
      </c>
      <c r="K559" s="2">
        <v>35</v>
      </c>
      <c r="L559" s="2">
        <v>84</v>
      </c>
      <c r="M559" s="2">
        <v>27</v>
      </c>
      <c r="N559" s="2" t="s">
        <v>4</v>
      </c>
      <c r="O559" s="2">
        <v>0</v>
      </c>
      <c r="P559" t="s">
        <v>13</v>
      </c>
      <c r="Q559">
        <f t="shared" si="80"/>
        <v>420</v>
      </c>
      <c r="R559" s="55">
        <f t="shared" si="81"/>
        <v>1.2E-2</v>
      </c>
      <c r="S559">
        <f t="shared" si="82"/>
        <v>0</v>
      </c>
      <c r="T559">
        <f t="shared" si="83"/>
        <v>2</v>
      </c>
      <c r="U559" s="2">
        <f t="shared" si="84"/>
        <v>4</v>
      </c>
      <c r="V559" s="2">
        <f t="shared" si="85"/>
        <v>3</v>
      </c>
      <c r="W559">
        <f t="shared" si="86"/>
        <v>0</v>
      </c>
      <c r="X559" s="2">
        <f t="shared" si="87"/>
        <v>0</v>
      </c>
      <c r="Y559">
        <f t="shared" si="88"/>
        <v>1</v>
      </c>
      <c r="AB559">
        <f t="shared" si="89"/>
        <v>1</v>
      </c>
    </row>
    <row r="560" spans="1:28" x14ac:dyDescent="0.2">
      <c r="A560" s="5">
        <v>558</v>
      </c>
      <c r="B560" s="2" t="s">
        <v>3</v>
      </c>
      <c r="C560" s="2" t="s">
        <v>1</v>
      </c>
      <c r="D560" s="2" t="s">
        <v>5</v>
      </c>
      <c r="E560" s="2" t="s">
        <v>84</v>
      </c>
      <c r="F560" s="2">
        <v>48</v>
      </c>
      <c r="G560" s="2">
        <v>50</v>
      </c>
      <c r="H560" t="s">
        <v>25</v>
      </c>
      <c r="I560" s="2" t="s">
        <v>14</v>
      </c>
      <c r="J560" s="3" t="s">
        <v>7</v>
      </c>
      <c r="K560" s="2">
        <v>43</v>
      </c>
      <c r="L560" s="2">
        <v>119</v>
      </c>
      <c r="M560" s="2">
        <v>36</v>
      </c>
      <c r="N560" s="2" t="s">
        <v>8</v>
      </c>
      <c r="O560" s="2">
        <v>11</v>
      </c>
      <c r="P560" s="1" t="s">
        <v>9</v>
      </c>
      <c r="Q560">
        <f t="shared" si="80"/>
        <v>516</v>
      </c>
      <c r="R560" s="55">
        <f t="shared" si="81"/>
        <v>1.0749999999999999E-2</v>
      </c>
      <c r="S560">
        <f t="shared" si="82"/>
        <v>0</v>
      </c>
      <c r="T560">
        <f t="shared" si="83"/>
        <v>2</v>
      </c>
      <c r="U560" s="2">
        <f t="shared" si="84"/>
        <v>0</v>
      </c>
      <c r="V560" s="2">
        <f t="shared" si="85"/>
        <v>4</v>
      </c>
      <c r="W560">
        <f t="shared" si="86"/>
        <v>1</v>
      </c>
      <c r="X560" s="2">
        <f t="shared" si="87"/>
        <v>1</v>
      </c>
      <c r="Y560">
        <f t="shared" si="88"/>
        <v>0</v>
      </c>
      <c r="AB560">
        <f t="shared" si="89"/>
        <v>1</v>
      </c>
    </row>
    <row r="561" spans="1:28" x14ac:dyDescent="0.2">
      <c r="A561" s="5">
        <v>559</v>
      </c>
      <c r="B561" s="2" t="s">
        <v>0</v>
      </c>
      <c r="C561" s="2" t="s">
        <v>2</v>
      </c>
      <c r="D561" s="2" t="s">
        <v>5</v>
      </c>
      <c r="E561" s="2" t="s">
        <v>15</v>
      </c>
      <c r="F561" s="2">
        <v>28</v>
      </c>
      <c r="G561" s="2">
        <v>21</v>
      </c>
      <c r="H561" t="s">
        <v>38</v>
      </c>
      <c r="I561" s="2" t="s">
        <v>2</v>
      </c>
      <c r="J561" s="2" t="s">
        <v>54</v>
      </c>
      <c r="K561" s="2">
        <v>35</v>
      </c>
      <c r="L561" s="2">
        <v>76</v>
      </c>
      <c r="M561" s="2">
        <v>32</v>
      </c>
      <c r="N561" s="2" t="s">
        <v>4</v>
      </c>
      <c r="O561" s="2">
        <v>4</v>
      </c>
      <c r="P561" t="s">
        <v>13</v>
      </c>
      <c r="Q561">
        <f t="shared" si="80"/>
        <v>420</v>
      </c>
      <c r="R561" s="55">
        <f t="shared" si="81"/>
        <v>1.4999999999999999E-2</v>
      </c>
      <c r="S561">
        <f t="shared" si="82"/>
        <v>1</v>
      </c>
      <c r="T561">
        <f t="shared" si="83"/>
        <v>0</v>
      </c>
      <c r="U561" s="2">
        <f t="shared" si="84"/>
        <v>4</v>
      </c>
      <c r="V561" s="2">
        <f t="shared" si="85"/>
        <v>2</v>
      </c>
      <c r="W561">
        <f t="shared" si="86"/>
        <v>0</v>
      </c>
      <c r="X561" s="2">
        <f t="shared" si="87"/>
        <v>0</v>
      </c>
      <c r="Y561">
        <f t="shared" si="88"/>
        <v>1</v>
      </c>
      <c r="AB561">
        <f t="shared" si="89"/>
        <v>1</v>
      </c>
    </row>
    <row r="562" spans="1:28" x14ac:dyDescent="0.2">
      <c r="A562" s="5">
        <v>560</v>
      </c>
      <c r="B562" s="2" t="s">
        <v>3</v>
      </c>
      <c r="C562" s="2" t="s">
        <v>1</v>
      </c>
      <c r="D562" s="2" t="s">
        <v>5</v>
      </c>
      <c r="E562" s="2" t="s">
        <v>83</v>
      </c>
      <c r="F562" s="2">
        <v>56</v>
      </c>
      <c r="G562" s="2">
        <v>69</v>
      </c>
      <c r="H562" t="s">
        <v>30</v>
      </c>
      <c r="I562" s="2" t="s">
        <v>14</v>
      </c>
      <c r="J562" s="2" t="s">
        <v>6</v>
      </c>
      <c r="K562" s="2">
        <v>47</v>
      </c>
      <c r="L562" s="2">
        <v>88</v>
      </c>
      <c r="M562" s="2">
        <v>4</v>
      </c>
      <c r="N562" s="2" t="s">
        <v>4</v>
      </c>
      <c r="O562" s="2">
        <v>1</v>
      </c>
      <c r="P562" t="s">
        <v>11</v>
      </c>
      <c r="Q562">
        <f t="shared" si="80"/>
        <v>564</v>
      </c>
      <c r="R562" s="55">
        <f t="shared" si="81"/>
        <v>1.0071428571428571E-2</v>
      </c>
      <c r="S562">
        <f t="shared" si="82"/>
        <v>0</v>
      </c>
      <c r="T562">
        <f t="shared" si="83"/>
        <v>1</v>
      </c>
      <c r="U562" s="2">
        <f t="shared" si="84"/>
        <v>3</v>
      </c>
      <c r="V562" s="2">
        <f t="shared" si="85"/>
        <v>0</v>
      </c>
      <c r="W562">
        <f t="shared" si="86"/>
        <v>1</v>
      </c>
      <c r="X562" s="2">
        <f t="shared" si="87"/>
        <v>1</v>
      </c>
      <c r="Y562">
        <f t="shared" si="88"/>
        <v>1</v>
      </c>
      <c r="AB562">
        <f t="shared" si="89"/>
        <v>1</v>
      </c>
    </row>
    <row r="563" spans="1:28" x14ac:dyDescent="0.2">
      <c r="A563" s="5">
        <v>561</v>
      </c>
      <c r="B563" s="2" t="s">
        <v>3</v>
      </c>
      <c r="C563" s="2" t="s">
        <v>1</v>
      </c>
      <c r="D563" s="2" t="s">
        <v>5</v>
      </c>
      <c r="E563" s="2" t="s">
        <v>15</v>
      </c>
      <c r="F563" s="2">
        <v>30</v>
      </c>
      <c r="G563" s="2">
        <v>48</v>
      </c>
      <c r="H563" t="s">
        <v>22</v>
      </c>
      <c r="I563" s="2" t="s">
        <v>2</v>
      </c>
      <c r="J563" s="2" t="s">
        <v>55</v>
      </c>
      <c r="K563" s="2">
        <v>22</v>
      </c>
      <c r="L563" s="2">
        <v>95</v>
      </c>
      <c r="M563" s="2">
        <v>8</v>
      </c>
      <c r="N563" s="2" t="s">
        <v>4</v>
      </c>
      <c r="O563" s="2">
        <v>1</v>
      </c>
      <c r="P563" t="s">
        <v>10</v>
      </c>
      <c r="Q563">
        <f t="shared" si="80"/>
        <v>264</v>
      </c>
      <c r="R563" s="55">
        <f t="shared" si="81"/>
        <v>8.8000000000000005E-3</v>
      </c>
      <c r="S563">
        <f t="shared" si="82"/>
        <v>0</v>
      </c>
      <c r="T563">
        <f t="shared" si="83"/>
        <v>0</v>
      </c>
      <c r="U563" s="2">
        <f t="shared" si="84"/>
        <v>2</v>
      </c>
      <c r="V563" s="2">
        <f t="shared" si="85"/>
        <v>3</v>
      </c>
      <c r="W563">
        <f t="shared" si="86"/>
        <v>1</v>
      </c>
      <c r="X563" s="2">
        <f t="shared" si="87"/>
        <v>0</v>
      </c>
      <c r="Y563">
        <f t="shared" si="88"/>
        <v>1</v>
      </c>
      <c r="AB563">
        <f t="shared" si="89"/>
        <v>1</v>
      </c>
    </row>
    <row r="564" spans="1:28" x14ac:dyDescent="0.2">
      <c r="A564" s="5">
        <v>562</v>
      </c>
      <c r="B564" s="2" t="s">
        <v>0</v>
      </c>
      <c r="C564" s="2" t="s">
        <v>1</v>
      </c>
      <c r="D564" s="2" t="s">
        <v>5</v>
      </c>
      <c r="E564" s="2" t="s">
        <v>83</v>
      </c>
      <c r="F564" s="2">
        <v>57</v>
      </c>
      <c r="G564" s="2">
        <v>61</v>
      </c>
      <c r="H564" t="s">
        <v>32</v>
      </c>
      <c r="I564" s="2" t="s">
        <v>14</v>
      </c>
      <c r="J564" s="2" t="s">
        <v>6</v>
      </c>
      <c r="K564" s="2">
        <v>69</v>
      </c>
      <c r="L564" s="2">
        <v>192</v>
      </c>
      <c r="M564" s="2">
        <v>12</v>
      </c>
      <c r="N564" s="2" t="s">
        <v>4</v>
      </c>
      <c r="O564" s="2">
        <v>1</v>
      </c>
      <c r="P564" t="s">
        <v>12</v>
      </c>
      <c r="Q564">
        <f t="shared" si="80"/>
        <v>828</v>
      </c>
      <c r="R564" s="55">
        <f t="shared" si="81"/>
        <v>1.4526315789473684E-2</v>
      </c>
      <c r="S564">
        <f t="shared" si="82"/>
        <v>1</v>
      </c>
      <c r="T564">
        <f t="shared" si="83"/>
        <v>1</v>
      </c>
      <c r="U564" s="2">
        <f t="shared" si="84"/>
        <v>1</v>
      </c>
      <c r="V564" s="2">
        <f t="shared" si="85"/>
        <v>0</v>
      </c>
      <c r="W564">
        <f t="shared" si="86"/>
        <v>1</v>
      </c>
      <c r="X564" s="2">
        <f t="shared" si="87"/>
        <v>1</v>
      </c>
      <c r="Y564">
        <f t="shared" si="88"/>
        <v>1</v>
      </c>
      <c r="AB564">
        <f t="shared" si="89"/>
        <v>1</v>
      </c>
    </row>
    <row r="565" spans="1:28" x14ac:dyDescent="0.2">
      <c r="A565" s="5">
        <v>563</v>
      </c>
      <c r="B565" s="2" t="s">
        <v>3</v>
      </c>
      <c r="C565" s="2" t="s">
        <v>2</v>
      </c>
      <c r="D565" s="2" t="s">
        <v>15</v>
      </c>
      <c r="E565" s="2" t="s">
        <v>15</v>
      </c>
      <c r="F565" s="2">
        <v>28</v>
      </c>
      <c r="G565" s="2">
        <v>55</v>
      </c>
      <c r="H565" t="s">
        <v>29</v>
      </c>
      <c r="I565" s="2" t="s">
        <v>14</v>
      </c>
      <c r="J565" s="2" t="s">
        <v>55</v>
      </c>
      <c r="K565" s="2">
        <v>15</v>
      </c>
      <c r="L565" s="2">
        <v>69</v>
      </c>
      <c r="M565" s="2">
        <v>31</v>
      </c>
      <c r="N565" s="2" t="s">
        <v>4</v>
      </c>
      <c r="O565" s="2">
        <v>1</v>
      </c>
      <c r="P565" t="s">
        <v>12</v>
      </c>
      <c r="Q565">
        <f t="shared" si="80"/>
        <v>180</v>
      </c>
      <c r="R565" s="55">
        <f t="shared" si="81"/>
        <v>6.4285714285714285E-3</v>
      </c>
      <c r="S565">
        <f t="shared" si="82"/>
        <v>0</v>
      </c>
      <c r="T565">
        <f t="shared" si="83"/>
        <v>0</v>
      </c>
      <c r="U565" s="2">
        <f t="shared" si="84"/>
        <v>1</v>
      </c>
      <c r="V565" s="2">
        <f t="shared" si="85"/>
        <v>3</v>
      </c>
      <c r="W565">
        <f t="shared" si="86"/>
        <v>0</v>
      </c>
      <c r="X565" s="2">
        <f t="shared" si="87"/>
        <v>1</v>
      </c>
      <c r="Y565">
        <f t="shared" si="88"/>
        <v>1</v>
      </c>
      <c r="AB565">
        <f t="shared" si="89"/>
        <v>0</v>
      </c>
    </row>
    <row r="566" spans="1:28" x14ac:dyDescent="0.2">
      <c r="A566" s="5">
        <v>564</v>
      </c>
      <c r="B566" s="2" t="s">
        <v>3</v>
      </c>
      <c r="C566" s="2" t="s">
        <v>1</v>
      </c>
      <c r="D566" s="2" t="s">
        <v>5</v>
      </c>
      <c r="E566" s="2" t="s">
        <v>15</v>
      </c>
      <c r="F566" s="2">
        <v>27</v>
      </c>
      <c r="G566" s="2">
        <v>75</v>
      </c>
      <c r="H566" t="s">
        <v>21</v>
      </c>
      <c r="I566" s="2" t="s">
        <v>2</v>
      </c>
      <c r="J566" s="2" t="s">
        <v>55</v>
      </c>
      <c r="K566" s="2">
        <v>16</v>
      </c>
      <c r="L566" s="2">
        <v>43</v>
      </c>
      <c r="M566" s="2">
        <v>43</v>
      </c>
      <c r="N566" s="2" t="s">
        <v>4</v>
      </c>
      <c r="O566" s="2">
        <v>2</v>
      </c>
      <c r="P566" t="s">
        <v>12</v>
      </c>
      <c r="Q566">
        <f t="shared" si="80"/>
        <v>192</v>
      </c>
      <c r="R566" s="55">
        <f t="shared" si="81"/>
        <v>7.1111111111111115E-3</v>
      </c>
      <c r="S566">
        <f t="shared" si="82"/>
        <v>0</v>
      </c>
      <c r="T566">
        <f t="shared" si="83"/>
        <v>0</v>
      </c>
      <c r="U566" s="2">
        <f t="shared" si="84"/>
        <v>1</v>
      </c>
      <c r="V566" s="2">
        <f t="shared" si="85"/>
        <v>3</v>
      </c>
      <c r="W566">
        <f t="shared" si="86"/>
        <v>1</v>
      </c>
      <c r="X566" s="2">
        <f t="shared" si="87"/>
        <v>0</v>
      </c>
      <c r="Y566">
        <f t="shared" si="88"/>
        <v>1</v>
      </c>
      <c r="AB566">
        <f t="shared" si="89"/>
        <v>1</v>
      </c>
    </row>
    <row r="567" spans="1:28" x14ac:dyDescent="0.2">
      <c r="A567" s="5">
        <v>565</v>
      </c>
      <c r="B567" s="2" t="s">
        <v>0</v>
      </c>
      <c r="C567" s="2" t="s">
        <v>2</v>
      </c>
      <c r="D567" s="2" t="s">
        <v>5</v>
      </c>
      <c r="E567" s="2" t="s">
        <v>15</v>
      </c>
      <c r="F567" s="2">
        <v>54</v>
      </c>
      <c r="G567" s="2">
        <v>64</v>
      </c>
      <c r="H567" t="s">
        <v>30</v>
      </c>
      <c r="I567" s="2" t="s">
        <v>2</v>
      </c>
      <c r="J567" s="2" t="s">
        <v>6</v>
      </c>
      <c r="K567" s="2">
        <v>26</v>
      </c>
      <c r="L567" s="2">
        <v>107</v>
      </c>
      <c r="M567" s="2">
        <v>13</v>
      </c>
      <c r="N567" s="2" t="s">
        <v>4</v>
      </c>
      <c r="O567" s="2">
        <v>2</v>
      </c>
      <c r="P567" t="s">
        <v>10</v>
      </c>
      <c r="Q567">
        <f t="shared" si="80"/>
        <v>312</v>
      </c>
      <c r="R567" s="55">
        <f t="shared" si="81"/>
        <v>5.7777777777777775E-3</v>
      </c>
      <c r="S567">
        <f t="shared" si="82"/>
        <v>1</v>
      </c>
      <c r="T567">
        <f t="shared" si="83"/>
        <v>0</v>
      </c>
      <c r="U567" s="2">
        <f t="shared" si="84"/>
        <v>2</v>
      </c>
      <c r="V567" s="2">
        <f t="shared" si="85"/>
        <v>0</v>
      </c>
      <c r="W567">
        <f t="shared" si="86"/>
        <v>0</v>
      </c>
      <c r="X567" s="2">
        <f t="shared" si="87"/>
        <v>0</v>
      </c>
      <c r="Y567">
        <f t="shared" si="88"/>
        <v>1</v>
      </c>
      <c r="AB567">
        <f t="shared" si="89"/>
        <v>1</v>
      </c>
    </row>
    <row r="568" spans="1:28" x14ac:dyDescent="0.2">
      <c r="A568" s="5">
        <v>566</v>
      </c>
      <c r="B568" s="2" t="s">
        <v>0</v>
      </c>
      <c r="C568" s="2" t="s">
        <v>1</v>
      </c>
      <c r="D568" s="2" t="s">
        <v>5</v>
      </c>
      <c r="E568" s="2" t="s">
        <v>15</v>
      </c>
      <c r="F568" s="2">
        <v>30</v>
      </c>
      <c r="G568" s="2">
        <v>68</v>
      </c>
      <c r="H568" t="s">
        <v>22</v>
      </c>
      <c r="I568" s="2" t="s">
        <v>14</v>
      </c>
      <c r="J568" s="2" t="s">
        <v>55</v>
      </c>
      <c r="K568" s="2">
        <v>21</v>
      </c>
      <c r="L568" s="2">
        <v>56</v>
      </c>
      <c r="M568" s="2">
        <v>3</v>
      </c>
      <c r="N568" s="2" t="s">
        <v>4</v>
      </c>
      <c r="O568" s="2">
        <v>2</v>
      </c>
      <c r="P568" t="s">
        <v>10</v>
      </c>
      <c r="Q568">
        <f t="shared" si="80"/>
        <v>252</v>
      </c>
      <c r="R568" s="55">
        <f t="shared" si="81"/>
        <v>8.3999999999999995E-3</v>
      </c>
      <c r="S568">
        <f t="shared" si="82"/>
        <v>1</v>
      </c>
      <c r="T568">
        <f t="shared" si="83"/>
        <v>0</v>
      </c>
      <c r="U568" s="2">
        <f t="shared" si="84"/>
        <v>2</v>
      </c>
      <c r="V568" s="2">
        <f t="shared" si="85"/>
        <v>3</v>
      </c>
      <c r="W568">
        <f t="shared" si="86"/>
        <v>1</v>
      </c>
      <c r="X568" s="2">
        <f t="shared" si="87"/>
        <v>1</v>
      </c>
      <c r="Y568">
        <f t="shared" si="88"/>
        <v>1</v>
      </c>
      <c r="AB568">
        <f t="shared" si="89"/>
        <v>1</v>
      </c>
    </row>
    <row r="569" spans="1:28" x14ac:dyDescent="0.2">
      <c r="A569" s="5">
        <v>567</v>
      </c>
      <c r="B569" s="2" t="s">
        <v>3</v>
      </c>
      <c r="C569" s="2" t="s">
        <v>1</v>
      </c>
      <c r="D569" s="2" t="s">
        <v>5</v>
      </c>
      <c r="E569" s="2" t="s">
        <v>15</v>
      </c>
      <c r="F569" s="2">
        <v>32</v>
      </c>
      <c r="G569" s="2">
        <v>29</v>
      </c>
      <c r="H569" t="s">
        <v>43</v>
      </c>
      <c r="I569" s="2" t="s">
        <v>2</v>
      </c>
      <c r="J569" s="2" t="s">
        <v>53</v>
      </c>
      <c r="K569" s="2">
        <v>32</v>
      </c>
      <c r="L569" s="2">
        <v>137</v>
      </c>
      <c r="M569" s="2">
        <v>20</v>
      </c>
      <c r="N569" s="2" t="s">
        <v>4</v>
      </c>
      <c r="O569" s="2">
        <v>3</v>
      </c>
      <c r="P569" t="s">
        <v>13</v>
      </c>
      <c r="Q569">
        <f t="shared" si="80"/>
        <v>384</v>
      </c>
      <c r="R569" s="55">
        <f t="shared" si="81"/>
        <v>1.2E-2</v>
      </c>
      <c r="S569">
        <f t="shared" si="82"/>
        <v>0</v>
      </c>
      <c r="T569">
        <f t="shared" si="83"/>
        <v>0</v>
      </c>
      <c r="U569" s="2">
        <f t="shared" si="84"/>
        <v>4</v>
      </c>
      <c r="V569" s="2">
        <f t="shared" si="85"/>
        <v>1</v>
      </c>
      <c r="W569">
        <f t="shared" si="86"/>
        <v>1</v>
      </c>
      <c r="X569" s="2">
        <f t="shared" si="87"/>
        <v>0</v>
      </c>
      <c r="Y569">
        <f t="shared" si="88"/>
        <v>1</v>
      </c>
      <c r="AB569">
        <f t="shared" si="89"/>
        <v>1</v>
      </c>
    </row>
    <row r="570" spans="1:28" x14ac:dyDescent="0.2">
      <c r="A570" s="5">
        <v>568</v>
      </c>
      <c r="B570" s="2" t="s">
        <v>3</v>
      </c>
      <c r="C570" s="2" t="s">
        <v>1</v>
      </c>
      <c r="D570" s="2" t="s">
        <v>5</v>
      </c>
      <c r="E570" s="2" t="s">
        <v>83</v>
      </c>
      <c r="F570" s="2">
        <v>58</v>
      </c>
      <c r="G570" s="2">
        <v>35</v>
      </c>
      <c r="H570" t="s">
        <v>33</v>
      </c>
      <c r="I570" s="2" t="s">
        <v>14</v>
      </c>
      <c r="J570" s="2" t="s">
        <v>6</v>
      </c>
      <c r="K570" s="2">
        <v>45</v>
      </c>
      <c r="L570" s="2">
        <v>183</v>
      </c>
      <c r="M570" s="2">
        <v>7</v>
      </c>
      <c r="N570" s="2" t="s">
        <v>4</v>
      </c>
      <c r="O570" s="2">
        <v>1</v>
      </c>
      <c r="P570" t="s">
        <v>10</v>
      </c>
      <c r="Q570">
        <f t="shared" si="80"/>
        <v>540</v>
      </c>
      <c r="R570" s="55">
        <f t="shared" si="81"/>
        <v>9.3103448275862061E-3</v>
      </c>
      <c r="S570">
        <f t="shared" si="82"/>
        <v>0</v>
      </c>
      <c r="T570">
        <f t="shared" si="83"/>
        <v>1</v>
      </c>
      <c r="U570" s="2">
        <f t="shared" si="84"/>
        <v>2</v>
      </c>
      <c r="V570" s="2">
        <f t="shared" si="85"/>
        <v>0</v>
      </c>
      <c r="W570">
        <f t="shared" si="86"/>
        <v>1</v>
      </c>
      <c r="X570" s="2">
        <f t="shared" si="87"/>
        <v>1</v>
      </c>
      <c r="Y570">
        <f t="shared" si="88"/>
        <v>1</v>
      </c>
      <c r="AB570">
        <f t="shared" si="89"/>
        <v>1</v>
      </c>
    </row>
    <row r="571" spans="1:28" x14ac:dyDescent="0.2">
      <c r="A571" s="5">
        <v>569</v>
      </c>
      <c r="B571" s="2" t="s">
        <v>0</v>
      </c>
      <c r="C571" s="2" t="s">
        <v>1</v>
      </c>
      <c r="D571" s="2" t="s">
        <v>5</v>
      </c>
      <c r="E571" s="2" t="s">
        <v>85</v>
      </c>
      <c r="F571" s="2">
        <v>48</v>
      </c>
      <c r="G571" s="2">
        <v>28</v>
      </c>
      <c r="H571" t="s">
        <v>22</v>
      </c>
      <c r="I571" s="2" t="s">
        <v>14</v>
      </c>
      <c r="J571" s="3" t="s">
        <v>7</v>
      </c>
      <c r="K571" s="2">
        <v>51</v>
      </c>
      <c r="L571" s="2">
        <v>132</v>
      </c>
      <c r="M571" s="2">
        <v>27</v>
      </c>
      <c r="N571" s="2" t="s">
        <v>8</v>
      </c>
      <c r="O571" s="2">
        <v>6</v>
      </c>
      <c r="P571" t="s">
        <v>9</v>
      </c>
      <c r="Q571">
        <f t="shared" si="80"/>
        <v>612</v>
      </c>
      <c r="R571" s="55">
        <f t="shared" si="81"/>
        <v>1.2749999999999999E-2</v>
      </c>
      <c r="S571">
        <f t="shared" si="82"/>
        <v>1</v>
      </c>
      <c r="T571">
        <f t="shared" si="83"/>
        <v>3</v>
      </c>
      <c r="U571" s="2">
        <f t="shared" si="84"/>
        <v>0</v>
      </c>
      <c r="V571" s="2">
        <f t="shared" si="85"/>
        <v>4</v>
      </c>
      <c r="W571">
        <f t="shared" si="86"/>
        <v>1</v>
      </c>
      <c r="X571" s="2">
        <f t="shared" si="87"/>
        <v>1</v>
      </c>
      <c r="Y571">
        <f t="shared" si="88"/>
        <v>0</v>
      </c>
      <c r="AB571">
        <f t="shared" si="89"/>
        <v>1</v>
      </c>
    </row>
    <row r="572" spans="1:28" x14ac:dyDescent="0.2">
      <c r="A572" s="5">
        <v>570</v>
      </c>
      <c r="B572" s="2" t="s">
        <v>3</v>
      </c>
      <c r="C572" s="2" t="s">
        <v>1</v>
      </c>
      <c r="D572" s="2" t="s">
        <v>15</v>
      </c>
      <c r="E572" s="2" t="s">
        <v>15</v>
      </c>
      <c r="F572" s="2">
        <v>36</v>
      </c>
      <c r="G572" s="2">
        <v>42</v>
      </c>
      <c r="H572" t="s">
        <v>25</v>
      </c>
      <c r="I572" s="2" t="s">
        <v>14</v>
      </c>
      <c r="J572" s="2" t="s">
        <v>53</v>
      </c>
      <c r="K572" s="2">
        <v>15</v>
      </c>
      <c r="L572" s="2">
        <v>30</v>
      </c>
      <c r="M572" s="2">
        <v>11</v>
      </c>
      <c r="N572" s="2" t="s">
        <v>4</v>
      </c>
      <c r="O572" s="2">
        <v>1</v>
      </c>
      <c r="P572" t="s">
        <v>11</v>
      </c>
      <c r="Q572">
        <f t="shared" si="80"/>
        <v>180</v>
      </c>
      <c r="R572" s="55">
        <f t="shared" si="81"/>
        <v>5.0000000000000001E-3</v>
      </c>
      <c r="S572">
        <f t="shared" si="82"/>
        <v>0</v>
      </c>
      <c r="T572">
        <f t="shared" si="83"/>
        <v>0</v>
      </c>
      <c r="U572" s="2">
        <f t="shared" si="84"/>
        <v>3</v>
      </c>
      <c r="V572" s="2">
        <f t="shared" si="85"/>
        <v>1</v>
      </c>
      <c r="W572">
        <f t="shared" si="86"/>
        <v>1</v>
      </c>
      <c r="X572" s="2">
        <f t="shared" si="87"/>
        <v>1</v>
      </c>
      <c r="Y572">
        <f t="shared" si="88"/>
        <v>1</v>
      </c>
      <c r="AB572">
        <f t="shared" si="89"/>
        <v>0</v>
      </c>
    </row>
    <row r="573" spans="1:28" x14ac:dyDescent="0.2">
      <c r="A573" s="5">
        <v>571</v>
      </c>
      <c r="B573" s="2" t="s">
        <v>0</v>
      </c>
      <c r="C573" s="2" t="s">
        <v>2</v>
      </c>
      <c r="D573" s="2" t="s">
        <v>5</v>
      </c>
      <c r="E573" s="2" t="s">
        <v>84</v>
      </c>
      <c r="F573" s="2">
        <v>56</v>
      </c>
      <c r="G573" s="2">
        <v>75</v>
      </c>
      <c r="H573" t="s">
        <v>18</v>
      </c>
      <c r="I573" s="2" t="s">
        <v>2</v>
      </c>
      <c r="J573" s="2" t="s">
        <v>6</v>
      </c>
      <c r="K573" s="2">
        <v>55</v>
      </c>
      <c r="L573" s="2">
        <v>231</v>
      </c>
      <c r="M573" s="2">
        <v>2</v>
      </c>
      <c r="N573" s="2" t="s">
        <v>4</v>
      </c>
      <c r="O573" s="2">
        <v>1</v>
      </c>
      <c r="P573" t="s">
        <v>11</v>
      </c>
      <c r="Q573">
        <f t="shared" si="80"/>
        <v>660</v>
      </c>
      <c r="R573" s="55">
        <f t="shared" si="81"/>
        <v>1.1785714285714287E-2</v>
      </c>
      <c r="S573">
        <f t="shared" si="82"/>
        <v>1</v>
      </c>
      <c r="T573">
        <f t="shared" si="83"/>
        <v>2</v>
      </c>
      <c r="U573" s="2">
        <f t="shared" si="84"/>
        <v>3</v>
      </c>
      <c r="V573" s="2">
        <f t="shared" si="85"/>
        <v>0</v>
      </c>
      <c r="W573">
        <f t="shared" si="86"/>
        <v>0</v>
      </c>
      <c r="X573" s="2">
        <f t="shared" si="87"/>
        <v>0</v>
      </c>
      <c r="Y573">
        <f t="shared" si="88"/>
        <v>1</v>
      </c>
      <c r="AB573">
        <f t="shared" si="89"/>
        <v>1</v>
      </c>
    </row>
    <row r="574" spans="1:28" x14ac:dyDescent="0.2">
      <c r="A574" s="5">
        <v>572</v>
      </c>
      <c r="B574" s="2" t="s">
        <v>3</v>
      </c>
      <c r="C574" s="2" t="s">
        <v>1</v>
      </c>
      <c r="D574" s="2" t="s">
        <v>5</v>
      </c>
      <c r="E574" s="2" t="s">
        <v>15</v>
      </c>
      <c r="F574" s="2">
        <v>29</v>
      </c>
      <c r="G574" s="2">
        <v>80</v>
      </c>
      <c r="H574" t="s">
        <v>29</v>
      </c>
      <c r="I574" s="2" t="s">
        <v>2</v>
      </c>
      <c r="J574" s="2" t="s">
        <v>53</v>
      </c>
      <c r="K574" s="2">
        <v>18</v>
      </c>
      <c r="L574" s="2">
        <v>87</v>
      </c>
      <c r="M574" s="2">
        <v>5</v>
      </c>
      <c r="N574" s="2" t="s">
        <v>4</v>
      </c>
      <c r="O574" s="2">
        <v>2</v>
      </c>
      <c r="P574" t="s">
        <v>10</v>
      </c>
      <c r="Q574">
        <f t="shared" si="80"/>
        <v>216</v>
      </c>
      <c r="R574" s="55">
        <f t="shared" si="81"/>
        <v>7.4482758620689656E-3</v>
      </c>
      <c r="S574">
        <f t="shared" si="82"/>
        <v>0</v>
      </c>
      <c r="T574">
        <f t="shared" si="83"/>
        <v>0</v>
      </c>
      <c r="U574" s="2">
        <f t="shared" si="84"/>
        <v>2</v>
      </c>
      <c r="V574" s="2">
        <f t="shared" si="85"/>
        <v>1</v>
      </c>
      <c r="W574">
        <f t="shared" si="86"/>
        <v>1</v>
      </c>
      <c r="X574" s="2">
        <f t="shared" si="87"/>
        <v>0</v>
      </c>
      <c r="Y574">
        <f t="shared" si="88"/>
        <v>1</v>
      </c>
      <c r="AB574">
        <f t="shared" si="89"/>
        <v>1</v>
      </c>
    </row>
    <row r="575" spans="1:28" x14ac:dyDescent="0.2">
      <c r="A575" s="5">
        <v>573</v>
      </c>
      <c r="B575" s="2" t="s">
        <v>3</v>
      </c>
      <c r="C575" s="2" t="s">
        <v>1</v>
      </c>
      <c r="D575" s="2" t="s">
        <v>15</v>
      </c>
      <c r="E575" s="2" t="s">
        <v>15</v>
      </c>
      <c r="F575" s="2">
        <v>23</v>
      </c>
      <c r="G575" s="2">
        <v>44</v>
      </c>
      <c r="H575" t="s">
        <v>64</v>
      </c>
      <c r="I575" s="2" t="s">
        <v>14</v>
      </c>
      <c r="J575" s="2" t="s">
        <v>53</v>
      </c>
      <c r="K575" s="2">
        <v>18</v>
      </c>
      <c r="L575" s="2">
        <v>43</v>
      </c>
      <c r="M575" s="2">
        <v>25</v>
      </c>
      <c r="N575" s="2" t="s">
        <v>4</v>
      </c>
      <c r="O575" s="2">
        <v>0</v>
      </c>
      <c r="P575" t="s">
        <v>11</v>
      </c>
      <c r="Q575">
        <f t="shared" si="80"/>
        <v>216</v>
      </c>
      <c r="R575" s="55">
        <f t="shared" si="81"/>
        <v>9.391304347826087E-3</v>
      </c>
      <c r="S575">
        <f t="shared" si="82"/>
        <v>0</v>
      </c>
      <c r="T575">
        <f t="shared" si="83"/>
        <v>0</v>
      </c>
      <c r="U575" s="2">
        <f t="shared" si="84"/>
        <v>3</v>
      </c>
      <c r="V575" s="2">
        <f t="shared" si="85"/>
        <v>1</v>
      </c>
      <c r="W575">
        <f t="shared" si="86"/>
        <v>1</v>
      </c>
      <c r="X575" s="2">
        <f t="shared" si="87"/>
        <v>1</v>
      </c>
      <c r="Y575">
        <f t="shared" si="88"/>
        <v>1</v>
      </c>
      <c r="AB575">
        <f t="shared" si="89"/>
        <v>0</v>
      </c>
    </row>
    <row r="576" spans="1:28" x14ac:dyDescent="0.2">
      <c r="A576" s="5">
        <v>574</v>
      </c>
      <c r="B576" s="2" t="s">
        <v>0</v>
      </c>
      <c r="C576" s="2" t="s">
        <v>1</v>
      </c>
      <c r="D576" s="2" t="s">
        <v>15</v>
      </c>
      <c r="E576" s="2" t="s">
        <v>15</v>
      </c>
      <c r="F576" s="2">
        <v>27</v>
      </c>
      <c r="G576" s="2">
        <v>48</v>
      </c>
      <c r="H576" t="s">
        <v>28</v>
      </c>
      <c r="I576" s="2" t="s">
        <v>2</v>
      </c>
      <c r="J576" s="2" t="s">
        <v>55</v>
      </c>
      <c r="K576" s="2">
        <v>14</v>
      </c>
      <c r="L576" s="2">
        <v>53</v>
      </c>
      <c r="M576" s="2">
        <v>41</v>
      </c>
      <c r="N576" s="2" t="s">
        <v>4</v>
      </c>
      <c r="O576" s="2">
        <v>2</v>
      </c>
      <c r="P576" t="s">
        <v>11</v>
      </c>
      <c r="Q576">
        <f t="shared" si="80"/>
        <v>168</v>
      </c>
      <c r="R576" s="55">
        <f t="shared" si="81"/>
        <v>6.2222222222222219E-3</v>
      </c>
      <c r="S576">
        <f t="shared" si="82"/>
        <v>1</v>
      </c>
      <c r="T576">
        <f t="shared" si="83"/>
        <v>0</v>
      </c>
      <c r="U576" s="2">
        <f t="shared" si="84"/>
        <v>3</v>
      </c>
      <c r="V576" s="2">
        <f t="shared" si="85"/>
        <v>3</v>
      </c>
      <c r="W576">
        <f t="shared" si="86"/>
        <v>1</v>
      </c>
      <c r="X576" s="2">
        <f t="shared" si="87"/>
        <v>0</v>
      </c>
      <c r="Y576">
        <f t="shared" si="88"/>
        <v>1</v>
      </c>
      <c r="AB576">
        <f t="shared" si="89"/>
        <v>0</v>
      </c>
    </row>
    <row r="577" spans="1:28" x14ac:dyDescent="0.2">
      <c r="A577" s="5">
        <v>575</v>
      </c>
      <c r="B577" s="2" t="s">
        <v>3</v>
      </c>
      <c r="C577" s="2" t="s">
        <v>1</v>
      </c>
      <c r="D577" s="2" t="s">
        <v>5</v>
      </c>
      <c r="E577" s="2" t="s">
        <v>15</v>
      </c>
      <c r="F577" s="2">
        <v>27</v>
      </c>
      <c r="G577" s="2">
        <v>78</v>
      </c>
      <c r="H577" t="s">
        <v>57</v>
      </c>
      <c r="I577" s="2" t="s">
        <v>2</v>
      </c>
      <c r="J577" s="2" t="s">
        <v>55</v>
      </c>
      <c r="K577" s="2">
        <v>10</v>
      </c>
      <c r="L577" s="2">
        <v>29</v>
      </c>
      <c r="M577" s="2">
        <v>18</v>
      </c>
      <c r="N577" s="2" t="s">
        <v>4</v>
      </c>
      <c r="O577" s="2">
        <v>1</v>
      </c>
      <c r="P577" t="s">
        <v>12</v>
      </c>
      <c r="Q577">
        <f t="shared" si="80"/>
        <v>120</v>
      </c>
      <c r="R577" s="55">
        <f t="shared" si="81"/>
        <v>4.4444444444444444E-3</v>
      </c>
      <c r="S577">
        <f t="shared" si="82"/>
        <v>0</v>
      </c>
      <c r="T577">
        <f t="shared" si="83"/>
        <v>0</v>
      </c>
      <c r="U577" s="2">
        <f t="shared" si="84"/>
        <v>1</v>
      </c>
      <c r="V577" s="2">
        <f t="shared" si="85"/>
        <v>3</v>
      </c>
      <c r="W577">
        <f t="shared" si="86"/>
        <v>1</v>
      </c>
      <c r="X577" s="2">
        <f t="shared" si="87"/>
        <v>0</v>
      </c>
      <c r="Y577">
        <f t="shared" si="88"/>
        <v>1</v>
      </c>
      <c r="AB577">
        <f t="shared" si="89"/>
        <v>1</v>
      </c>
    </row>
    <row r="578" spans="1:28" x14ac:dyDescent="0.2">
      <c r="A578" s="5">
        <v>576</v>
      </c>
      <c r="B578" s="2" t="s">
        <v>3</v>
      </c>
      <c r="C578" s="2" t="s">
        <v>1</v>
      </c>
      <c r="D578" s="2" t="s">
        <v>15</v>
      </c>
      <c r="E578" s="2" t="s">
        <v>15</v>
      </c>
      <c r="F578" s="2">
        <v>53</v>
      </c>
      <c r="G578" s="2">
        <v>49</v>
      </c>
      <c r="H578" t="s">
        <v>31</v>
      </c>
      <c r="I578" s="2" t="s">
        <v>14</v>
      </c>
      <c r="J578" s="3" t="s">
        <v>7</v>
      </c>
      <c r="K578" s="2">
        <v>38</v>
      </c>
      <c r="L578" s="2">
        <v>166</v>
      </c>
      <c r="M578" s="2">
        <v>14</v>
      </c>
      <c r="N578" s="2" t="s">
        <v>8</v>
      </c>
      <c r="O578" s="2">
        <v>5</v>
      </c>
      <c r="P578" t="s">
        <v>9</v>
      </c>
      <c r="Q578">
        <f t="shared" si="80"/>
        <v>456</v>
      </c>
      <c r="R578" s="55">
        <f t="shared" si="81"/>
        <v>8.6037735849056607E-3</v>
      </c>
      <c r="S578">
        <f t="shared" si="82"/>
        <v>0</v>
      </c>
      <c r="T578">
        <f t="shared" si="83"/>
        <v>0</v>
      </c>
      <c r="U578" s="2">
        <f t="shared" si="84"/>
        <v>0</v>
      </c>
      <c r="V578" s="2">
        <f t="shared" si="85"/>
        <v>4</v>
      </c>
      <c r="W578">
        <f t="shared" si="86"/>
        <v>1</v>
      </c>
      <c r="X578" s="2">
        <f t="shared" si="87"/>
        <v>1</v>
      </c>
      <c r="Y578">
        <f t="shared" si="88"/>
        <v>0</v>
      </c>
      <c r="AB578">
        <f t="shared" si="89"/>
        <v>0</v>
      </c>
    </row>
    <row r="579" spans="1:28" x14ac:dyDescent="0.2">
      <c r="A579" s="5">
        <v>577</v>
      </c>
      <c r="B579" s="2" t="s">
        <v>3</v>
      </c>
      <c r="C579" s="2" t="s">
        <v>2</v>
      </c>
      <c r="D579" s="2" t="s">
        <v>5</v>
      </c>
      <c r="E579" s="2" t="s">
        <v>84</v>
      </c>
      <c r="F579" s="2">
        <v>31</v>
      </c>
      <c r="G579" s="2">
        <v>23</v>
      </c>
      <c r="H579" t="s">
        <v>47</v>
      </c>
      <c r="I579" s="2" t="s">
        <v>2</v>
      </c>
      <c r="J579" s="2" t="s">
        <v>54</v>
      </c>
      <c r="K579" s="2">
        <v>35</v>
      </c>
      <c r="L579" s="2">
        <v>144</v>
      </c>
      <c r="M579" s="2">
        <v>41</v>
      </c>
      <c r="N579" s="2" t="s">
        <v>4</v>
      </c>
      <c r="O579" s="2">
        <v>4</v>
      </c>
      <c r="P579" t="s">
        <v>13</v>
      </c>
      <c r="Q579">
        <f t="shared" si="80"/>
        <v>420</v>
      </c>
      <c r="R579" s="55">
        <f t="shared" si="81"/>
        <v>1.3548387096774193E-2</v>
      </c>
      <c r="S579">
        <f t="shared" si="82"/>
        <v>0</v>
      </c>
      <c r="T579">
        <f t="shared" si="83"/>
        <v>2</v>
      </c>
      <c r="U579" s="2">
        <f t="shared" si="84"/>
        <v>4</v>
      </c>
      <c r="V579" s="2">
        <f t="shared" si="85"/>
        <v>2</v>
      </c>
      <c r="W579">
        <f t="shared" si="86"/>
        <v>0</v>
      </c>
      <c r="X579" s="2">
        <f t="shared" si="87"/>
        <v>0</v>
      </c>
      <c r="Y579">
        <f t="shared" si="88"/>
        <v>1</v>
      </c>
      <c r="AB579">
        <f t="shared" si="89"/>
        <v>1</v>
      </c>
    </row>
    <row r="580" spans="1:28" x14ac:dyDescent="0.2">
      <c r="A580" s="5">
        <v>578</v>
      </c>
      <c r="B580" s="2" t="s">
        <v>0</v>
      </c>
      <c r="C580" s="2" t="s">
        <v>1</v>
      </c>
      <c r="D580" s="2" t="s">
        <v>15</v>
      </c>
      <c r="E580" s="2" t="s">
        <v>84</v>
      </c>
      <c r="F580" s="2">
        <v>49</v>
      </c>
      <c r="G580" s="2">
        <v>65</v>
      </c>
      <c r="H580" t="s">
        <v>38</v>
      </c>
      <c r="I580" s="2" t="s">
        <v>14</v>
      </c>
      <c r="J580" s="3" t="s">
        <v>7</v>
      </c>
      <c r="K580" s="2">
        <v>40</v>
      </c>
      <c r="L580" s="2">
        <v>71</v>
      </c>
      <c r="M580" s="2">
        <v>35</v>
      </c>
      <c r="N580" s="2" t="s">
        <v>8</v>
      </c>
      <c r="O580" s="2">
        <v>11</v>
      </c>
      <c r="P580" t="s">
        <v>9</v>
      </c>
      <c r="Q580">
        <f t="shared" ref="Q580:Q643" si="90">K580*12</f>
        <v>480</v>
      </c>
      <c r="R580" s="55">
        <f t="shared" ref="R580:R643" si="91">(Q580/(F580*1000))</f>
        <v>9.7959183673469383E-3</v>
      </c>
      <c r="S580">
        <f t="shared" ref="S580:S643" si="92">IF(B580="male", 1, 0)</f>
        <v>1</v>
      </c>
      <c r="T580">
        <f t="shared" ref="T580:T643" si="93">_xlfn.IFS(E580:E1579 = "none", 0, E580:E1579 = "BA", 1, E580:E1579= "MA", 2, E580:E1579="PhD", 3)</f>
        <v>2</v>
      </c>
      <c r="U580" s="2">
        <f t="shared" ref="U580:U643" si="94">_xlfn.IFS(P580:P1579 = "saving favorite shows to watch as a family", 0, P580:P1579 = "time shifting", 1, P580:P1579= "cool gadget", 2, P580:P1579="schedule control", 3, P580:P1579="programming/interactive features", 4)</f>
        <v>0</v>
      </c>
      <c r="V580" s="2">
        <f t="shared" ref="V580:V643" si="95">_xlfn.IFS(J580:J1579 = "specialty stores", 0, J580:J1579 = "retail", 1, J580:J1579= "web (ebay)", 2, J580:J1579="discount", 3, J580:J1579="mass-consumer electronics", 4)</f>
        <v>4</v>
      </c>
      <c r="W580">
        <f t="shared" ref="W580:W643" si="96">IF(C580="married", 1, 0)</f>
        <v>1</v>
      </c>
      <c r="X580" s="2">
        <f t="shared" ref="X580:X643" si="97">IF(I580="family", 1, 0)</f>
        <v>1</v>
      </c>
      <c r="Y580">
        <f t="shared" ref="Y580:Y643" si="98">IF(N580="early", 1, 0)</f>
        <v>0</v>
      </c>
      <c r="AB580">
        <f t="shared" ref="AB580:AB643" si="99">IF(D580="professional", 1, 0)</f>
        <v>0</v>
      </c>
    </row>
    <row r="581" spans="1:28" x14ac:dyDescent="0.2">
      <c r="A581" s="5">
        <v>579</v>
      </c>
      <c r="B581" s="2" t="s">
        <v>3</v>
      </c>
      <c r="C581" s="2" t="s">
        <v>1</v>
      </c>
      <c r="D581" s="2" t="s">
        <v>15</v>
      </c>
      <c r="E581" s="2" t="s">
        <v>15</v>
      </c>
      <c r="F581" s="2">
        <v>31</v>
      </c>
      <c r="G581" s="2">
        <v>35</v>
      </c>
      <c r="H581" t="s">
        <v>23</v>
      </c>
      <c r="I581" s="2" t="s">
        <v>14</v>
      </c>
      <c r="J581" s="2" t="s">
        <v>53</v>
      </c>
      <c r="K581" s="2">
        <v>14</v>
      </c>
      <c r="L581" s="2">
        <v>63</v>
      </c>
      <c r="M581" s="2">
        <v>37</v>
      </c>
      <c r="N581" s="2" t="s">
        <v>4</v>
      </c>
      <c r="O581" s="2">
        <v>1</v>
      </c>
      <c r="P581" t="s">
        <v>12</v>
      </c>
      <c r="Q581">
        <f t="shared" si="90"/>
        <v>168</v>
      </c>
      <c r="R581" s="55">
        <f t="shared" si="91"/>
        <v>5.4193548387096776E-3</v>
      </c>
      <c r="S581">
        <f t="shared" si="92"/>
        <v>0</v>
      </c>
      <c r="T581">
        <f t="shared" si="93"/>
        <v>0</v>
      </c>
      <c r="U581" s="2">
        <f t="shared" si="94"/>
        <v>1</v>
      </c>
      <c r="V581" s="2">
        <f t="shared" si="95"/>
        <v>1</v>
      </c>
      <c r="W581">
        <f t="shared" si="96"/>
        <v>1</v>
      </c>
      <c r="X581" s="2">
        <f t="shared" si="97"/>
        <v>1</v>
      </c>
      <c r="Y581">
        <f t="shared" si="98"/>
        <v>1</v>
      </c>
      <c r="AB581">
        <f t="shared" si="99"/>
        <v>0</v>
      </c>
    </row>
    <row r="582" spans="1:28" x14ac:dyDescent="0.2">
      <c r="A582" s="5">
        <v>580</v>
      </c>
      <c r="B582" s="2" t="s">
        <v>0</v>
      </c>
      <c r="C582" s="2" t="s">
        <v>1</v>
      </c>
      <c r="D582" s="2" t="s">
        <v>5</v>
      </c>
      <c r="E582" s="2" t="s">
        <v>84</v>
      </c>
      <c r="F582" s="2">
        <v>54</v>
      </c>
      <c r="G582" s="2">
        <v>52</v>
      </c>
      <c r="H582" t="s">
        <v>22</v>
      </c>
      <c r="I582" s="2" t="s">
        <v>14</v>
      </c>
      <c r="J582" s="3" t="s">
        <v>7</v>
      </c>
      <c r="K582" s="2">
        <v>39</v>
      </c>
      <c r="L582" s="2">
        <v>194</v>
      </c>
      <c r="M582" s="2">
        <v>27</v>
      </c>
      <c r="N582" s="2" t="s">
        <v>8</v>
      </c>
      <c r="O582" s="2">
        <v>4</v>
      </c>
      <c r="P582" s="1" t="s">
        <v>9</v>
      </c>
      <c r="Q582">
        <f t="shared" si="90"/>
        <v>468</v>
      </c>
      <c r="R582" s="55">
        <f t="shared" si="91"/>
        <v>8.6666666666666663E-3</v>
      </c>
      <c r="S582">
        <f t="shared" si="92"/>
        <v>1</v>
      </c>
      <c r="T582">
        <f t="shared" si="93"/>
        <v>2</v>
      </c>
      <c r="U582" s="2">
        <f t="shared" si="94"/>
        <v>0</v>
      </c>
      <c r="V582" s="2">
        <f t="shared" si="95"/>
        <v>4</v>
      </c>
      <c r="W582">
        <f t="shared" si="96"/>
        <v>1</v>
      </c>
      <c r="X582" s="2">
        <f t="shared" si="97"/>
        <v>1</v>
      </c>
      <c r="Y582">
        <f t="shared" si="98"/>
        <v>0</v>
      </c>
      <c r="AB582">
        <f t="shared" si="99"/>
        <v>1</v>
      </c>
    </row>
    <row r="583" spans="1:28" x14ac:dyDescent="0.2">
      <c r="A583" s="5">
        <v>581</v>
      </c>
      <c r="B583" s="2" t="s">
        <v>3</v>
      </c>
      <c r="C583" s="2" t="s">
        <v>1</v>
      </c>
      <c r="D583" s="2" t="s">
        <v>15</v>
      </c>
      <c r="E583" s="2" t="s">
        <v>15</v>
      </c>
      <c r="F583" s="2">
        <v>29</v>
      </c>
      <c r="G583" s="2">
        <v>31</v>
      </c>
      <c r="H583" t="s">
        <v>24</v>
      </c>
      <c r="I583" s="2" t="s">
        <v>14</v>
      </c>
      <c r="J583" s="2" t="s">
        <v>55</v>
      </c>
      <c r="K583" s="2">
        <v>10</v>
      </c>
      <c r="L583" s="2">
        <v>32</v>
      </c>
      <c r="M583" s="2">
        <v>17</v>
      </c>
      <c r="N583" s="2" t="s">
        <v>4</v>
      </c>
      <c r="O583" s="2">
        <v>2</v>
      </c>
      <c r="P583" t="s">
        <v>10</v>
      </c>
      <c r="Q583">
        <f t="shared" si="90"/>
        <v>120</v>
      </c>
      <c r="R583" s="55">
        <f t="shared" si="91"/>
        <v>4.1379310344827587E-3</v>
      </c>
      <c r="S583">
        <f t="shared" si="92"/>
        <v>0</v>
      </c>
      <c r="T583">
        <f t="shared" si="93"/>
        <v>0</v>
      </c>
      <c r="U583" s="2">
        <f t="shared" si="94"/>
        <v>2</v>
      </c>
      <c r="V583" s="2">
        <f t="shared" si="95"/>
        <v>3</v>
      </c>
      <c r="W583">
        <f t="shared" si="96"/>
        <v>1</v>
      </c>
      <c r="X583" s="2">
        <f t="shared" si="97"/>
        <v>1</v>
      </c>
      <c r="Y583">
        <f t="shared" si="98"/>
        <v>1</v>
      </c>
      <c r="AB583">
        <f t="shared" si="99"/>
        <v>0</v>
      </c>
    </row>
    <row r="584" spans="1:28" x14ac:dyDescent="0.2">
      <c r="A584" s="5">
        <v>582</v>
      </c>
      <c r="B584" s="2" t="s">
        <v>0</v>
      </c>
      <c r="C584" s="2" t="s">
        <v>1</v>
      </c>
      <c r="D584" s="2" t="s">
        <v>5</v>
      </c>
      <c r="E584" s="2" t="s">
        <v>15</v>
      </c>
      <c r="F584" s="2">
        <v>31</v>
      </c>
      <c r="G584" s="2">
        <v>32</v>
      </c>
      <c r="H584" t="s">
        <v>24</v>
      </c>
      <c r="I584" s="2" t="s">
        <v>2</v>
      </c>
      <c r="J584" s="2" t="s">
        <v>55</v>
      </c>
      <c r="K584" s="2">
        <v>15</v>
      </c>
      <c r="L584" s="2">
        <v>69</v>
      </c>
      <c r="M584" s="2">
        <v>37</v>
      </c>
      <c r="N584" s="2" t="s">
        <v>4</v>
      </c>
      <c r="O584" s="2">
        <v>1</v>
      </c>
      <c r="P584" t="s">
        <v>12</v>
      </c>
      <c r="Q584">
        <f t="shared" si="90"/>
        <v>180</v>
      </c>
      <c r="R584" s="55">
        <f t="shared" si="91"/>
        <v>5.8064516129032262E-3</v>
      </c>
      <c r="S584">
        <f t="shared" si="92"/>
        <v>1</v>
      </c>
      <c r="T584">
        <f t="shared" si="93"/>
        <v>0</v>
      </c>
      <c r="U584" s="2">
        <f t="shared" si="94"/>
        <v>1</v>
      </c>
      <c r="V584" s="2">
        <f t="shared" si="95"/>
        <v>3</v>
      </c>
      <c r="W584">
        <f t="shared" si="96"/>
        <v>1</v>
      </c>
      <c r="X584" s="2">
        <f t="shared" si="97"/>
        <v>0</v>
      </c>
      <c r="Y584">
        <f t="shared" si="98"/>
        <v>1</v>
      </c>
      <c r="AB584">
        <f t="shared" si="99"/>
        <v>1</v>
      </c>
    </row>
    <row r="585" spans="1:28" x14ac:dyDescent="0.2">
      <c r="A585" s="5">
        <v>583</v>
      </c>
      <c r="B585" s="2" t="s">
        <v>3</v>
      </c>
      <c r="C585" s="2" t="s">
        <v>1</v>
      </c>
      <c r="D585" s="2" t="s">
        <v>5</v>
      </c>
      <c r="E585" s="2" t="s">
        <v>83</v>
      </c>
      <c r="F585" s="2">
        <v>30</v>
      </c>
      <c r="G585" s="2">
        <v>66</v>
      </c>
      <c r="H585" t="s">
        <v>37</v>
      </c>
      <c r="I585" s="2" t="s">
        <v>14</v>
      </c>
      <c r="J585" s="2" t="s">
        <v>53</v>
      </c>
      <c r="K585" s="2">
        <v>18</v>
      </c>
      <c r="L585" s="2">
        <v>62</v>
      </c>
      <c r="M585" s="2">
        <v>34</v>
      </c>
      <c r="N585" s="2" t="s">
        <v>4</v>
      </c>
      <c r="O585" s="2">
        <v>1</v>
      </c>
      <c r="P585" t="s">
        <v>12</v>
      </c>
      <c r="Q585">
        <f t="shared" si="90"/>
        <v>216</v>
      </c>
      <c r="R585" s="55">
        <f t="shared" si="91"/>
        <v>7.1999999999999998E-3</v>
      </c>
      <c r="S585">
        <f t="shared" si="92"/>
        <v>0</v>
      </c>
      <c r="T585">
        <f t="shared" si="93"/>
        <v>1</v>
      </c>
      <c r="U585" s="2">
        <f t="shared" si="94"/>
        <v>1</v>
      </c>
      <c r="V585" s="2">
        <f t="shared" si="95"/>
        <v>1</v>
      </c>
      <c r="W585">
        <f t="shared" si="96"/>
        <v>1</v>
      </c>
      <c r="X585" s="2">
        <f t="shared" si="97"/>
        <v>1</v>
      </c>
      <c r="Y585">
        <f t="shared" si="98"/>
        <v>1</v>
      </c>
      <c r="AB585">
        <f t="shared" si="99"/>
        <v>1</v>
      </c>
    </row>
    <row r="586" spans="1:28" x14ac:dyDescent="0.2">
      <c r="A586" s="5">
        <v>584</v>
      </c>
      <c r="B586" s="2" t="s">
        <v>0</v>
      </c>
      <c r="C586" s="2" t="s">
        <v>1</v>
      </c>
      <c r="D586" s="2" t="s">
        <v>5</v>
      </c>
      <c r="E586" s="2" t="s">
        <v>15</v>
      </c>
      <c r="F586" s="2">
        <v>54</v>
      </c>
      <c r="G586" s="2">
        <v>68</v>
      </c>
      <c r="H586" t="s">
        <v>30</v>
      </c>
      <c r="I586" s="2" t="s">
        <v>14</v>
      </c>
      <c r="J586" s="3" t="s">
        <v>7</v>
      </c>
      <c r="K586" s="2">
        <v>43</v>
      </c>
      <c r="L586" s="2">
        <v>74</v>
      </c>
      <c r="M586" s="2">
        <v>31</v>
      </c>
      <c r="N586" s="2" t="s">
        <v>8</v>
      </c>
      <c r="O586" s="2">
        <v>4</v>
      </c>
      <c r="P586" t="s">
        <v>9</v>
      </c>
      <c r="Q586">
        <f t="shared" si="90"/>
        <v>516</v>
      </c>
      <c r="R586" s="55">
        <f t="shared" si="91"/>
        <v>9.555555555555555E-3</v>
      </c>
      <c r="S586">
        <f t="shared" si="92"/>
        <v>1</v>
      </c>
      <c r="T586">
        <f t="shared" si="93"/>
        <v>0</v>
      </c>
      <c r="U586" s="2">
        <f t="shared" si="94"/>
        <v>0</v>
      </c>
      <c r="V586" s="2">
        <f t="shared" si="95"/>
        <v>4</v>
      </c>
      <c r="W586">
        <f t="shared" si="96"/>
        <v>1</v>
      </c>
      <c r="X586" s="2">
        <f t="shared" si="97"/>
        <v>1</v>
      </c>
      <c r="Y586">
        <f t="shared" si="98"/>
        <v>0</v>
      </c>
      <c r="AB586">
        <f t="shared" si="99"/>
        <v>1</v>
      </c>
    </row>
    <row r="587" spans="1:28" x14ac:dyDescent="0.2">
      <c r="A587" s="5">
        <v>585</v>
      </c>
      <c r="B587" s="2" t="s">
        <v>3</v>
      </c>
      <c r="C587" s="2" t="s">
        <v>1</v>
      </c>
      <c r="D587" s="2" t="s">
        <v>15</v>
      </c>
      <c r="E587" s="2" t="s">
        <v>84</v>
      </c>
      <c r="F587" s="2">
        <v>31</v>
      </c>
      <c r="G587" s="2">
        <v>62</v>
      </c>
      <c r="H587" t="s">
        <v>31</v>
      </c>
      <c r="I587" s="2" t="s">
        <v>2</v>
      </c>
      <c r="J587" s="2" t="s">
        <v>55</v>
      </c>
      <c r="K587" s="2">
        <v>13</v>
      </c>
      <c r="L587" s="2">
        <v>25</v>
      </c>
      <c r="M587" s="2">
        <v>35</v>
      </c>
      <c r="N587" s="2" t="s">
        <v>4</v>
      </c>
      <c r="O587" s="2">
        <v>1</v>
      </c>
      <c r="P587" t="s">
        <v>10</v>
      </c>
      <c r="Q587">
        <f t="shared" si="90"/>
        <v>156</v>
      </c>
      <c r="R587" s="55">
        <f t="shared" si="91"/>
        <v>5.0322580645161289E-3</v>
      </c>
      <c r="S587">
        <f t="shared" si="92"/>
        <v>0</v>
      </c>
      <c r="T587">
        <f t="shared" si="93"/>
        <v>2</v>
      </c>
      <c r="U587" s="2">
        <f t="shared" si="94"/>
        <v>2</v>
      </c>
      <c r="V587" s="2">
        <f t="shared" si="95"/>
        <v>3</v>
      </c>
      <c r="W587">
        <f t="shared" si="96"/>
        <v>1</v>
      </c>
      <c r="X587" s="2">
        <f t="shared" si="97"/>
        <v>0</v>
      </c>
      <c r="Y587">
        <f t="shared" si="98"/>
        <v>1</v>
      </c>
      <c r="AB587">
        <f t="shared" si="99"/>
        <v>0</v>
      </c>
    </row>
    <row r="588" spans="1:28" x14ac:dyDescent="0.2">
      <c r="A588" s="5">
        <v>586</v>
      </c>
      <c r="B588" s="2" t="s">
        <v>3</v>
      </c>
      <c r="C588" s="2" t="s">
        <v>2</v>
      </c>
      <c r="D588" s="2" t="s">
        <v>5</v>
      </c>
      <c r="E588" s="2" t="s">
        <v>83</v>
      </c>
      <c r="F588" s="2">
        <v>30</v>
      </c>
      <c r="G588" s="2">
        <v>45</v>
      </c>
      <c r="H588" t="s">
        <v>20</v>
      </c>
      <c r="I588" s="2" t="s">
        <v>14</v>
      </c>
      <c r="J588" s="2" t="s">
        <v>55</v>
      </c>
      <c r="K588" s="2">
        <v>13</v>
      </c>
      <c r="L588" s="2">
        <v>35</v>
      </c>
      <c r="M588" s="2">
        <v>32</v>
      </c>
      <c r="N588" s="2" t="s">
        <v>4</v>
      </c>
      <c r="O588" s="2">
        <v>1</v>
      </c>
      <c r="P588" t="s">
        <v>11</v>
      </c>
      <c r="Q588">
        <f t="shared" si="90"/>
        <v>156</v>
      </c>
      <c r="R588" s="55">
        <f t="shared" si="91"/>
        <v>5.1999999999999998E-3</v>
      </c>
      <c r="S588">
        <f t="shared" si="92"/>
        <v>0</v>
      </c>
      <c r="T588">
        <f t="shared" si="93"/>
        <v>1</v>
      </c>
      <c r="U588" s="2">
        <f t="shared" si="94"/>
        <v>3</v>
      </c>
      <c r="V588" s="2">
        <f t="shared" si="95"/>
        <v>3</v>
      </c>
      <c r="W588">
        <f t="shared" si="96"/>
        <v>0</v>
      </c>
      <c r="X588" s="2">
        <f t="shared" si="97"/>
        <v>1</v>
      </c>
      <c r="Y588">
        <f t="shared" si="98"/>
        <v>1</v>
      </c>
      <c r="AB588">
        <f t="shared" si="99"/>
        <v>1</v>
      </c>
    </row>
    <row r="589" spans="1:28" x14ac:dyDescent="0.2">
      <c r="A589" s="5">
        <v>587</v>
      </c>
      <c r="B589" s="2" t="s">
        <v>3</v>
      </c>
      <c r="C589" s="2" t="s">
        <v>1</v>
      </c>
      <c r="D589" s="2" t="s">
        <v>5</v>
      </c>
      <c r="E589" s="2" t="s">
        <v>84</v>
      </c>
      <c r="F589" s="2">
        <v>52</v>
      </c>
      <c r="G589" s="2">
        <v>73</v>
      </c>
      <c r="H589" t="s">
        <v>39</v>
      </c>
      <c r="I589" s="2" t="s">
        <v>14</v>
      </c>
      <c r="J589" s="3" t="s">
        <v>7</v>
      </c>
      <c r="K589" s="2">
        <v>42</v>
      </c>
      <c r="L589" s="2">
        <v>169</v>
      </c>
      <c r="M589" s="2">
        <v>19</v>
      </c>
      <c r="N589" s="2" t="s">
        <v>8</v>
      </c>
      <c r="O589" s="2">
        <v>10</v>
      </c>
      <c r="P589" t="s">
        <v>9</v>
      </c>
      <c r="Q589">
        <f t="shared" si="90"/>
        <v>504</v>
      </c>
      <c r="R589" s="55">
        <f t="shared" si="91"/>
        <v>9.6923076923076928E-3</v>
      </c>
      <c r="S589">
        <f t="shared" si="92"/>
        <v>0</v>
      </c>
      <c r="T589">
        <f t="shared" si="93"/>
        <v>2</v>
      </c>
      <c r="U589" s="2">
        <f t="shared" si="94"/>
        <v>0</v>
      </c>
      <c r="V589" s="2">
        <f t="shared" si="95"/>
        <v>4</v>
      </c>
      <c r="W589">
        <f t="shared" si="96"/>
        <v>1</v>
      </c>
      <c r="X589" s="2">
        <f t="shared" si="97"/>
        <v>1</v>
      </c>
      <c r="Y589">
        <f t="shared" si="98"/>
        <v>0</v>
      </c>
      <c r="AB589">
        <f t="shared" si="99"/>
        <v>1</v>
      </c>
    </row>
    <row r="590" spans="1:28" x14ac:dyDescent="0.2">
      <c r="A590" s="5">
        <v>588</v>
      </c>
      <c r="B590" s="2" t="s">
        <v>3</v>
      </c>
      <c r="C590" s="2" t="s">
        <v>1</v>
      </c>
      <c r="D590" s="2" t="s">
        <v>5</v>
      </c>
      <c r="E590" s="2" t="s">
        <v>83</v>
      </c>
      <c r="F590" s="2">
        <v>54</v>
      </c>
      <c r="G590" s="2">
        <v>69</v>
      </c>
      <c r="H590" t="s">
        <v>30</v>
      </c>
      <c r="I590" s="2" t="s">
        <v>14</v>
      </c>
      <c r="J590" s="2" t="s">
        <v>6</v>
      </c>
      <c r="K590" s="2">
        <v>60</v>
      </c>
      <c r="L590" s="2">
        <v>260</v>
      </c>
      <c r="M590" s="2">
        <v>3</v>
      </c>
      <c r="N590" s="2" t="s">
        <v>4</v>
      </c>
      <c r="O590" s="2">
        <v>0</v>
      </c>
      <c r="P590" t="s">
        <v>11</v>
      </c>
      <c r="Q590">
        <f t="shared" si="90"/>
        <v>720</v>
      </c>
      <c r="R590" s="55">
        <f t="shared" si="91"/>
        <v>1.3333333333333334E-2</v>
      </c>
      <c r="S590">
        <f t="shared" si="92"/>
        <v>0</v>
      </c>
      <c r="T590">
        <f t="shared" si="93"/>
        <v>1</v>
      </c>
      <c r="U590" s="2">
        <f t="shared" si="94"/>
        <v>3</v>
      </c>
      <c r="V590" s="2">
        <f t="shared" si="95"/>
        <v>0</v>
      </c>
      <c r="W590">
        <f t="shared" si="96"/>
        <v>1</v>
      </c>
      <c r="X590" s="2">
        <f t="shared" si="97"/>
        <v>1</v>
      </c>
      <c r="Y590">
        <f t="shared" si="98"/>
        <v>1</v>
      </c>
      <c r="AB590">
        <f t="shared" si="99"/>
        <v>1</v>
      </c>
    </row>
    <row r="591" spans="1:28" x14ac:dyDescent="0.2">
      <c r="A591" s="5">
        <v>589</v>
      </c>
      <c r="B591" s="2" t="s">
        <v>0</v>
      </c>
      <c r="C591" s="2" t="s">
        <v>1</v>
      </c>
      <c r="D591" s="2" t="s">
        <v>15</v>
      </c>
      <c r="E591" s="2" t="s">
        <v>15</v>
      </c>
      <c r="F591" s="2">
        <v>33</v>
      </c>
      <c r="G591" s="2">
        <v>58</v>
      </c>
      <c r="H591" t="s">
        <v>59</v>
      </c>
      <c r="I591" s="2" t="s">
        <v>2</v>
      </c>
      <c r="J591" s="2" t="s">
        <v>53</v>
      </c>
      <c r="K591" s="2">
        <v>15</v>
      </c>
      <c r="L591" s="2">
        <v>63</v>
      </c>
      <c r="M591" s="2">
        <v>47</v>
      </c>
      <c r="N591" s="2" t="s">
        <v>4</v>
      </c>
      <c r="O591" s="2">
        <v>1</v>
      </c>
      <c r="P591" t="s">
        <v>10</v>
      </c>
      <c r="Q591">
        <f t="shared" si="90"/>
        <v>180</v>
      </c>
      <c r="R591" s="55">
        <f t="shared" si="91"/>
        <v>5.454545454545455E-3</v>
      </c>
      <c r="S591">
        <f t="shared" si="92"/>
        <v>1</v>
      </c>
      <c r="T591">
        <f t="shared" si="93"/>
        <v>0</v>
      </c>
      <c r="U591" s="2">
        <f t="shared" si="94"/>
        <v>2</v>
      </c>
      <c r="V591" s="2">
        <f t="shared" si="95"/>
        <v>1</v>
      </c>
      <c r="W591">
        <f t="shared" si="96"/>
        <v>1</v>
      </c>
      <c r="X591" s="2">
        <f t="shared" si="97"/>
        <v>0</v>
      </c>
      <c r="Y591">
        <f t="shared" si="98"/>
        <v>1</v>
      </c>
      <c r="AB591">
        <f t="shared" si="99"/>
        <v>0</v>
      </c>
    </row>
    <row r="592" spans="1:28" x14ac:dyDescent="0.2">
      <c r="A592" s="5">
        <v>590</v>
      </c>
      <c r="B592" s="2" t="s">
        <v>3</v>
      </c>
      <c r="C592" s="2" t="s">
        <v>1</v>
      </c>
      <c r="D592" s="2" t="s">
        <v>5</v>
      </c>
      <c r="E592" s="2" t="s">
        <v>84</v>
      </c>
      <c r="F592" s="2">
        <v>51</v>
      </c>
      <c r="G592" s="2">
        <v>27</v>
      </c>
      <c r="H592" t="s">
        <v>16</v>
      </c>
      <c r="I592" s="2" t="s">
        <v>14</v>
      </c>
      <c r="J592" s="3" t="s">
        <v>7</v>
      </c>
      <c r="K592" s="2">
        <v>41</v>
      </c>
      <c r="L592" s="2">
        <v>97</v>
      </c>
      <c r="M592" s="2">
        <v>28</v>
      </c>
      <c r="N592" s="2" t="s">
        <v>8</v>
      </c>
      <c r="O592" s="2">
        <v>12</v>
      </c>
      <c r="P592" t="s">
        <v>9</v>
      </c>
      <c r="Q592">
        <f t="shared" si="90"/>
        <v>492</v>
      </c>
      <c r="R592" s="55">
        <f t="shared" si="91"/>
        <v>9.6470588235294114E-3</v>
      </c>
      <c r="S592">
        <f t="shared" si="92"/>
        <v>0</v>
      </c>
      <c r="T592">
        <f t="shared" si="93"/>
        <v>2</v>
      </c>
      <c r="U592" s="2">
        <f t="shared" si="94"/>
        <v>0</v>
      </c>
      <c r="V592" s="2">
        <f t="shared" si="95"/>
        <v>4</v>
      </c>
      <c r="W592">
        <f t="shared" si="96"/>
        <v>1</v>
      </c>
      <c r="X592" s="2">
        <f t="shared" si="97"/>
        <v>1</v>
      </c>
      <c r="Y592">
        <f t="shared" si="98"/>
        <v>0</v>
      </c>
      <c r="AB592">
        <f t="shared" si="99"/>
        <v>1</v>
      </c>
    </row>
    <row r="593" spans="1:28" x14ac:dyDescent="0.2">
      <c r="A593" s="5">
        <v>591</v>
      </c>
      <c r="B593" s="2" t="s">
        <v>0</v>
      </c>
      <c r="C593" s="2" t="s">
        <v>1</v>
      </c>
      <c r="D593" s="2" t="s">
        <v>15</v>
      </c>
      <c r="E593" s="2" t="s">
        <v>15</v>
      </c>
      <c r="F593" s="2">
        <v>45</v>
      </c>
      <c r="G593" s="2">
        <v>78</v>
      </c>
      <c r="H593" t="s">
        <v>34</v>
      </c>
      <c r="I593" s="2" t="s">
        <v>14</v>
      </c>
      <c r="J593" s="3" t="s">
        <v>7</v>
      </c>
      <c r="K593" s="2">
        <v>44</v>
      </c>
      <c r="L593" s="2">
        <v>141</v>
      </c>
      <c r="M593" s="2">
        <v>24</v>
      </c>
      <c r="N593" s="2" t="s">
        <v>8</v>
      </c>
      <c r="O593" s="2">
        <v>5</v>
      </c>
      <c r="P593" t="s">
        <v>9</v>
      </c>
      <c r="Q593">
        <f t="shared" si="90"/>
        <v>528</v>
      </c>
      <c r="R593" s="55">
        <f t="shared" si="91"/>
        <v>1.1733333333333333E-2</v>
      </c>
      <c r="S593">
        <f t="shared" si="92"/>
        <v>1</v>
      </c>
      <c r="T593">
        <f t="shared" si="93"/>
        <v>0</v>
      </c>
      <c r="U593" s="2">
        <f t="shared" si="94"/>
        <v>0</v>
      </c>
      <c r="V593" s="2">
        <f t="shared" si="95"/>
        <v>4</v>
      </c>
      <c r="W593">
        <f t="shared" si="96"/>
        <v>1</v>
      </c>
      <c r="X593" s="2">
        <f t="shared" si="97"/>
        <v>1</v>
      </c>
      <c r="Y593">
        <f t="shared" si="98"/>
        <v>0</v>
      </c>
      <c r="AB593">
        <f t="shared" si="99"/>
        <v>0</v>
      </c>
    </row>
    <row r="594" spans="1:28" x14ac:dyDescent="0.2">
      <c r="A594" s="5">
        <v>592</v>
      </c>
      <c r="B594" s="2" t="s">
        <v>3</v>
      </c>
      <c r="C594" s="2" t="s">
        <v>2</v>
      </c>
      <c r="D594" s="2" t="s">
        <v>5</v>
      </c>
      <c r="E594" s="2" t="s">
        <v>15</v>
      </c>
      <c r="F594" s="2">
        <v>31</v>
      </c>
      <c r="G594" s="2">
        <v>21</v>
      </c>
      <c r="H594" t="s">
        <v>64</v>
      </c>
      <c r="I594" s="2" t="s">
        <v>2</v>
      </c>
      <c r="J594" s="2" t="s">
        <v>55</v>
      </c>
      <c r="K594" s="2">
        <v>33</v>
      </c>
      <c r="L594" s="2">
        <v>48</v>
      </c>
      <c r="M594" s="2">
        <v>12</v>
      </c>
      <c r="N594" s="2" t="s">
        <v>4</v>
      </c>
      <c r="O594" s="2">
        <v>4</v>
      </c>
      <c r="P594" t="s">
        <v>13</v>
      </c>
      <c r="Q594">
        <f t="shared" si="90"/>
        <v>396</v>
      </c>
      <c r="R594" s="55">
        <f t="shared" si="91"/>
        <v>1.2774193548387098E-2</v>
      </c>
      <c r="S594">
        <f t="shared" si="92"/>
        <v>0</v>
      </c>
      <c r="T594">
        <f t="shared" si="93"/>
        <v>0</v>
      </c>
      <c r="U594" s="2">
        <f t="shared" si="94"/>
        <v>4</v>
      </c>
      <c r="V594" s="2">
        <f t="shared" si="95"/>
        <v>3</v>
      </c>
      <c r="W594">
        <f t="shared" si="96"/>
        <v>0</v>
      </c>
      <c r="X594" s="2">
        <f t="shared" si="97"/>
        <v>0</v>
      </c>
      <c r="Y594">
        <f t="shared" si="98"/>
        <v>1</v>
      </c>
      <c r="AB594">
        <f t="shared" si="99"/>
        <v>1</v>
      </c>
    </row>
    <row r="595" spans="1:28" x14ac:dyDescent="0.2">
      <c r="A595" s="5">
        <v>593</v>
      </c>
      <c r="B595" s="2" t="s">
        <v>0</v>
      </c>
      <c r="C595" s="2" t="s">
        <v>2</v>
      </c>
      <c r="D595" s="2" t="s">
        <v>15</v>
      </c>
      <c r="E595" s="2" t="s">
        <v>15</v>
      </c>
      <c r="F595" s="2">
        <v>30</v>
      </c>
      <c r="G595" s="2">
        <v>49</v>
      </c>
      <c r="H595" t="s">
        <v>35</v>
      </c>
      <c r="I595" s="2" t="s">
        <v>2</v>
      </c>
      <c r="J595" s="2" t="s">
        <v>55</v>
      </c>
      <c r="K595" s="2">
        <v>13</v>
      </c>
      <c r="L595" s="2">
        <v>20</v>
      </c>
      <c r="M595" s="2">
        <v>36</v>
      </c>
      <c r="N595" s="2" t="s">
        <v>4</v>
      </c>
      <c r="O595" s="2">
        <v>1</v>
      </c>
      <c r="P595" t="s">
        <v>10</v>
      </c>
      <c r="Q595">
        <f t="shared" si="90"/>
        <v>156</v>
      </c>
      <c r="R595" s="55">
        <f t="shared" si="91"/>
        <v>5.1999999999999998E-3</v>
      </c>
      <c r="S595">
        <f t="shared" si="92"/>
        <v>1</v>
      </c>
      <c r="T595">
        <f t="shared" si="93"/>
        <v>0</v>
      </c>
      <c r="U595" s="2">
        <f t="shared" si="94"/>
        <v>2</v>
      </c>
      <c r="V595" s="2">
        <f t="shared" si="95"/>
        <v>3</v>
      </c>
      <c r="W595">
        <f t="shared" si="96"/>
        <v>0</v>
      </c>
      <c r="X595" s="2">
        <f t="shared" si="97"/>
        <v>0</v>
      </c>
      <c r="Y595">
        <f t="shared" si="98"/>
        <v>1</v>
      </c>
      <c r="AB595">
        <f t="shared" si="99"/>
        <v>0</v>
      </c>
    </row>
    <row r="596" spans="1:28" x14ac:dyDescent="0.2">
      <c r="A596" s="5">
        <v>594</v>
      </c>
      <c r="B596" s="2" t="s">
        <v>0</v>
      </c>
      <c r="C596" s="2" t="s">
        <v>1</v>
      </c>
      <c r="D596" s="2" t="s">
        <v>15</v>
      </c>
      <c r="E596" s="2" t="s">
        <v>15</v>
      </c>
      <c r="F596" s="2">
        <v>26</v>
      </c>
      <c r="G596" s="2">
        <v>69</v>
      </c>
      <c r="H596" t="s">
        <v>37</v>
      </c>
      <c r="I596" s="2" t="s">
        <v>14</v>
      </c>
      <c r="J596" s="2" t="s">
        <v>55</v>
      </c>
      <c r="K596" s="2">
        <v>18</v>
      </c>
      <c r="L596" s="2">
        <v>30</v>
      </c>
      <c r="M596" s="2">
        <v>17</v>
      </c>
      <c r="N596" s="2" t="s">
        <v>4</v>
      </c>
      <c r="O596" s="2">
        <v>0</v>
      </c>
      <c r="P596" t="s">
        <v>11</v>
      </c>
      <c r="Q596">
        <f t="shared" si="90"/>
        <v>216</v>
      </c>
      <c r="R596" s="55">
        <f t="shared" si="91"/>
        <v>8.3076923076923076E-3</v>
      </c>
      <c r="S596">
        <f t="shared" si="92"/>
        <v>1</v>
      </c>
      <c r="T596">
        <f t="shared" si="93"/>
        <v>0</v>
      </c>
      <c r="U596" s="2">
        <f t="shared" si="94"/>
        <v>3</v>
      </c>
      <c r="V596" s="2">
        <f t="shared" si="95"/>
        <v>3</v>
      </c>
      <c r="W596">
        <f t="shared" si="96"/>
        <v>1</v>
      </c>
      <c r="X596" s="2">
        <f t="shared" si="97"/>
        <v>1</v>
      </c>
      <c r="Y596">
        <f t="shared" si="98"/>
        <v>1</v>
      </c>
      <c r="AB596">
        <f t="shared" si="99"/>
        <v>0</v>
      </c>
    </row>
    <row r="597" spans="1:28" x14ac:dyDescent="0.2">
      <c r="A597" s="5">
        <v>595</v>
      </c>
      <c r="B597" s="2" t="s">
        <v>3</v>
      </c>
      <c r="C597" s="2" t="s">
        <v>2</v>
      </c>
      <c r="D597" s="2" t="s">
        <v>15</v>
      </c>
      <c r="E597" s="2" t="s">
        <v>15</v>
      </c>
      <c r="F597" s="2">
        <v>30</v>
      </c>
      <c r="G597" s="2">
        <v>46</v>
      </c>
      <c r="H597" t="s">
        <v>20</v>
      </c>
      <c r="I597" s="2" t="s">
        <v>2</v>
      </c>
      <c r="J597" s="2" t="s">
        <v>53</v>
      </c>
      <c r="K597" s="2">
        <v>18</v>
      </c>
      <c r="L597" s="2">
        <v>68</v>
      </c>
      <c r="M597" s="2">
        <v>37</v>
      </c>
      <c r="N597" s="2" t="s">
        <v>4</v>
      </c>
      <c r="O597" s="2">
        <v>2</v>
      </c>
      <c r="P597" t="s">
        <v>12</v>
      </c>
      <c r="Q597">
        <f t="shared" si="90"/>
        <v>216</v>
      </c>
      <c r="R597" s="55">
        <f t="shared" si="91"/>
        <v>7.1999999999999998E-3</v>
      </c>
      <c r="S597">
        <f t="shared" si="92"/>
        <v>0</v>
      </c>
      <c r="T597">
        <f t="shared" si="93"/>
        <v>0</v>
      </c>
      <c r="U597" s="2">
        <f t="shared" si="94"/>
        <v>1</v>
      </c>
      <c r="V597" s="2">
        <f t="shared" si="95"/>
        <v>1</v>
      </c>
      <c r="W597">
        <f t="shared" si="96"/>
        <v>0</v>
      </c>
      <c r="X597" s="2">
        <f t="shared" si="97"/>
        <v>0</v>
      </c>
      <c r="Y597">
        <f t="shared" si="98"/>
        <v>1</v>
      </c>
      <c r="AB597">
        <f t="shared" si="99"/>
        <v>0</v>
      </c>
    </row>
    <row r="598" spans="1:28" x14ac:dyDescent="0.2">
      <c r="A598" s="5">
        <v>596</v>
      </c>
      <c r="B598" s="2" t="s">
        <v>0</v>
      </c>
      <c r="C598" s="2" t="s">
        <v>1</v>
      </c>
      <c r="D598" s="2" t="s">
        <v>5</v>
      </c>
      <c r="E598" s="2" t="s">
        <v>15</v>
      </c>
      <c r="F598" s="2">
        <v>27</v>
      </c>
      <c r="G598" s="2">
        <v>76</v>
      </c>
      <c r="H598" t="s">
        <v>32</v>
      </c>
      <c r="I598" s="2" t="s">
        <v>14</v>
      </c>
      <c r="J598" s="2" t="s">
        <v>55</v>
      </c>
      <c r="K598" s="2">
        <v>14</v>
      </c>
      <c r="L598" s="2">
        <v>43</v>
      </c>
      <c r="M598" s="2">
        <v>23</v>
      </c>
      <c r="N598" s="2" t="s">
        <v>4</v>
      </c>
      <c r="O598" s="2">
        <v>1</v>
      </c>
      <c r="P598" t="s">
        <v>12</v>
      </c>
      <c r="Q598">
        <f t="shared" si="90"/>
        <v>168</v>
      </c>
      <c r="R598" s="55">
        <f t="shared" si="91"/>
        <v>6.2222222222222219E-3</v>
      </c>
      <c r="S598">
        <f t="shared" si="92"/>
        <v>1</v>
      </c>
      <c r="T598">
        <f t="shared" si="93"/>
        <v>0</v>
      </c>
      <c r="U598" s="2">
        <f t="shared" si="94"/>
        <v>1</v>
      </c>
      <c r="V598" s="2">
        <f t="shared" si="95"/>
        <v>3</v>
      </c>
      <c r="W598">
        <f t="shared" si="96"/>
        <v>1</v>
      </c>
      <c r="X598" s="2">
        <f t="shared" si="97"/>
        <v>1</v>
      </c>
      <c r="Y598">
        <f t="shared" si="98"/>
        <v>1</v>
      </c>
      <c r="AB598">
        <f t="shared" si="99"/>
        <v>1</v>
      </c>
    </row>
    <row r="599" spans="1:28" x14ac:dyDescent="0.2">
      <c r="A599" s="5">
        <v>597</v>
      </c>
      <c r="B599" s="2" t="s">
        <v>0</v>
      </c>
      <c r="C599" s="2" t="s">
        <v>1</v>
      </c>
      <c r="D599" s="2" t="s">
        <v>5</v>
      </c>
      <c r="E599" s="2" t="s">
        <v>83</v>
      </c>
      <c r="F599" s="2">
        <v>59</v>
      </c>
      <c r="G599" s="2">
        <v>70</v>
      </c>
      <c r="H599" t="s">
        <v>34</v>
      </c>
      <c r="I599" s="2" t="s">
        <v>14</v>
      </c>
      <c r="J599" s="2" t="s">
        <v>6</v>
      </c>
      <c r="K599" s="2">
        <v>66</v>
      </c>
      <c r="L599" s="2">
        <v>122</v>
      </c>
      <c r="M599" s="2">
        <v>12</v>
      </c>
      <c r="N599" s="2" t="s">
        <v>4</v>
      </c>
      <c r="O599" s="2">
        <v>1</v>
      </c>
      <c r="P599" t="s">
        <v>10</v>
      </c>
      <c r="Q599">
        <f t="shared" si="90"/>
        <v>792</v>
      </c>
      <c r="R599" s="55">
        <f t="shared" si="91"/>
        <v>1.3423728813559322E-2</v>
      </c>
      <c r="S599">
        <f t="shared" si="92"/>
        <v>1</v>
      </c>
      <c r="T599">
        <f t="shared" si="93"/>
        <v>1</v>
      </c>
      <c r="U599" s="2">
        <f t="shared" si="94"/>
        <v>2</v>
      </c>
      <c r="V599" s="2">
        <f t="shared" si="95"/>
        <v>0</v>
      </c>
      <c r="W599">
        <f t="shared" si="96"/>
        <v>1</v>
      </c>
      <c r="X599" s="2">
        <f t="shared" si="97"/>
        <v>1</v>
      </c>
      <c r="Y599">
        <f t="shared" si="98"/>
        <v>1</v>
      </c>
      <c r="AB599">
        <f t="shared" si="99"/>
        <v>1</v>
      </c>
    </row>
    <row r="600" spans="1:28" x14ac:dyDescent="0.2">
      <c r="A600" s="5">
        <v>598</v>
      </c>
      <c r="B600" s="2" t="s">
        <v>3</v>
      </c>
      <c r="C600" s="2" t="s">
        <v>2</v>
      </c>
      <c r="D600" s="2" t="s">
        <v>5</v>
      </c>
      <c r="E600" s="2" t="s">
        <v>85</v>
      </c>
      <c r="F600" s="2">
        <v>50</v>
      </c>
      <c r="G600" s="2">
        <v>32</v>
      </c>
      <c r="H600" t="s">
        <v>62</v>
      </c>
      <c r="I600" s="2" t="s">
        <v>2</v>
      </c>
      <c r="J600" s="3" t="s">
        <v>7</v>
      </c>
      <c r="K600" s="2">
        <v>40</v>
      </c>
      <c r="L600" s="2">
        <v>122</v>
      </c>
      <c r="M600" s="2">
        <v>31</v>
      </c>
      <c r="N600" s="2" t="s">
        <v>8</v>
      </c>
      <c r="O600" s="2">
        <v>3</v>
      </c>
      <c r="P600" s="1" t="s">
        <v>9</v>
      </c>
      <c r="Q600">
        <f t="shared" si="90"/>
        <v>480</v>
      </c>
      <c r="R600" s="55">
        <f t="shared" si="91"/>
        <v>9.5999999999999992E-3</v>
      </c>
      <c r="S600">
        <f t="shared" si="92"/>
        <v>0</v>
      </c>
      <c r="T600">
        <f t="shared" si="93"/>
        <v>3</v>
      </c>
      <c r="U600" s="2">
        <f t="shared" si="94"/>
        <v>0</v>
      </c>
      <c r="V600" s="2">
        <f t="shared" si="95"/>
        <v>4</v>
      </c>
      <c r="W600">
        <f t="shared" si="96"/>
        <v>0</v>
      </c>
      <c r="X600" s="2">
        <f t="shared" si="97"/>
        <v>0</v>
      </c>
      <c r="Y600">
        <f t="shared" si="98"/>
        <v>0</v>
      </c>
      <c r="AB600">
        <f t="shared" si="99"/>
        <v>1</v>
      </c>
    </row>
    <row r="601" spans="1:28" x14ac:dyDescent="0.2">
      <c r="A601" s="5">
        <v>599</v>
      </c>
      <c r="B601" s="2" t="s">
        <v>3</v>
      </c>
      <c r="C601" s="2" t="s">
        <v>1</v>
      </c>
      <c r="D601" s="2" t="s">
        <v>5</v>
      </c>
      <c r="E601" s="2" t="s">
        <v>84</v>
      </c>
      <c r="F601" s="2">
        <v>33</v>
      </c>
      <c r="G601" s="2">
        <v>42</v>
      </c>
      <c r="H601" t="s">
        <v>25</v>
      </c>
      <c r="I601" s="2" t="s">
        <v>14</v>
      </c>
      <c r="J601" s="2" t="s">
        <v>55</v>
      </c>
      <c r="K601" s="2">
        <v>19</v>
      </c>
      <c r="L601" s="2">
        <v>32</v>
      </c>
      <c r="M601" s="2">
        <v>26</v>
      </c>
      <c r="N601" s="2" t="s">
        <v>4</v>
      </c>
      <c r="O601" s="2">
        <v>2</v>
      </c>
      <c r="P601" t="s">
        <v>10</v>
      </c>
      <c r="Q601">
        <f t="shared" si="90"/>
        <v>228</v>
      </c>
      <c r="R601" s="55">
        <f t="shared" si="91"/>
        <v>6.909090909090909E-3</v>
      </c>
      <c r="S601">
        <f t="shared" si="92"/>
        <v>0</v>
      </c>
      <c r="T601">
        <f t="shared" si="93"/>
        <v>2</v>
      </c>
      <c r="U601" s="2">
        <f t="shared" si="94"/>
        <v>2</v>
      </c>
      <c r="V601" s="2">
        <f t="shared" si="95"/>
        <v>3</v>
      </c>
      <c r="W601">
        <f t="shared" si="96"/>
        <v>1</v>
      </c>
      <c r="X601" s="2">
        <f t="shared" si="97"/>
        <v>1</v>
      </c>
      <c r="Y601">
        <f t="shared" si="98"/>
        <v>1</v>
      </c>
      <c r="AB601">
        <f t="shared" si="99"/>
        <v>1</v>
      </c>
    </row>
    <row r="602" spans="1:28" x14ac:dyDescent="0.2">
      <c r="A602" s="5">
        <v>600</v>
      </c>
      <c r="B602" s="2" t="s">
        <v>3</v>
      </c>
      <c r="C602" s="2" t="s">
        <v>1</v>
      </c>
      <c r="D602" s="2" t="s">
        <v>15</v>
      </c>
      <c r="E602" s="2" t="s">
        <v>15</v>
      </c>
      <c r="F602" s="2">
        <v>32</v>
      </c>
      <c r="G602" s="2">
        <v>67</v>
      </c>
      <c r="H602" t="s">
        <v>22</v>
      </c>
      <c r="I602" s="2" t="s">
        <v>2</v>
      </c>
      <c r="J602" s="2" t="s">
        <v>53</v>
      </c>
      <c r="K602" s="2">
        <v>16</v>
      </c>
      <c r="L602" s="2">
        <v>22</v>
      </c>
      <c r="M602" s="2">
        <v>5</v>
      </c>
      <c r="N602" s="2" t="s">
        <v>4</v>
      </c>
      <c r="O602" s="2">
        <v>1</v>
      </c>
      <c r="P602" t="s">
        <v>10</v>
      </c>
      <c r="Q602">
        <f t="shared" si="90"/>
        <v>192</v>
      </c>
      <c r="R602" s="55">
        <f t="shared" si="91"/>
        <v>6.0000000000000001E-3</v>
      </c>
      <c r="S602">
        <f t="shared" si="92"/>
        <v>0</v>
      </c>
      <c r="T602">
        <f t="shared" si="93"/>
        <v>0</v>
      </c>
      <c r="U602" s="2">
        <f t="shared" si="94"/>
        <v>2</v>
      </c>
      <c r="V602" s="2">
        <f t="shared" si="95"/>
        <v>1</v>
      </c>
      <c r="W602">
        <f t="shared" si="96"/>
        <v>1</v>
      </c>
      <c r="X602" s="2">
        <f t="shared" si="97"/>
        <v>0</v>
      </c>
      <c r="Y602">
        <f t="shared" si="98"/>
        <v>1</v>
      </c>
      <c r="AB602">
        <f t="shared" si="99"/>
        <v>0</v>
      </c>
    </row>
    <row r="603" spans="1:28" x14ac:dyDescent="0.2">
      <c r="A603" s="5">
        <v>601</v>
      </c>
      <c r="B603" s="2" t="s">
        <v>3</v>
      </c>
      <c r="C603" s="2" t="s">
        <v>1</v>
      </c>
      <c r="D603" s="2" t="s">
        <v>5</v>
      </c>
      <c r="E603" s="2" t="s">
        <v>15</v>
      </c>
      <c r="F603" s="2">
        <v>33</v>
      </c>
      <c r="G603" s="2">
        <v>67</v>
      </c>
      <c r="H603" t="s">
        <v>24</v>
      </c>
      <c r="I603" s="2" t="s">
        <v>2</v>
      </c>
      <c r="J603" s="2" t="s">
        <v>53</v>
      </c>
      <c r="K603" s="2">
        <v>15</v>
      </c>
      <c r="L603" s="2">
        <v>67</v>
      </c>
      <c r="M603" s="2">
        <v>8</v>
      </c>
      <c r="N603" s="2" t="s">
        <v>4</v>
      </c>
      <c r="O603" s="2">
        <v>0</v>
      </c>
      <c r="P603" t="s">
        <v>12</v>
      </c>
      <c r="Q603">
        <f t="shared" si="90"/>
        <v>180</v>
      </c>
      <c r="R603" s="55">
        <f t="shared" si="91"/>
        <v>5.454545454545455E-3</v>
      </c>
      <c r="S603">
        <f t="shared" si="92"/>
        <v>0</v>
      </c>
      <c r="T603">
        <f t="shared" si="93"/>
        <v>0</v>
      </c>
      <c r="U603" s="2">
        <f t="shared" si="94"/>
        <v>1</v>
      </c>
      <c r="V603" s="2">
        <f t="shared" si="95"/>
        <v>1</v>
      </c>
      <c r="W603">
        <f t="shared" si="96"/>
        <v>1</v>
      </c>
      <c r="X603" s="2">
        <f t="shared" si="97"/>
        <v>0</v>
      </c>
      <c r="Y603">
        <f t="shared" si="98"/>
        <v>1</v>
      </c>
      <c r="AB603">
        <f t="shared" si="99"/>
        <v>1</v>
      </c>
    </row>
    <row r="604" spans="1:28" x14ac:dyDescent="0.2">
      <c r="A604" s="5">
        <v>602</v>
      </c>
      <c r="B604" s="2" t="s">
        <v>0</v>
      </c>
      <c r="C604" s="2" t="s">
        <v>1</v>
      </c>
      <c r="D604" s="2" t="s">
        <v>5</v>
      </c>
      <c r="E604" s="2" t="s">
        <v>83</v>
      </c>
      <c r="F604" s="2">
        <v>29</v>
      </c>
      <c r="G604" s="2">
        <v>64</v>
      </c>
      <c r="H604" t="s">
        <v>20</v>
      </c>
      <c r="I604" s="2" t="s">
        <v>14</v>
      </c>
      <c r="J604" s="2" t="s">
        <v>55</v>
      </c>
      <c r="K604" s="2">
        <v>14</v>
      </c>
      <c r="L604" s="2">
        <v>47</v>
      </c>
      <c r="M604" s="2">
        <v>46</v>
      </c>
      <c r="N604" s="2" t="s">
        <v>4</v>
      </c>
      <c r="O604" s="2">
        <v>1</v>
      </c>
      <c r="P604" t="s">
        <v>11</v>
      </c>
      <c r="Q604">
        <f t="shared" si="90"/>
        <v>168</v>
      </c>
      <c r="R604" s="55">
        <f t="shared" si="91"/>
        <v>5.7931034482758617E-3</v>
      </c>
      <c r="S604">
        <f t="shared" si="92"/>
        <v>1</v>
      </c>
      <c r="T604">
        <f t="shared" si="93"/>
        <v>1</v>
      </c>
      <c r="U604" s="2">
        <f t="shared" si="94"/>
        <v>3</v>
      </c>
      <c r="V604" s="2">
        <f t="shared" si="95"/>
        <v>3</v>
      </c>
      <c r="W604">
        <f t="shared" si="96"/>
        <v>1</v>
      </c>
      <c r="X604" s="2">
        <f t="shared" si="97"/>
        <v>1</v>
      </c>
      <c r="Y604">
        <f t="shared" si="98"/>
        <v>1</v>
      </c>
      <c r="AB604">
        <f t="shared" si="99"/>
        <v>1</v>
      </c>
    </row>
    <row r="605" spans="1:28" x14ac:dyDescent="0.2">
      <c r="A605" s="5">
        <v>603</v>
      </c>
      <c r="B605" s="2" t="s">
        <v>3</v>
      </c>
      <c r="C605" s="2" t="s">
        <v>2</v>
      </c>
      <c r="D605" s="2" t="s">
        <v>5</v>
      </c>
      <c r="E605" s="2" t="s">
        <v>83</v>
      </c>
      <c r="F605" s="2">
        <v>30</v>
      </c>
      <c r="G605" s="2">
        <v>24</v>
      </c>
      <c r="H605" t="s">
        <v>19</v>
      </c>
      <c r="I605" s="2" t="s">
        <v>2</v>
      </c>
      <c r="J605" s="2" t="s">
        <v>55</v>
      </c>
      <c r="K605" s="2">
        <v>34</v>
      </c>
      <c r="L605" s="2">
        <v>161</v>
      </c>
      <c r="M605" s="2">
        <v>42</v>
      </c>
      <c r="N605" s="2" t="s">
        <v>4</v>
      </c>
      <c r="O605" s="2">
        <v>2</v>
      </c>
      <c r="P605" t="s">
        <v>13</v>
      </c>
      <c r="Q605">
        <f t="shared" si="90"/>
        <v>408</v>
      </c>
      <c r="R605" s="55">
        <f t="shared" si="91"/>
        <v>1.3599999999999999E-2</v>
      </c>
      <c r="S605">
        <f t="shared" si="92"/>
        <v>0</v>
      </c>
      <c r="T605">
        <f t="shared" si="93"/>
        <v>1</v>
      </c>
      <c r="U605" s="2">
        <f t="shared" si="94"/>
        <v>4</v>
      </c>
      <c r="V605" s="2">
        <f t="shared" si="95"/>
        <v>3</v>
      </c>
      <c r="W605">
        <f t="shared" si="96"/>
        <v>0</v>
      </c>
      <c r="X605" s="2">
        <f t="shared" si="97"/>
        <v>0</v>
      </c>
      <c r="Y605">
        <f t="shared" si="98"/>
        <v>1</v>
      </c>
      <c r="AB605">
        <f t="shared" si="99"/>
        <v>1</v>
      </c>
    </row>
    <row r="606" spans="1:28" x14ac:dyDescent="0.2">
      <c r="A606" s="5">
        <v>604</v>
      </c>
      <c r="B606" s="2" t="s">
        <v>0</v>
      </c>
      <c r="C606" s="2" t="s">
        <v>1</v>
      </c>
      <c r="D606" s="2" t="s">
        <v>5</v>
      </c>
      <c r="E606" s="2" t="s">
        <v>15</v>
      </c>
      <c r="F606" s="2">
        <v>33</v>
      </c>
      <c r="G606" s="2">
        <v>63</v>
      </c>
      <c r="H606" t="s">
        <v>23</v>
      </c>
      <c r="I606" s="2" t="s">
        <v>2</v>
      </c>
      <c r="J606" s="2" t="s">
        <v>53</v>
      </c>
      <c r="K606" s="2">
        <v>15</v>
      </c>
      <c r="L606" s="2">
        <v>58</v>
      </c>
      <c r="M606" s="2">
        <v>6</v>
      </c>
      <c r="N606" s="2" t="s">
        <v>4</v>
      </c>
      <c r="O606" s="2">
        <v>1</v>
      </c>
      <c r="P606" t="s">
        <v>10</v>
      </c>
      <c r="Q606">
        <f t="shared" si="90"/>
        <v>180</v>
      </c>
      <c r="R606" s="55">
        <f t="shared" si="91"/>
        <v>5.454545454545455E-3</v>
      </c>
      <c r="S606">
        <f t="shared" si="92"/>
        <v>1</v>
      </c>
      <c r="T606">
        <f t="shared" si="93"/>
        <v>0</v>
      </c>
      <c r="U606" s="2">
        <f t="shared" si="94"/>
        <v>2</v>
      </c>
      <c r="V606" s="2">
        <f t="shared" si="95"/>
        <v>1</v>
      </c>
      <c r="W606">
        <f t="shared" si="96"/>
        <v>1</v>
      </c>
      <c r="X606" s="2">
        <f t="shared" si="97"/>
        <v>0</v>
      </c>
      <c r="Y606">
        <f t="shared" si="98"/>
        <v>1</v>
      </c>
      <c r="AB606">
        <f t="shared" si="99"/>
        <v>1</v>
      </c>
    </row>
    <row r="607" spans="1:28" x14ac:dyDescent="0.2">
      <c r="A607" s="5">
        <v>605</v>
      </c>
      <c r="B607" s="2" t="s">
        <v>3</v>
      </c>
      <c r="C607" s="2" t="s">
        <v>1</v>
      </c>
      <c r="D607" s="2" t="s">
        <v>15</v>
      </c>
      <c r="E607" s="2" t="s">
        <v>15</v>
      </c>
      <c r="F607" s="2">
        <v>32</v>
      </c>
      <c r="G607" s="2">
        <v>38</v>
      </c>
      <c r="H607" t="s">
        <v>34</v>
      </c>
      <c r="I607" s="2" t="s">
        <v>14</v>
      </c>
      <c r="J607" s="2" t="s">
        <v>55</v>
      </c>
      <c r="K607" s="2">
        <v>15</v>
      </c>
      <c r="L607" s="2">
        <v>51</v>
      </c>
      <c r="M607" s="2">
        <v>15</v>
      </c>
      <c r="N607" s="2" t="s">
        <v>4</v>
      </c>
      <c r="O607" s="2">
        <v>1</v>
      </c>
      <c r="P607" t="s">
        <v>11</v>
      </c>
      <c r="Q607">
        <f t="shared" si="90"/>
        <v>180</v>
      </c>
      <c r="R607" s="55">
        <f t="shared" si="91"/>
        <v>5.6249999999999998E-3</v>
      </c>
      <c r="S607">
        <f t="shared" si="92"/>
        <v>0</v>
      </c>
      <c r="T607">
        <f t="shared" si="93"/>
        <v>0</v>
      </c>
      <c r="U607" s="2">
        <f t="shared" si="94"/>
        <v>3</v>
      </c>
      <c r="V607" s="2">
        <f t="shared" si="95"/>
        <v>3</v>
      </c>
      <c r="W607">
        <f t="shared" si="96"/>
        <v>1</v>
      </c>
      <c r="X607" s="2">
        <f t="shared" si="97"/>
        <v>1</v>
      </c>
      <c r="Y607">
        <f t="shared" si="98"/>
        <v>1</v>
      </c>
      <c r="AB607">
        <f t="shared" si="99"/>
        <v>0</v>
      </c>
    </row>
    <row r="608" spans="1:28" x14ac:dyDescent="0.2">
      <c r="A608" s="5">
        <v>606</v>
      </c>
      <c r="B608" s="2" t="s">
        <v>3</v>
      </c>
      <c r="C608" s="2" t="s">
        <v>1</v>
      </c>
      <c r="D608" s="2" t="s">
        <v>5</v>
      </c>
      <c r="E608" s="2" t="s">
        <v>83</v>
      </c>
      <c r="F608" s="2">
        <v>28</v>
      </c>
      <c r="G608" s="2">
        <v>69</v>
      </c>
      <c r="H608" t="s">
        <v>35</v>
      </c>
      <c r="I608" s="2" t="s">
        <v>2</v>
      </c>
      <c r="J608" s="2" t="s">
        <v>53</v>
      </c>
      <c r="K608" s="2">
        <v>17</v>
      </c>
      <c r="L608" s="2">
        <v>73</v>
      </c>
      <c r="M608" s="2">
        <v>34</v>
      </c>
      <c r="N608" s="2" t="s">
        <v>4</v>
      </c>
      <c r="O608" s="2">
        <v>0</v>
      </c>
      <c r="P608" t="s">
        <v>11</v>
      </c>
      <c r="Q608">
        <f t="shared" si="90"/>
        <v>204</v>
      </c>
      <c r="R608" s="55">
        <f t="shared" si="91"/>
        <v>7.285714285714286E-3</v>
      </c>
      <c r="S608">
        <f t="shared" si="92"/>
        <v>0</v>
      </c>
      <c r="T608">
        <f t="shared" si="93"/>
        <v>1</v>
      </c>
      <c r="U608" s="2">
        <f t="shared" si="94"/>
        <v>3</v>
      </c>
      <c r="V608" s="2">
        <f t="shared" si="95"/>
        <v>1</v>
      </c>
      <c r="W608">
        <f t="shared" si="96"/>
        <v>1</v>
      </c>
      <c r="X608" s="2">
        <f t="shared" si="97"/>
        <v>0</v>
      </c>
      <c r="Y608">
        <f t="shared" si="98"/>
        <v>1</v>
      </c>
      <c r="AB608">
        <f t="shared" si="99"/>
        <v>1</v>
      </c>
    </row>
    <row r="609" spans="1:28" x14ac:dyDescent="0.2">
      <c r="A609" s="5">
        <v>607</v>
      </c>
      <c r="B609" s="2" t="s">
        <v>3</v>
      </c>
      <c r="C609" s="2" t="s">
        <v>1</v>
      </c>
      <c r="D609" s="2" t="s">
        <v>15</v>
      </c>
      <c r="E609" s="2" t="s">
        <v>15</v>
      </c>
      <c r="F609" s="2">
        <v>37</v>
      </c>
      <c r="G609" s="2">
        <v>25</v>
      </c>
      <c r="H609" t="s">
        <v>16</v>
      </c>
      <c r="I609" s="2" t="s">
        <v>14</v>
      </c>
      <c r="J609" s="2" t="s">
        <v>55</v>
      </c>
      <c r="K609" s="2">
        <v>12</v>
      </c>
      <c r="L609" s="2">
        <v>55</v>
      </c>
      <c r="M609" s="2">
        <v>36</v>
      </c>
      <c r="N609" s="2" t="s">
        <v>4</v>
      </c>
      <c r="O609" s="2">
        <v>1</v>
      </c>
      <c r="P609" t="s">
        <v>12</v>
      </c>
      <c r="Q609">
        <f t="shared" si="90"/>
        <v>144</v>
      </c>
      <c r="R609" s="55">
        <f t="shared" si="91"/>
        <v>3.8918918918918917E-3</v>
      </c>
      <c r="S609">
        <f t="shared" si="92"/>
        <v>0</v>
      </c>
      <c r="T609">
        <f t="shared" si="93"/>
        <v>0</v>
      </c>
      <c r="U609" s="2">
        <f t="shared" si="94"/>
        <v>1</v>
      </c>
      <c r="V609" s="2">
        <f t="shared" si="95"/>
        <v>3</v>
      </c>
      <c r="W609">
        <f t="shared" si="96"/>
        <v>1</v>
      </c>
      <c r="X609" s="2">
        <f t="shared" si="97"/>
        <v>1</v>
      </c>
      <c r="Y609">
        <f t="shared" si="98"/>
        <v>1</v>
      </c>
      <c r="AB609">
        <f t="shared" si="99"/>
        <v>0</v>
      </c>
    </row>
    <row r="610" spans="1:28" x14ac:dyDescent="0.2">
      <c r="A610" s="5">
        <v>608</v>
      </c>
      <c r="B610" s="2" t="s">
        <v>3</v>
      </c>
      <c r="C610" s="2" t="s">
        <v>1</v>
      </c>
      <c r="D610" s="2" t="s">
        <v>15</v>
      </c>
      <c r="E610" s="2" t="s">
        <v>15</v>
      </c>
      <c r="F610" s="2">
        <v>28</v>
      </c>
      <c r="G610" s="2">
        <v>53</v>
      </c>
      <c r="H610" t="s">
        <v>27</v>
      </c>
      <c r="I610" s="2" t="s">
        <v>14</v>
      </c>
      <c r="J610" s="2" t="s">
        <v>53</v>
      </c>
      <c r="K610" s="2">
        <v>17</v>
      </c>
      <c r="L610" s="2">
        <v>85</v>
      </c>
      <c r="M610" s="2">
        <v>7</v>
      </c>
      <c r="N610" s="2" t="s">
        <v>4</v>
      </c>
      <c r="O610" s="2">
        <v>1</v>
      </c>
      <c r="P610" t="s">
        <v>10</v>
      </c>
      <c r="Q610">
        <f t="shared" si="90"/>
        <v>204</v>
      </c>
      <c r="R610" s="55">
        <f t="shared" si="91"/>
        <v>7.285714285714286E-3</v>
      </c>
      <c r="S610">
        <f t="shared" si="92"/>
        <v>0</v>
      </c>
      <c r="T610">
        <f t="shared" si="93"/>
        <v>0</v>
      </c>
      <c r="U610" s="2">
        <f t="shared" si="94"/>
        <v>2</v>
      </c>
      <c r="V610" s="2">
        <f t="shared" si="95"/>
        <v>1</v>
      </c>
      <c r="W610">
        <f t="shared" si="96"/>
        <v>1</v>
      </c>
      <c r="X610" s="2">
        <f t="shared" si="97"/>
        <v>1</v>
      </c>
      <c r="Y610">
        <f t="shared" si="98"/>
        <v>1</v>
      </c>
      <c r="AB610">
        <f t="shared" si="99"/>
        <v>0</v>
      </c>
    </row>
    <row r="611" spans="1:28" x14ac:dyDescent="0.2">
      <c r="A611" s="5">
        <v>609</v>
      </c>
      <c r="B611" s="2" t="s">
        <v>3</v>
      </c>
      <c r="C611" s="2" t="s">
        <v>2</v>
      </c>
      <c r="D611" s="2" t="s">
        <v>5</v>
      </c>
      <c r="E611" s="2" t="s">
        <v>83</v>
      </c>
      <c r="F611" s="2">
        <v>33</v>
      </c>
      <c r="G611" s="2">
        <v>21</v>
      </c>
      <c r="H611" t="s">
        <v>39</v>
      </c>
      <c r="I611" s="2" t="s">
        <v>2</v>
      </c>
      <c r="J611" s="2" t="s">
        <v>54</v>
      </c>
      <c r="K611" s="2">
        <v>32</v>
      </c>
      <c r="L611" s="2">
        <v>36</v>
      </c>
      <c r="M611" s="2">
        <v>21</v>
      </c>
      <c r="N611" s="2" t="s">
        <v>4</v>
      </c>
      <c r="O611" s="2">
        <v>2</v>
      </c>
      <c r="P611" t="s">
        <v>13</v>
      </c>
      <c r="Q611">
        <f t="shared" si="90"/>
        <v>384</v>
      </c>
      <c r="R611" s="55">
        <f t="shared" si="91"/>
        <v>1.1636363636363636E-2</v>
      </c>
      <c r="S611">
        <f t="shared" si="92"/>
        <v>0</v>
      </c>
      <c r="T611">
        <f t="shared" si="93"/>
        <v>1</v>
      </c>
      <c r="U611" s="2">
        <f t="shared" si="94"/>
        <v>4</v>
      </c>
      <c r="V611" s="2">
        <f t="shared" si="95"/>
        <v>2</v>
      </c>
      <c r="W611">
        <f t="shared" si="96"/>
        <v>0</v>
      </c>
      <c r="X611" s="2">
        <f t="shared" si="97"/>
        <v>0</v>
      </c>
      <c r="Y611">
        <f t="shared" si="98"/>
        <v>1</v>
      </c>
      <c r="AB611">
        <f t="shared" si="99"/>
        <v>1</v>
      </c>
    </row>
    <row r="612" spans="1:28" x14ac:dyDescent="0.2">
      <c r="A612" s="5">
        <v>610</v>
      </c>
      <c r="B612" s="2" t="s">
        <v>0</v>
      </c>
      <c r="C612" s="2" t="s">
        <v>1</v>
      </c>
      <c r="D612" s="2" t="s">
        <v>5</v>
      </c>
      <c r="E612" s="2" t="s">
        <v>83</v>
      </c>
      <c r="F612" s="2">
        <v>62</v>
      </c>
      <c r="G612" s="2">
        <v>80</v>
      </c>
      <c r="H612" t="s">
        <v>39</v>
      </c>
      <c r="I612" s="2" t="s">
        <v>14</v>
      </c>
      <c r="J612" s="2" t="s">
        <v>6</v>
      </c>
      <c r="K612" s="2">
        <v>55</v>
      </c>
      <c r="L612" s="2">
        <v>247</v>
      </c>
      <c r="M612" s="2">
        <v>10</v>
      </c>
      <c r="N612" s="2" t="s">
        <v>4</v>
      </c>
      <c r="O612" s="2">
        <v>1</v>
      </c>
      <c r="P612" t="s">
        <v>11</v>
      </c>
      <c r="Q612">
        <f t="shared" si="90"/>
        <v>660</v>
      </c>
      <c r="R612" s="55">
        <f t="shared" si="91"/>
        <v>1.064516129032258E-2</v>
      </c>
      <c r="S612">
        <f t="shared" si="92"/>
        <v>1</v>
      </c>
      <c r="T612">
        <f t="shared" si="93"/>
        <v>1</v>
      </c>
      <c r="U612" s="2">
        <f t="shared" si="94"/>
        <v>3</v>
      </c>
      <c r="V612" s="2">
        <f t="shared" si="95"/>
        <v>0</v>
      </c>
      <c r="W612">
        <f t="shared" si="96"/>
        <v>1</v>
      </c>
      <c r="X612" s="2">
        <f t="shared" si="97"/>
        <v>1</v>
      </c>
      <c r="Y612">
        <f t="shared" si="98"/>
        <v>1</v>
      </c>
      <c r="AB612">
        <f t="shared" si="99"/>
        <v>1</v>
      </c>
    </row>
    <row r="613" spans="1:28" x14ac:dyDescent="0.2">
      <c r="A613" s="5">
        <v>611</v>
      </c>
      <c r="B613" s="2" t="s">
        <v>3</v>
      </c>
      <c r="C613" s="2" t="s">
        <v>1</v>
      </c>
      <c r="D613" s="2" t="s">
        <v>15</v>
      </c>
      <c r="E613" s="2" t="s">
        <v>15</v>
      </c>
      <c r="F613" s="2">
        <v>46</v>
      </c>
      <c r="G613" s="2">
        <v>66</v>
      </c>
      <c r="H613" t="s">
        <v>22</v>
      </c>
      <c r="I613" s="2" t="s">
        <v>14</v>
      </c>
      <c r="J613" s="3" t="s">
        <v>7</v>
      </c>
      <c r="K613" s="2">
        <v>34</v>
      </c>
      <c r="L613" s="2">
        <v>119</v>
      </c>
      <c r="M613" s="2">
        <v>31</v>
      </c>
      <c r="N613" s="2" t="s">
        <v>8</v>
      </c>
      <c r="O613" s="2">
        <v>2</v>
      </c>
      <c r="P613" s="1" t="s">
        <v>9</v>
      </c>
      <c r="Q613">
        <f t="shared" si="90"/>
        <v>408</v>
      </c>
      <c r="R613" s="55">
        <f t="shared" si="91"/>
        <v>8.869565217391304E-3</v>
      </c>
      <c r="S613">
        <f t="shared" si="92"/>
        <v>0</v>
      </c>
      <c r="T613">
        <f t="shared" si="93"/>
        <v>0</v>
      </c>
      <c r="U613" s="2">
        <f t="shared" si="94"/>
        <v>0</v>
      </c>
      <c r="V613" s="2">
        <f t="shared" si="95"/>
        <v>4</v>
      </c>
      <c r="W613">
        <f t="shared" si="96"/>
        <v>1</v>
      </c>
      <c r="X613" s="2">
        <f t="shared" si="97"/>
        <v>1</v>
      </c>
      <c r="Y613">
        <f t="shared" si="98"/>
        <v>0</v>
      </c>
      <c r="AB613">
        <f t="shared" si="99"/>
        <v>0</v>
      </c>
    </row>
    <row r="614" spans="1:28" x14ac:dyDescent="0.2">
      <c r="A614" s="5">
        <v>612</v>
      </c>
      <c r="B614" s="2" t="s">
        <v>0</v>
      </c>
      <c r="C614" s="2" t="s">
        <v>1</v>
      </c>
      <c r="D614" s="2" t="s">
        <v>5</v>
      </c>
      <c r="E614" s="2" t="s">
        <v>84</v>
      </c>
      <c r="F614" s="2">
        <v>48</v>
      </c>
      <c r="G614" s="2">
        <v>22</v>
      </c>
      <c r="H614" t="s">
        <v>35</v>
      </c>
      <c r="I614" s="2" t="s">
        <v>14</v>
      </c>
      <c r="J614" s="2" t="s">
        <v>6</v>
      </c>
      <c r="K614" s="2">
        <v>49</v>
      </c>
      <c r="L614" s="2">
        <v>244</v>
      </c>
      <c r="M614" s="4">
        <v>3</v>
      </c>
      <c r="N614" s="2" t="s">
        <v>4</v>
      </c>
      <c r="O614" s="2">
        <v>1</v>
      </c>
      <c r="P614" t="s">
        <v>10</v>
      </c>
      <c r="Q614">
        <f t="shared" si="90"/>
        <v>588</v>
      </c>
      <c r="R614" s="55">
        <f t="shared" si="91"/>
        <v>1.225E-2</v>
      </c>
      <c r="S614">
        <f t="shared" si="92"/>
        <v>1</v>
      </c>
      <c r="T614">
        <f t="shared" si="93"/>
        <v>2</v>
      </c>
      <c r="U614" s="2">
        <f t="shared" si="94"/>
        <v>2</v>
      </c>
      <c r="V614" s="2">
        <f t="shared" si="95"/>
        <v>0</v>
      </c>
      <c r="W614">
        <f t="shared" si="96"/>
        <v>1</v>
      </c>
      <c r="X614" s="2">
        <f t="shared" si="97"/>
        <v>1</v>
      </c>
      <c r="Y614">
        <f t="shared" si="98"/>
        <v>1</v>
      </c>
      <c r="AB614">
        <f t="shared" si="99"/>
        <v>1</v>
      </c>
    </row>
    <row r="615" spans="1:28" x14ac:dyDescent="0.2">
      <c r="A615" s="5">
        <v>613</v>
      </c>
      <c r="B615" s="2" t="s">
        <v>3</v>
      </c>
      <c r="C615" s="2" t="s">
        <v>1</v>
      </c>
      <c r="D615" s="2" t="s">
        <v>5</v>
      </c>
      <c r="E615" s="2" t="s">
        <v>15</v>
      </c>
      <c r="F615" s="2">
        <v>28</v>
      </c>
      <c r="G615" s="2">
        <v>37</v>
      </c>
      <c r="H615" t="s">
        <v>30</v>
      </c>
      <c r="I615" s="2" t="s">
        <v>14</v>
      </c>
      <c r="J615" s="2" t="s">
        <v>53</v>
      </c>
      <c r="K615" s="2">
        <v>19</v>
      </c>
      <c r="L615" s="2">
        <v>61</v>
      </c>
      <c r="M615" s="2">
        <v>44</v>
      </c>
      <c r="N615" s="2" t="s">
        <v>4</v>
      </c>
      <c r="O615" s="2">
        <v>0</v>
      </c>
      <c r="P615" t="s">
        <v>11</v>
      </c>
      <c r="Q615">
        <f t="shared" si="90"/>
        <v>228</v>
      </c>
      <c r="R615" s="55">
        <f t="shared" si="91"/>
        <v>8.1428571428571427E-3</v>
      </c>
      <c r="S615">
        <f t="shared" si="92"/>
        <v>0</v>
      </c>
      <c r="T615">
        <f t="shared" si="93"/>
        <v>0</v>
      </c>
      <c r="U615" s="2">
        <f t="shared" si="94"/>
        <v>3</v>
      </c>
      <c r="V615" s="2">
        <f t="shared" si="95"/>
        <v>1</v>
      </c>
      <c r="W615">
        <f t="shared" si="96"/>
        <v>1</v>
      </c>
      <c r="X615" s="2">
        <f t="shared" si="97"/>
        <v>1</v>
      </c>
      <c r="Y615">
        <f t="shared" si="98"/>
        <v>1</v>
      </c>
      <c r="AB615">
        <f t="shared" si="99"/>
        <v>1</v>
      </c>
    </row>
    <row r="616" spans="1:28" x14ac:dyDescent="0.2">
      <c r="A616" s="5">
        <v>614</v>
      </c>
      <c r="B616" s="2" t="s">
        <v>0</v>
      </c>
      <c r="C616" s="2" t="s">
        <v>2</v>
      </c>
      <c r="D616" s="2" t="s">
        <v>15</v>
      </c>
      <c r="E616" s="2" t="s">
        <v>83</v>
      </c>
      <c r="F616" s="2">
        <v>28</v>
      </c>
      <c r="G616" s="2">
        <v>43</v>
      </c>
      <c r="H616" t="s">
        <v>28</v>
      </c>
      <c r="I616" s="2" t="s">
        <v>14</v>
      </c>
      <c r="J616" s="2" t="s">
        <v>53</v>
      </c>
      <c r="K616" s="2">
        <v>13</v>
      </c>
      <c r="L616" s="2">
        <v>39</v>
      </c>
      <c r="M616" s="2">
        <v>39</v>
      </c>
      <c r="N616" s="2" t="s">
        <v>4</v>
      </c>
      <c r="O616" s="2">
        <v>1</v>
      </c>
      <c r="P616" t="s">
        <v>10</v>
      </c>
      <c r="Q616">
        <f t="shared" si="90"/>
        <v>156</v>
      </c>
      <c r="R616" s="55">
        <f t="shared" si="91"/>
        <v>5.5714285714285718E-3</v>
      </c>
      <c r="S616">
        <f t="shared" si="92"/>
        <v>1</v>
      </c>
      <c r="T616">
        <f t="shared" si="93"/>
        <v>1</v>
      </c>
      <c r="U616" s="2">
        <f t="shared" si="94"/>
        <v>2</v>
      </c>
      <c r="V616" s="2">
        <f t="shared" si="95"/>
        <v>1</v>
      </c>
      <c r="W616">
        <f t="shared" si="96"/>
        <v>0</v>
      </c>
      <c r="X616" s="2">
        <f t="shared" si="97"/>
        <v>1</v>
      </c>
      <c r="Y616">
        <f t="shared" si="98"/>
        <v>1</v>
      </c>
      <c r="AB616">
        <f t="shared" si="99"/>
        <v>0</v>
      </c>
    </row>
    <row r="617" spans="1:28" x14ac:dyDescent="0.2">
      <c r="A617" s="5">
        <v>615</v>
      </c>
      <c r="B617" s="2" t="s">
        <v>0</v>
      </c>
      <c r="C617" s="2" t="s">
        <v>1</v>
      </c>
      <c r="D617" s="2" t="s">
        <v>5</v>
      </c>
      <c r="E617" s="2" t="s">
        <v>83</v>
      </c>
      <c r="F617" s="2">
        <v>63</v>
      </c>
      <c r="G617" s="2">
        <v>80</v>
      </c>
      <c r="H617" t="s">
        <v>20</v>
      </c>
      <c r="I617" s="2" t="s">
        <v>14</v>
      </c>
      <c r="J617" s="2" t="s">
        <v>6</v>
      </c>
      <c r="K617" s="2">
        <v>77</v>
      </c>
      <c r="L617" s="2">
        <v>326</v>
      </c>
      <c r="M617" s="2">
        <v>8</v>
      </c>
      <c r="N617" s="2" t="s">
        <v>4</v>
      </c>
      <c r="O617" s="2">
        <v>1</v>
      </c>
      <c r="P617" t="s">
        <v>11</v>
      </c>
      <c r="Q617">
        <f t="shared" si="90"/>
        <v>924</v>
      </c>
      <c r="R617" s="55">
        <f t="shared" si="91"/>
        <v>1.4666666666666666E-2</v>
      </c>
      <c r="S617">
        <f t="shared" si="92"/>
        <v>1</v>
      </c>
      <c r="T617">
        <f t="shared" si="93"/>
        <v>1</v>
      </c>
      <c r="U617" s="2">
        <f t="shared" si="94"/>
        <v>3</v>
      </c>
      <c r="V617" s="2">
        <f t="shared" si="95"/>
        <v>0</v>
      </c>
      <c r="W617">
        <f t="shared" si="96"/>
        <v>1</v>
      </c>
      <c r="X617" s="2">
        <f t="shared" si="97"/>
        <v>1</v>
      </c>
      <c r="Y617">
        <f t="shared" si="98"/>
        <v>1</v>
      </c>
      <c r="AB617">
        <f t="shared" si="99"/>
        <v>1</v>
      </c>
    </row>
    <row r="618" spans="1:28" x14ac:dyDescent="0.2">
      <c r="A618" s="5">
        <v>616</v>
      </c>
      <c r="B618" s="2" t="s">
        <v>0</v>
      </c>
      <c r="C618" s="2" t="s">
        <v>1</v>
      </c>
      <c r="D618" s="2" t="s">
        <v>5</v>
      </c>
      <c r="E618" s="2" t="s">
        <v>15</v>
      </c>
      <c r="F618" s="2">
        <v>26</v>
      </c>
      <c r="G618" s="2">
        <v>54</v>
      </c>
      <c r="H618" t="s">
        <v>39</v>
      </c>
      <c r="I618" s="2" t="s">
        <v>2</v>
      </c>
      <c r="J618" s="2" t="s">
        <v>55</v>
      </c>
      <c r="K618" s="2">
        <v>22</v>
      </c>
      <c r="L618" s="2">
        <v>44</v>
      </c>
      <c r="M618" s="2">
        <v>5</v>
      </c>
      <c r="N618" s="2" t="s">
        <v>4</v>
      </c>
      <c r="O618" s="2">
        <v>1</v>
      </c>
      <c r="P618" t="s">
        <v>10</v>
      </c>
      <c r="Q618">
        <f t="shared" si="90"/>
        <v>264</v>
      </c>
      <c r="R618" s="55">
        <f t="shared" si="91"/>
        <v>1.0153846153846154E-2</v>
      </c>
      <c r="S618">
        <f t="shared" si="92"/>
        <v>1</v>
      </c>
      <c r="T618">
        <f t="shared" si="93"/>
        <v>0</v>
      </c>
      <c r="U618" s="2">
        <f t="shared" si="94"/>
        <v>2</v>
      </c>
      <c r="V618" s="2">
        <f t="shared" si="95"/>
        <v>3</v>
      </c>
      <c r="W618">
        <f t="shared" si="96"/>
        <v>1</v>
      </c>
      <c r="X618" s="2">
        <f t="shared" si="97"/>
        <v>0</v>
      </c>
      <c r="Y618">
        <f t="shared" si="98"/>
        <v>1</v>
      </c>
      <c r="AB618">
        <f t="shared" si="99"/>
        <v>1</v>
      </c>
    </row>
    <row r="619" spans="1:28" x14ac:dyDescent="0.2">
      <c r="A619" s="5">
        <v>617</v>
      </c>
      <c r="B619" s="2" t="s">
        <v>3</v>
      </c>
      <c r="C619" s="2" t="s">
        <v>1</v>
      </c>
      <c r="D619" s="2" t="s">
        <v>15</v>
      </c>
      <c r="E619" s="2" t="s">
        <v>15</v>
      </c>
      <c r="F619" s="2">
        <v>36</v>
      </c>
      <c r="G619" s="2">
        <v>53</v>
      </c>
      <c r="H619" t="s">
        <v>44</v>
      </c>
      <c r="I619" s="2" t="s">
        <v>14</v>
      </c>
      <c r="J619" s="2" t="s">
        <v>55</v>
      </c>
      <c r="K619" s="2">
        <v>18</v>
      </c>
      <c r="L619" s="2">
        <v>55</v>
      </c>
      <c r="M619" s="2">
        <v>47</v>
      </c>
      <c r="N619" s="2" t="s">
        <v>4</v>
      </c>
      <c r="O619" s="2">
        <v>0</v>
      </c>
      <c r="P619" t="s">
        <v>10</v>
      </c>
      <c r="Q619">
        <f t="shared" si="90"/>
        <v>216</v>
      </c>
      <c r="R619" s="55">
        <f t="shared" si="91"/>
        <v>6.0000000000000001E-3</v>
      </c>
      <c r="S619">
        <f t="shared" si="92"/>
        <v>0</v>
      </c>
      <c r="T619">
        <f t="shared" si="93"/>
        <v>0</v>
      </c>
      <c r="U619" s="2">
        <f t="shared" si="94"/>
        <v>2</v>
      </c>
      <c r="V619" s="2">
        <f t="shared" si="95"/>
        <v>3</v>
      </c>
      <c r="W619">
        <f t="shared" si="96"/>
        <v>1</v>
      </c>
      <c r="X619" s="2">
        <f t="shared" si="97"/>
        <v>1</v>
      </c>
      <c r="Y619">
        <f t="shared" si="98"/>
        <v>1</v>
      </c>
      <c r="AB619">
        <f t="shared" si="99"/>
        <v>0</v>
      </c>
    </row>
    <row r="620" spans="1:28" x14ac:dyDescent="0.2">
      <c r="A620" s="5">
        <v>618</v>
      </c>
      <c r="B620" s="2" t="s">
        <v>0</v>
      </c>
      <c r="C620" s="2" t="s">
        <v>1</v>
      </c>
      <c r="D620" s="2" t="s">
        <v>5</v>
      </c>
      <c r="E620" s="2" t="s">
        <v>15</v>
      </c>
      <c r="F620" s="2">
        <v>30</v>
      </c>
      <c r="G620" s="2">
        <v>66</v>
      </c>
      <c r="H620" t="s">
        <v>22</v>
      </c>
      <c r="I620" s="2" t="s">
        <v>14</v>
      </c>
      <c r="J620" s="2" t="s">
        <v>53</v>
      </c>
      <c r="K620" s="2">
        <v>13</v>
      </c>
      <c r="L620" s="2">
        <v>60</v>
      </c>
      <c r="M620" s="2">
        <v>25</v>
      </c>
      <c r="N620" s="2" t="s">
        <v>4</v>
      </c>
      <c r="O620" s="2">
        <v>1</v>
      </c>
      <c r="P620" t="s">
        <v>11</v>
      </c>
      <c r="Q620">
        <f t="shared" si="90"/>
        <v>156</v>
      </c>
      <c r="R620" s="55">
        <f t="shared" si="91"/>
        <v>5.1999999999999998E-3</v>
      </c>
      <c r="S620">
        <f t="shared" si="92"/>
        <v>1</v>
      </c>
      <c r="T620">
        <f t="shared" si="93"/>
        <v>0</v>
      </c>
      <c r="U620" s="2">
        <f t="shared" si="94"/>
        <v>3</v>
      </c>
      <c r="V620" s="2">
        <f t="shared" si="95"/>
        <v>1</v>
      </c>
      <c r="W620">
        <f t="shared" si="96"/>
        <v>1</v>
      </c>
      <c r="X620" s="2">
        <f t="shared" si="97"/>
        <v>1</v>
      </c>
      <c r="Y620">
        <f t="shared" si="98"/>
        <v>1</v>
      </c>
      <c r="AB620">
        <f t="shared" si="99"/>
        <v>1</v>
      </c>
    </row>
    <row r="621" spans="1:28" x14ac:dyDescent="0.2">
      <c r="A621" s="5">
        <v>619</v>
      </c>
      <c r="B621" s="2" t="s">
        <v>3</v>
      </c>
      <c r="C621" s="2" t="s">
        <v>1</v>
      </c>
      <c r="D621" s="2" t="s">
        <v>15</v>
      </c>
      <c r="E621" s="2" t="s">
        <v>15</v>
      </c>
      <c r="F621" s="2">
        <v>33</v>
      </c>
      <c r="G621" s="2">
        <v>54</v>
      </c>
      <c r="H621" t="s">
        <v>38</v>
      </c>
      <c r="I621" s="2" t="s">
        <v>14</v>
      </c>
      <c r="J621" s="2" t="s">
        <v>53</v>
      </c>
      <c r="K621" s="2">
        <v>14</v>
      </c>
      <c r="L621" s="2">
        <v>47</v>
      </c>
      <c r="M621" s="2">
        <v>42</v>
      </c>
      <c r="N621" s="2" t="s">
        <v>4</v>
      </c>
      <c r="O621" s="2">
        <v>2</v>
      </c>
      <c r="P621" t="s">
        <v>12</v>
      </c>
      <c r="Q621">
        <f t="shared" si="90"/>
        <v>168</v>
      </c>
      <c r="R621" s="55">
        <f t="shared" si="91"/>
        <v>5.0909090909090913E-3</v>
      </c>
      <c r="S621">
        <f t="shared" si="92"/>
        <v>0</v>
      </c>
      <c r="T621">
        <f t="shared" si="93"/>
        <v>0</v>
      </c>
      <c r="U621" s="2">
        <f t="shared" si="94"/>
        <v>1</v>
      </c>
      <c r="V621" s="2">
        <f t="shared" si="95"/>
        <v>1</v>
      </c>
      <c r="W621">
        <f t="shared" si="96"/>
        <v>1</v>
      </c>
      <c r="X621" s="2">
        <f t="shared" si="97"/>
        <v>1</v>
      </c>
      <c r="Y621">
        <f t="shared" si="98"/>
        <v>1</v>
      </c>
      <c r="AB621">
        <f t="shared" si="99"/>
        <v>0</v>
      </c>
    </row>
    <row r="622" spans="1:28" x14ac:dyDescent="0.2">
      <c r="A622" s="5">
        <v>620</v>
      </c>
      <c r="B622" s="2" t="s">
        <v>3</v>
      </c>
      <c r="C622" s="2" t="s">
        <v>1</v>
      </c>
      <c r="D622" s="2" t="s">
        <v>5</v>
      </c>
      <c r="E622" s="2" t="s">
        <v>83</v>
      </c>
      <c r="F622" s="2">
        <v>56</v>
      </c>
      <c r="G622" s="2">
        <v>29</v>
      </c>
      <c r="H622" t="s">
        <v>39</v>
      </c>
      <c r="I622" s="2" t="s">
        <v>14</v>
      </c>
      <c r="J622" s="2" t="s">
        <v>6</v>
      </c>
      <c r="K622" s="2">
        <v>51</v>
      </c>
      <c r="L622" s="2">
        <v>225</v>
      </c>
      <c r="M622" s="2">
        <v>15</v>
      </c>
      <c r="N622" s="2" t="s">
        <v>4</v>
      </c>
      <c r="O622" s="2">
        <v>0</v>
      </c>
      <c r="P622" t="s">
        <v>10</v>
      </c>
      <c r="Q622">
        <f t="shared" si="90"/>
        <v>612</v>
      </c>
      <c r="R622" s="55">
        <f t="shared" si="91"/>
        <v>1.0928571428571428E-2</v>
      </c>
      <c r="S622">
        <f t="shared" si="92"/>
        <v>0</v>
      </c>
      <c r="T622">
        <f t="shared" si="93"/>
        <v>1</v>
      </c>
      <c r="U622" s="2">
        <f t="shared" si="94"/>
        <v>2</v>
      </c>
      <c r="V622" s="2">
        <f t="shared" si="95"/>
        <v>0</v>
      </c>
      <c r="W622">
        <f t="shared" si="96"/>
        <v>1</v>
      </c>
      <c r="X622" s="2">
        <f t="shared" si="97"/>
        <v>1</v>
      </c>
      <c r="Y622">
        <f t="shared" si="98"/>
        <v>1</v>
      </c>
      <c r="AB622">
        <f t="shared" si="99"/>
        <v>1</v>
      </c>
    </row>
    <row r="623" spans="1:28" x14ac:dyDescent="0.2">
      <c r="A623" s="5">
        <v>621</v>
      </c>
      <c r="B623" s="2" t="s">
        <v>0</v>
      </c>
      <c r="C623" s="2" t="s">
        <v>2</v>
      </c>
      <c r="D623" s="2" t="s">
        <v>5</v>
      </c>
      <c r="E623" s="2" t="s">
        <v>15</v>
      </c>
      <c r="F623" s="2">
        <v>34</v>
      </c>
      <c r="G623" s="2">
        <v>74</v>
      </c>
      <c r="H623" t="s">
        <v>38</v>
      </c>
      <c r="I623" s="2" t="s">
        <v>14</v>
      </c>
      <c r="J623" s="2" t="s">
        <v>53</v>
      </c>
      <c r="K623" s="2">
        <v>18</v>
      </c>
      <c r="L623" s="2">
        <v>72</v>
      </c>
      <c r="M623" s="2">
        <v>10</v>
      </c>
      <c r="N623" s="2" t="s">
        <v>4</v>
      </c>
      <c r="O623" s="2">
        <v>2</v>
      </c>
      <c r="P623" t="s">
        <v>11</v>
      </c>
      <c r="Q623">
        <f t="shared" si="90"/>
        <v>216</v>
      </c>
      <c r="R623" s="55">
        <f t="shared" si="91"/>
        <v>6.3529411764705881E-3</v>
      </c>
      <c r="S623">
        <f t="shared" si="92"/>
        <v>1</v>
      </c>
      <c r="T623">
        <f t="shared" si="93"/>
        <v>0</v>
      </c>
      <c r="U623" s="2">
        <f t="shared" si="94"/>
        <v>3</v>
      </c>
      <c r="V623" s="2">
        <f t="shared" si="95"/>
        <v>1</v>
      </c>
      <c r="W623">
        <f t="shared" si="96"/>
        <v>0</v>
      </c>
      <c r="X623" s="2">
        <f t="shared" si="97"/>
        <v>1</v>
      </c>
      <c r="Y623">
        <f t="shared" si="98"/>
        <v>1</v>
      </c>
      <c r="AB623">
        <f t="shared" si="99"/>
        <v>1</v>
      </c>
    </row>
    <row r="624" spans="1:28" x14ac:dyDescent="0.2">
      <c r="A624" s="5">
        <v>622</v>
      </c>
      <c r="B624" s="2" t="s">
        <v>3</v>
      </c>
      <c r="C624" s="2" t="s">
        <v>2</v>
      </c>
      <c r="D624" s="2" t="s">
        <v>5</v>
      </c>
      <c r="E624" s="2" t="s">
        <v>15</v>
      </c>
      <c r="F624" s="2">
        <v>56</v>
      </c>
      <c r="G624" s="2">
        <v>59</v>
      </c>
      <c r="H624" t="s">
        <v>57</v>
      </c>
      <c r="I624" s="2" t="s">
        <v>2</v>
      </c>
      <c r="J624" s="2" t="s">
        <v>6</v>
      </c>
      <c r="K624" s="2">
        <v>83</v>
      </c>
      <c r="L624" s="2">
        <v>281</v>
      </c>
      <c r="M624" s="2">
        <v>1</v>
      </c>
      <c r="N624" s="2" t="s">
        <v>4</v>
      </c>
      <c r="O624" s="2">
        <v>1</v>
      </c>
      <c r="P624" t="s">
        <v>11</v>
      </c>
      <c r="Q624">
        <f t="shared" si="90"/>
        <v>996</v>
      </c>
      <c r="R624" s="55">
        <f t="shared" si="91"/>
        <v>1.7785714285714287E-2</v>
      </c>
      <c r="S624">
        <f t="shared" si="92"/>
        <v>0</v>
      </c>
      <c r="T624">
        <f t="shared" si="93"/>
        <v>0</v>
      </c>
      <c r="U624" s="2">
        <f t="shared" si="94"/>
        <v>3</v>
      </c>
      <c r="V624" s="2">
        <f t="shared" si="95"/>
        <v>0</v>
      </c>
      <c r="W624">
        <f t="shared" si="96"/>
        <v>0</v>
      </c>
      <c r="X624" s="2">
        <f t="shared" si="97"/>
        <v>0</v>
      </c>
      <c r="Y624">
        <f t="shared" si="98"/>
        <v>1</v>
      </c>
      <c r="AB624">
        <f t="shared" si="99"/>
        <v>1</v>
      </c>
    </row>
    <row r="625" spans="1:28" x14ac:dyDescent="0.2">
      <c r="A625" s="5">
        <v>623</v>
      </c>
      <c r="B625" s="2" t="s">
        <v>0</v>
      </c>
      <c r="C625" s="2" t="s">
        <v>1</v>
      </c>
      <c r="D625" s="2" t="s">
        <v>5</v>
      </c>
      <c r="E625" s="2" t="s">
        <v>83</v>
      </c>
      <c r="F625" s="2">
        <v>54</v>
      </c>
      <c r="G625" s="2">
        <v>44</v>
      </c>
      <c r="H625" t="s">
        <v>35</v>
      </c>
      <c r="I625" s="2" t="s">
        <v>14</v>
      </c>
      <c r="J625" s="2" t="s">
        <v>6</v>
      </c>
      <c r="K625" s="2">
        <v>60</v>
      </c>
      <c r="L625" s="2">
        <v>124</v>
      </c>
      <c r="M625" s="4">
        <v>7</v>
      </c>
      <c r="N625" s="2" t="s">
        <v>4</v>
      </c>
      <c r="O625" s="2">
        <v>1</v>
      </c>
      <c r="P625" t="s">
        <v>10</v>
      </c>
      <c r="Q625">
        <f t="shared" si="90"/>
        <v>720</v>
      </c>
      <c r="R625" s="55">
        <f t="shared" si="91"/>
        <v>1.3333333333333334E-2</v>
      </c>
      <c r="S625">
        <f t="shared" si="92"/>
        <v>1</v>
      </c>
      <c r="T625">
        <f t="shared" si="93"/>
        <v>1</v>
      </c>
      <c r="U625" s="2">
        <f t="shared" si="94"/>
        <v>2</v>
      </c>
      <c r="V625" s="2">
        <f t="shared" si="95"/>
        <v>0</v>
      </c>
      <c r="W625">
        <f t="shared" si="96"/>
        <v>1</v>
      </c>
      <c r="X625" s="2">
        <f t="shared" si="97"/>
        <v>1</v>
      </c>
      <c r="Y625">
        <f t="shared" si="98"/>
        <v>1</v>
      </c>
      <c r="AB625">
        <f t="shared" si="99"/>
        <v>1</v>
      </c>
    </row>
    <row r="626" spans="1:28" x14ac:dyDescent="0.2">
      <c r="A626" s="5">
        <v>624</v>
      </c>
      <c r="B626" s="2" t="s">
        <v>0</v>
      </c>
      <c r="C626" s="2" t="s">
        <v>1</v>
      </c>
      <c r="D626" s="2" t="s">
        <v>15</v>
      </c>
      <c r="E626" s="2" t="s">
        <v>15</v>
      </c>
      <c r="F626" s="2">
        <v>29</v>
      </c>
      <c r="G626" s="2">
        <v>52</v>
      </c>
      <c r="H626" t="s">
        <v>16</v>
      </c>
      <c r="I626" s="2" t="s">
        <v>14</v>
      </c>
      <c r="J626" s="2" t="s">
        <v>55</v>
      </c>
      <c r="K626" s="2">
        <v>16</v>
      </c>
      <c r="L626" s="2">
        <v>60</v>
      </c>
      <c r="M626" s="2">
        <v>8</v>
      </c>
      <c r="N626" s="2" t="s">
        <v>4</v>
      </c>
      <c r="O626" s="2">
        <v>0</v>
      </c>
      <c r="P626" t="s">
        <v>10</v>
      </c>
      <c r="Q626">
        <f t="shared" si="90"/>
        <v>192</v>
      </c>
      <c r="R626" s="55">
        <f t="shared" si="91"/>
        <v>6.6206896551724136E-3</v>
      </c>
      <c r="S626">
        <f t="shared" si="92"/>
        <v>1</v>
      </c>
      <c r="T626">
        <f t="shared" si="93"/>
        <v>0</v>
      </c>
      <c r="U626" s="2">
        <f t="shared" si="94"/>
        <v>2</v>
      </c>
      <c r="V626" s="2">
        <f t="shared" si="95"/>
        <v>3</v>
      </c>
      <c r="W626">
        <f t="shared" si="96"/>
        <v>1</v>
      </c>
      <c r="X626" s="2">
        <f t="shared" si="97"/>
        <v>1</v>
      </c>
      <c r="Y626">
        <f t="shared" si="98"/>
        <v>1</v>
      </c>
      <c r="AB626">
        <f t="shared" si="99"/>
        <v>0</v>
      </c>
    </row>
    <row r="627" spans="1:28" x14ac:dyDescent="0.2">
      <c r="A627" s="5">
        <v>625</v>
      </c>
      <c r="B627" s="2" t="s">
        <v>0</v>
      </c>
      <c r="C627" s="2" t="s">
        <v>1</v>
      </c>
      <c r="D627" s="2" t="s">
        <v>15</v>
      </c>
      <c r="E627" s="2" t="s">
        <v>15</v>
      </c>
      <c r="F627" s="2">
        <v>27</v>
      </c>
      <c r="G627" s="2">
        <v>63</v>
      </c>
      <c r="H627" t="s">
        <v>39</v>
      </c>
      <c r="I627" s="2" t="s">
        <v>2</v>
      </c>
      <c r="J627" s="2" t="s">
        <v>55</v>
      </c>
      <c r="K627" s="2">
        <v>15</v>
      </c>
      <c r="L627" s="2">
        <v>22</v>
      </c>
      <c r="M627" s="2">
        <v>45</v>
      </c>
      <c r="N627" s="2" t="s">
        <v>4</v>
      </c>
      <c r="O627" s="2">
        <v>1</v>
      </c>
      <c r="P627" t="s">
        <v>10</v>
      </c>
      <c r="Q627">
        <f t="shared" si="90"/>
        <v>180</v>
      </c>
      <c r="R627" s="55">
        <f t="shared" si="91"/>
        <v>6.6666666666666671E-3</v>
      </c>
      <c r="S627">
        <f t="shared" si="92"/>
        <v>1</v>
      </c>
      <c r="T627">
        <f t="shared" si="93"/>
        <v>0</v>
      </c>
      <c r="U627" s="2">
        <f t="shared" si="94"/>
        <v>2</v>
      </c>
      <c r="V627" s="2">
        <f t="shared" si="95"/>
        <v>3</v>
      </c>
      <c r="W627">
        <f t="shared" si="96"/>
        <v>1</v>
      </c>
      <c r="X627" s="2">
        <f t="shared" si="97"/>
        <v>0</v>
      </c>
      <c r="Y627">
        <f t="shared" si="98"/>
        <v>1</v>
      </c>
      <c r="AB627">
        <f t="shared" si="99"/>
        <v>0</v>
      </c>
    </row>
    <row r="628" spans="1:28" x14ac:dyDescent="0.2">
      <c r="A628" s="5">
        <v>626</v>
      </c>
      <c r="B628" s="2" t="s">
        <v>0</v>
      </c>
      <c r="C628" s="2" t="s">
        <v>1</v>
      </c>
      <c r="D628" s="2" t="s">
        <v>15</v>
      </c>
      <c r="E628" s="2" t="s">
        <v>83</v>
      </c>
      <c r="F628" s="2">
        <v>36</v>
      </c>
      <c r="G628" s="2">
        <v>48</v>
      </c>
      <c r="H628" t="s">
        <v>38</v>
      </c>
      <c r="I628" s="2" t="s">
        <v>14</v>
      </c>
      <c r="J628" s="2" t="s">
        <v>53</v>
      </c>
      <c r="K628" s="2">
        <v>17</v>
      </c>
      <c r="L628" s="2">
        <v>61</v>
      </c>
      <c r="M628" s="2">
        <v>36</v>
      </c>
      <c r="N628" s="2" t="s">
        <v>4</v>
      </c>
      <c r="O628" s="2">
        <v>1</v>
      </c>
      <c r="P628" t="s">
        <v>12</v>
      </c>
      <c r="Q628">
        <f t="shared" si="90"/>
        <v>204</v>
      </c>
      <c r="R628" s="55">
        <f t="shared" si="91"/>
        <v>5.6666666666666671E-3</v>
      </c>
      <c r="S628">
        <f t="shared" si="92"/>
        <v>1</v>
      </c>
      <c r="T628">
        <f t="shared" si="93"/>
        <v>1</v>
      </c>
      <c r="U628" s="2">
        <f t="shared" si="94"/>
        <v>1</v>
      </c>
      <c r="V628" s="2">
        <f t="shared" si="95"/>
        <v>1</v>
      </c>
      <c r="W628">
        <f t="shared" si="96"/>
        <v>1</v>
      </c>
      <c r="X628" s="2">
        <f t="shared" si="97"/>
        <v>1</v>
      </c>
      <c r="Y628">
        <f t="shared" si="98"/>
        <v>1</v>
      </c>
      <c r="AB628">
        <f t="shared" si="99"/>
        <v>0</v>
      </c>
    </row>
    <row r="629" spans="1:28" x14ac:dyDescent="0.2">
      <c r="A629" s="5">
        <v>627</v>
      </c>
      <c r="B629" s="2" t="s">
        <v>3</v>
      </c>
      <c r="C629" s="2" t="s">
        <v>1</v>
      </c>
      <c r="D629" s="2" t="s">
        <v>15</v>
      </c>
      <c r="E629" s="2" t="s">
        <v>15</v>
      </c>
      <c r="F629" s="2">
        <v>51</v>
      </c>
      <c r="G629" s="2">
        <v>34</v>
      </c>
      <c r="H629" t="s">
        <v>28</v>
      </c>
      <c r="I629" s="2" t="s">
        <v>14</v>
      </c>
      <c r="J629" s="3" t="s">
        <v>7</v>
      </c>
      <c r="K629" s="2">
        <v>37</v>
      </c>
      <c r="L629" s="2">
        <v>137</v>
      </c>
      <c r="M629" s="2">
        <v>21</v>
      </c>
      <c r="N629" s="2" t="s">
        <v>8</v>
      </c>
      <c r="O629" s="2">
        <v>3</v>
      </c>
      <c r="P629" t="s">
        <v>9</v>
      </c>
      <c r="Q629">
        <f t="shared" si="90"/>
        <v>444</v>
      </c>
      <c r="R629" s="55">
        <f t="shared" si="91"/>
        <v>8.7058823529411761E-3</v>
      </c>
      <c r="S629">
        <f t="shared" si="92"/>
        <v>0</v>
      </c>
      <c r="T629">
        <f t="shared" si="93"/>
        <v>0</v>
      </c>
      <c r="U629" s="2">
        <f t="shared" si="94"/>
        <v>0</v>
      </c>
      <c r="V629" s="2">
        <f t="shared" si="95"/>
        <v>4</v>
      </c>
      <c r="W629">
        <f t="shared" si="96"/>
        <v>1</v>
      </c>
      <c r="X629" s="2">
        <f t="shared" si="97"/>
        <v>1</v>
      </c>
      <c r="Y629">
        <f t="shared" si="98"/>
        <v>0</v>
      </c>
      <c r="AB629">
        <f t="shared" si="99"/>
        <v>0</v>
      </c>
    </row>
    <row r="630" spans="1:28" x14ac:dyDescent="0.2">
      <c r="A630" s="5">
        <v>628</v>
      </c>
      <c r="B630" s="2" t="s">
        <v>0</v>
      </c>
      <c r="C630" s="2" t="s">
        <v>1</v>
      </c>
      <c r="D630" s="2" t="s">
        <v>5</v>
      </c>
      <c r="E630" s="2" t="s">
        <v>15</v>
      </c>
      <c r="F630" s="2">
        <v>30</v>
      </c>
      <c r="G630" s="2">
        <v>39</v>
      </c>
      <c r="H630" t="s">
        <v>24</v>
      </c>
      <c r="I630" s="2" t="s">
        <v>2</v>
      </c>
      <c r="J630" s="2" t="s">
        <v>55</v>
      </c>
      <c r="K630" s="2">
        <v>11</v>
      </c>
      <c r="L630" s="2">
        <v>44</v>
      </c>
      <c r="M630" s="2">
        <v>22</v>
      </c>
      <c r="N630" s="2" t="s">
        <v>4</v>
      </c>
      <c r="O630" s="2">
        <v>2</v>
      </c>
      <c r="P630" t="s">
        <v>10</v>
      </c>
      <c r="Q630">
        <f t="shared" si="90"/>
        <v>132</v>
      </c>
      <c r="R630" s="55">
        <f t="shared" si="91"/>
        <v>4.4000000000000003E-3</v>
      </c>
      <c r="S630">
        <f t="shared" si="92"/>
        <v>1</v>
      </c>
      <c r="T630">
        <f t="shared" si="93"/>
        <v>0</v>
      </c>
      <c r="U630" s="2">
        <f t="shared" si="94"/>
        <v>2</v>
      </c>
      <c r="V630" s="2">
        <f t="shared" si="95"/>
        <v>3</v>
      </c>
      <c r="W630">
        <f t="shared" si="96"/>
        <v>1</v>
      </c>
      <c r="X630" s="2">
        <f t="shared" si="97"/>
        <v>0</v>
      </c>
      <c r="Y630">
        <f t="shared" si="98"/>
        <v>1</v>
      </c>
      <c r="AB630">
        <f t="shared" si="99"/>
        <v>1</v>
      </c>
    </row>
    <row r="631" spans="1:28" x14ac:dyDescent="0.2">
      <c r="A631" s="5">
        <v>629</v>
      </c>
      <c r="B631" s="2" t="s">
        <v>3</v>
      </c>
      <c r="C631" s="2" t="s">
        <v>2</v>
      </c>
      <c r="D631" s="2" t="s">
        <v>5</v>
      </c>
      <c r="E631" s="2" t="s">
        <v>84</v>
      </c>
      <c r="F631" s="2">
        <v>55</v>
      </c>
      <c r="G631" s="2">
        <v>60</v>
      </c>
      <c r="H631" t="s">
        <v>31</v>
      </c>
      <c r="I631" s="2" t="s">
        <v>2</v>
      </c>
      <c r="J631" s="2" t="s">
        <v>6</v>
      </c>
      <c r="K631" s="2">
        <v>80</v>
      </c>
      <c r="L631" s="2">
        <v>366</v>
      </c>
      <c r="M631" s="2">
        <v>1</v>
      </c>
      <c r="N631" s="2" t="s">
        <v>4</v>
      </c>
      <c r="O631" s="2">
        <v>2</v>
      </c>
      <c r="P631" t="s">
        <v>11</v>
      </c>
      <c r="Q631">
        <f t="shared" si="90"/>
        <v>960</v>
      </c>
      <c r="R631" s="55">
        <f t="shared" si="91"/>
        <v>1.7454545454545455E-2</v>
      </c>
      <c r="S631">
        <f t="shared" si="92"/>
        <v>0</v>
      </c>
      <c r="T631">
        <f t="shared" si="93"/>
        <v>2</v>
      </c>
      <c r="U631" s="2">
        <f t="shared" si="94"/>
        <v>3</v>
      </c>
      <c r="V631" s="2">
        <f t="shared" si="95"/>
        <v>0</v>
      </c>
      <c r="W631">
        <f t="shared" si="96"/>
        <v>0</v>
      </c>
      <c r="X631" s="2">
        <f t="shared" si="97"/>
        <v>0</v>
      </c>
      <c r="Y631">
        <f t="shared" si="98"/>
        <v>1</v>
      </c>
      <c r="AB631">
        <f t="shared" si="99"/>
        <v>1</v>
      </c>
    </row>
    <row r="632" spans="1:28" x14ac:dyDescent="0.2">
      <c r="A632" s="5">
        <v>630</v>
      </c>
      <c r="B632" s="2" t="s">
        <v>0</v>
      </c>
      <c r="C632" s="2" t="s">
        <v>2</v>
      </c>
      <c r="D632" s="2" t="s">
        <v>5</v>
      </c>
      <c r="E632" s="2" t="s">
        <v>15</v>
      </c>
      <c r="F632" s="2">
        <v>34</v>
      </c>
      <c r="G632" s="2">
        <v>28</v>
      </c>
      <c r="H632" t="s">
        <v>22</v>
      </c>
      <c r="I632" s="2" t="s">
        <v>2</v>
      </c>
      <c r="J632" s="2" t="s">
        <v>55</v>
      </c>
      <c r="K632" s="2">
        <v>17</v>
      </c>
      <c r="L632" s="2">
        <v>84</v>
      </c>
      <c r="M632" s="2">
        <v>10</v>
      </c>
      <c r="N632" s="2" t="s">
        <v>4</v>
      </c>
      <c r="O632" s="2">
        <v>1</v>
      </c>
      <c r="P632" t="s">
        <v>10</v>
      </c>
      <c r="Q632">
        <f t="shared" si="90"/>
        <v>204</v>
      </c>
      <c r="R632" s="55">
        <f t="shared" si="91"/>
        <v>6.0000000000000001E-3</v>
      </c>
      <c r="S632">
        <f t="shared" si="92"/>
        <v>1</v>
      </c>
      <c r="T632">
        <f t="shared" si="93"/>
        <v>0</v>
      </c>
      <c r="U632" s="2">
        <f t="shared" si="94"/>
        <v>2</v>
      </c>
      <c r="V632" s="2">
        <f t="shared" si="95"/>
        <v>3</v>
      </c>
      <c r="W632">
        <f t="shared" si="96"/>
        <v>0</v>
      </c>
      <c r="X632" s="2">
        <f t="shared" si="97"/>
        <v>0</v>
      </c>
      <c r="Y632">
        <f t="shared" si="98"/>
        <v>1</v>
      </c>
      <c r="AB632">
        <f t="shared" si="99"/>
        <v>1</v>
      </c>
    </row>
    <row r="633" spans="1:28" x14ac:dyDescent="0.2">
      <c r="A633" s="5">
        <v>631</v>
      </c>
      <c r="B633" s="2" t="s">
        <v>0</v>
      </c>
      <c r="C633" s="2" t="s">
        <v>1</v>
      </c>
      <c r="D633" s="2" t="s">
        <v>15</v>
      </c>
      <c r="E633" s="2" t="s">
        <v>15</v>
      </c>
      <c r="F633" s="2">
        <v>25</v>
      </c>
      <c r="G633" s="2">
        <v>37</v>
      </c>
      <c r="H633" t="s">
        <v>22</v>
      </c>
      <c r="I633" s="2" t="s">
        <v>2</v>
      </c>
      <c r="J633" s="2" t="s">
        <v>55</v>
      </c>
      <c r="K633" s="2">
        <v>16</v>
      </c>
      <c r="L633" s="2">
        <v>66</v>
      </c>
      <c r="M633" s="2">
        <v>19</v>
      </c>
      <c r="N633" s="2" t="s">
        <v>4</v>
      </c>
      <c r="O633" s="2">
        <v>1</v>
      </c>
      <c r="P633" t="s">
        <v>12</v>
      </c>
      <c r="Q633">
        <f t="shared" si="90"/>
        <v>192</v>
      </c>
      <c r="R633" s="55">
        <f t="shared" si="91"/>
        <v>7.6800000000000002E-3</v>
      </c>
      <c r="S633">
        <f t="shared" si="92"/>
        <v>1</v>
      </c>
      <c r="T633">
        <f t="shared" si="93"/>
        <v>0</v>
      </c>
      <c r="U633" s="2">
        <f t="shared" si="94"/>
        <v>1</v>
      </c>
      <c r="V633" s="2">
        <f t="shared" si="95"/>
        <v>3</v>
      </c>
      <c r="W633">
        <f t="shared" si="96"/>
        <v>1</v>
      </c>
      <c r="X633" s="2">
        <f t="shared" si="97"/>
        <v>0</v>
      </c>
      <c r="Y633">
        <f t="shared" si="98"/>
        <v>1</v>
      </c>
      <c r="AB633">
        <f t="shared" si="99"/>
        <v>0</v>
      </c>
    </row>
    <row r="634" spans="1:28" x14ac:dyDescent="0.2">
      <c r="A634" s="5">
        <v>632</v>
      </c>
      <c r="B634" s="2" t="s">
        <v>3</v>
      </c>
      <c r="C634" s="2" t="s">
        <v>2</v>
      </c>
      <c r="D634" s="2" t="s">
        <v>5</v>
      </c>
      <c r="E634" s="2" t="s">
        <v>84</v>
      </c>
      <c r="F634" s="2">
        <v>32</v>
      </c>
      <c r="G634" s="2">
        <v>21</v>
      </c>
      <c r="H634" t="s">
        <v>30</v>
      </c>
      <c r="I634" s="2" t="s">
        <v>2</v>
      </c>
      <c r="J634" s="2" t="s">
        <v>54</v>
      </c>
      <c r="K634" s="2">
        <v>28</v>
      </c>
      <c r="L634" s="2">
        <v>95</v>
      </c>
      <c r="M634" s="2">
        <v>31</v>
      </c>
      <c r="N634" s="2" t="s">
        <v>4</v>
      </c>
      <c r="O634" s="2">
        <v>4</v>
      </c>
      <c r="P634" t="s">
        <v>13</v>
      </c>
      <c r="Q634">
        <f t="shared" si="90"/>
        <v>336</v>
      </c>
      <c r="R634" s="55">
        <f t="shared" si="91"/>
        <v>1.0500000000000001E-2</v>
      </c>
      <c r="S634">
        <f t="shared" si="92"/>
        <v>0</v>
      </c>
      <c r="T634">
        <f t="shared" si="93"/>
        <v>2</v>
      </c>
      <c r="U634" s="2">
        <f t="shared" si="94"/>
        <v>4</v>
      </c>
      <c r="V634" s="2">
        <f t="shared" si="95"/>
        <v>2</v>
      </c>
      <c r="W634">
        <f t="shared" si="96"/>
        <v>0</v>
      </c>
      <c r="X634" s="2">
        <f t="shared" si="97"/>
        <v>0</v>
      </c>
      <c r="Y634">
        <f t="shared" si="98"/>
        <v>1</v>
      </c>
      <c r="AB634">
        <f t="shared" si="99"/>
        <v>1</v>
      </c>
    </row>
    <row r="635" spans="1:28" x14ac:dyDescent="0.2">
      <c r="A635" s="5">
        <v>633</v>
      </c>
      <c r="B635" s="2" t="s">
        <v>3</v>
      </c>
      <c r="C635" s="2" t="s">
        <v>1</v>
      </c>
      <c r="D635" s="2" t="s">
        <v>5</v>
      </c>
      <c r="E635" s="2" t="s">
        <v>15</v>
      </c>
      <c r="F635" s="2">
        <v>32</v>
      </c>
      <c r="G635" s="2">
        <v>36</v>
      </c>
      <c r="H635" t="s">
        <v>35</v>
      </c>
      <c r="I635" s="2" t="s">
        <v>2</v>
      </c>
      <c r="J635" s="2" t="s">
        <v>55</v>
      </c>
      <c r="K635" s="2">
        <v>20</v>
      </c>
      <c r="L635" s="2">
        <v>95</v>
      </c>
      <c r="M635" s="2">
        <v>7</v>
      </c>
      <c r="N635" s="2" t="s">
        <v>4</v>
      </c>
      <c r="O635" s="2">
        <v>1</v>
      </c>
      <c r="P635" t="s">
        <v>10</v>
      </c>
      <c r="Q635">
        <f t="shared" si="90"/>
        <v>240</v>
      </c>
      <c r="R635" s="55">
        <f t="shared" si="91"/>
        <v>7.4999999999999997E-3</v>
      </c>
      <c r="S635">
        <f t="shared" si="92"/>
        <v>0</v>
      </c>
      <c r="T635">
        <f t="shared" si="93"/>
        <v>0</v>
      </c>
      <c r="U635" s="2">
        <f t="shared" si="94"/>
        <v>2</v>
      </c>
      <c r="V635" s="2">
        <f t="shared" si="95"/>
        <v>3</v>
      </c>
      <c r="W635">
        <f t="shared" si="96"/>
        <v>1</v>
      </c>
      <c r="X635" s="2">
        <f t="shared" si="97"/>
        <v>0</v>
      </c>
      <c r="Y635">
        <f t="shared" si="98"/>
        <v>1</v>
      </c>
      <c r="AB635">
        <f t="shared" si="99"/>
        <v>1</v>
      </c>
    </row>
    <row r="636" spans="1:28" x14ac:dyDescent="0.2">
      <c r="A636" s="5">
        <v>634</v>
      </c>
      <c r="B636" s="2" t="s">
        <v>3</v>
      </c>
      <c r="C636" s="2" t="s">
        <v>1</v>
      </c>
      <c r="D636" s="2" t="s">
        <v>5</v>
      </c>
      <c r="E636" s="2" t="s">
        <v>15</v>
      </c>
      <c r="F636" s="2">
        <v>33</v>
      </c>
      <c r="G636" s="2">
        <v>34</v>
      </c>
      <c r="H636" t="s">
        <v>23</v>
      </c>
      <c r="I636" s="2" t="s">
        <v>14</v>
      </c>
      <c r="J636" s="2" t="s">
        <v>53</v>
      </c>
      <c r="K636" s="2">
        <v>14</v>
      </c>
      <c r="L636" s="2">
        <v>48</v>
      </c>
      <c r="M636" s="2">
        <v>47</v>
      </c>
      <c r="N636" s="2" t="s">
        <v>4</v>
      </c>
      <c r="O636" s="2">
        <v>1</v>
      </c>
      <c r="P636" t="s">
        <v>10</v>
      </c>
      <c r="Q636">
        <f t="shared" si="90"/>
        <v>168</v>
      </c>
      <c r="R636" s="55">
        <f t="shared" si="91"/>
        <v>5.0909090909090913E-3</v>
      </c>
      <c r="S636">
        <f t="shared" si="92"/>
        <v>0</v>
      </c>
      <c r="T636">
        <f t="shared" si="93"/>
        <v>0</v>
      </c>
      <c r="U636" s="2">
        <f t="shared" si="94"/>
        <v>2</v>
      </c>
      <c r="V636" s="2">
        <f t="shared" si="95"/>
        <v>1</v>
      </c>
      <c r="W636">
        <f t="shared" si="96"/>
        <v>1</v>
      </c>
      <c r="X636" s="2">
        <f t="shared" si="97"/>
        <v>1</v>
      </c>
      <c r="Y636">
        <f t="shared" si="98"/>
        <v>1</v>
      </c>
      <c r="AB636">
        <f t="shared" si="99"/>
        <v>1</v>
      </c>
    </row>
    <row r="637" spans="1:28" x14ac:dyDescent="0.2">
      <c r="A637" s="5">
        <v>635</v>
      </c>
      <c r="B637" s="2" t="s">
        <v>3</v>
      </c>
      <c r="C637" s="2" t="s">
        <v>1</v>
      </c>
      <c r="D637" s="2" t="s">
        <v>5</v>
      </c>
      <c r="E637" s="2" t="s">
        <v>85</v>
      </c>
      <c r="F637" s="2">
        <v>46</v>
      </c>
      <c r="G637" s="2">
        <v>63</v>
      </c>
      <c r="H637" t="s">
        <v>28</v>
      </c>
      <c r="I637" s="2" t="s">
        <v>14</v>
      </c>
      <c r="J637" s="3" t="s">
        <v>7</v>
      </c>
      <c r="K637" s="2">
        <v>31</v>
      </c>
      <c r="L637" s="2">
        <v>37</v>
      </c>
      <c r="M637" s="2">
        <v>22</v>
      </c>
      <c r="N637" s="2" t="s">
        <v>8</v>
      </c>
      <c r="O637" s="2">
        <v>9</v>
      </c>
      <c r="P637" s="1" t="s">
        <v>9</v>
      </c>
      <c r="Q637">
        <f t="shared" si="90"/>
        <v>372</v>
      </c>
      <c r="R637" s="55">
        <f t="shared" si="91"/>
        <v>8.0869565217391304E-3</v>
      </c>
      <c r="S637">
        <f t="shared" si="92"/>
        <v>0</v>
      </c>
      <c r="T637">
        <f t="shared" si="93"/>
        <v>3</v>
      </c>
      <c r="U637" s="2">
        <f t="shared" si="94"/>
        <v>0</v>
      </c>
      <c r="V637" s="2">
        <f t="shared" si="95"/>
        <v>4</v>
      </c>
      <c r="W637">
        <f t="shared" si="96"/>
        <v>1</v>
      </c>
      <c r="X637" s="2">
        <f t="shared" si="97"/>
        <v>1</v>
      </c>
      <c r="Y637">
        <f t="shared" si="98"/>
        <v>0</v>
      </c>
      <c r="AB637">
        <f t="shared" si="99"/>
        <v>1</v>
      </c>
    </row>
    <row r="638" spans="1:28" x14ac:dyDescent="0.2">
      <c r="A638" s="5">
        <v>636</v>
      </c>
      <c r="B638" s="2" t="s">
        <v>3</v>
      </c>
      <c r="C638" s="2" t="s">
        <v>2</v>
      </c>
      <c r="D638" s="2" t="s">
        <v>5</v>
      </c>
      <c r="E638" s="2" t="s">
        <v>83</v>
      </c>
      <c r="F638" s="2">
        <v>31</v>
      </c>
      <c r="G638" s="2">
        <v>20</v>
      </c>
      <c r="H638" t="s">
        <v>39</v>
      </c>
      <c r="I638" s="2" t="s">
        <v>2</v>
      </c>
      <c r="J638" s="2" t="s">
        <v>55</v>
      </c>
      <c r="K638" s="2">
        <v>35</v>
      </c>
      <c r="L638" s="2">
        <v>55</v>
      </c>
      <c r="M638" s="2">
        <v>38</v>
      </c>
      <c r="N638" s="2" t="s">
        <v>4</v>
      </c>
      <c r="O638" s="2">
        <v>2</v>
      </c>
      <c r="P638" t="s">
        <v>13</v>
      </c>
      <c r="Q638">
        <f t="shared" si="90"/>
        <v>420</v>
      </c>
      <c r="R638" s="55">
        <f t="shared" si="91"/>
        <v>1.3548387096774193E-2</v>
      </c>
      <c r="S638">
        <f t="shared" si="92"/>
        <v>0</v>
      </c>
      <c r="T638">
        <f t="shared" si="93"/>
        <v>1</v>
      </c>
      <c r="U638" s="2">
        <f t="shared" si="94"/>
        <v>4</v>
      </c>
      <c r="V638" s="2">
        <f t="shared" si="95"/>
        <v>3</v>
      </c>
      <c r="W638">
        <f t="shared" si="96"/>
        <v>0</v>
      </c>
      <c r="X638" s="2">
        <f t="shared" si="97"/>
        <v>0</v>
      </c>
      <c r="Y638">
        <f t="shared" si="98"/>
        <v>1</v>
      </c>
      <c r="AB638">
        <f t="shared" si="99"/>
        <v>1</v>
      </c>
    </row>
    <row r="639" spans="1:28" x14ac:dyDescent="0.2">
      <c r="A639" s="5">
        <v>637</v>
      </c>
      <c r="B639" s="2" t="s">
        <v>0</v>
      </c>
      <c r="C639" s="2" t="s">
        <v>1</v>
      </c>
      <c r="D639" s="2" t="s">
        <v>5</v>
      </c>
      <c r="E639" s="2" t="s">
        <v>15</v>
      </c>
      <c r="F639" s="2">
        <v>60</v>
      </c>
      <c r="G639" s="2">
        <v>79</v>
      </c>
      <c r="H639" t="s">
        <v>18</v>
      </c>
      <c r="I639" s="2" t="s">
        <v>14</v>
      </c>
      <c r="J639" s="2" t="s">
        <v>6</v>
      </c>
      <c r="K639" s="2">
        <v>73</v>
      </c>
      <c r="L639" s="2">
        <v>326</v>
      </c>
      <c r="M639" s="2">
        <v>13</v>
      </c>
      <c r="N639" s="2" t="s">
        <v>4</v>
      </c>
      <c r="O639" s="2">
        <v>0</v>
      </c>
      <c r="P639" t="s">
        <v>12</v>
      </c>
      <c r="Q639">
        <f t="shared" si="90"/>
        <v>876</v>
      </c>
      <c r="R639" s="55">
        <f t="shared" si="91"/>
        <v>1.46E-2</v>
      </c>
      <c r="S639">
        <f t="shared" si="92"/>
        <v>1</v>
      </c>
      <c r="T639">
        <f t="shared" si="93"/>
        <v>0</v>
      </c>
      <c r="U639" s="2">
        <f t="shared" si="94"/>
        <v>1</v>
      </c>
      <c r="V639" s="2">
        <f t="shared" si="95"/>
        <v>0</v>
      </c>
      <c r="W639">
        <f t="shared" si="96"/>
        <v>1</v>
      </c>
      <c r="X639" s="2">
        <f t="shared" si="97"/>
        <v>1</v>
      </c>
      <c r="Y639">
        <f t="shared" si="98"/>
        <v>1</v>
      </c>
      <c r="AB639">
        <f t="shared" si="99"/>
        <v>1</v>
      </c>
    </row>
    <row r="640" spans="1:28" x14ac:dyDescent="0.2">
      <c r="A640" s="5">
        <v>638</v>
      </c>
      <c r="B640" s="2" t="s">
        <v>0</v>
      </c>
      <c r="C640" s="2" t="s">
        <v>1</v>
      </c>
      <c r="D640" s="2" t="s">
        <v>15</v>
      </c>
      <c r="E640" s="2" t="s">
        <v>83</v>
      </c>
      <c r="F640" s="2">
        <v>32</v>
      </c>
      <c r="G640" s="2">
        <v>42</v>
      </c>
      <c r="H640" t="s">
        <v>44</v>
      </c>
      <c r="I640" s="2" t="s">
        <v>14</v>
      </c>
      <c r="J640" s="2" t="s">
        <v>53</v>
      </c>
      <c r="K640" s="2">
        <v>21</v>
      </c>
      <c r="L640" s="2">
        <v>63</v>
      </c>
      <c r="M640" s="2">
        <v>13</v>
      </c>
      <c r="N640" s="2" t="s">
        <v>4</v>
      </c>
      <c r="O640" s="2">
        <v>2</v>
      </c>
      <c r="P640" t="s">
        <v>12</v>
      </c>
      <c r="Q640">
        <f t="shared" si="90"/>
        <v>252</v>
      </c>
      <c r="R640" s="55">
        <f t="shared" si="91"/>
        <v>7.8750000000000001E-3</v>
      </c>
      <c r="S640">
        <f t="shared" si="92"/>
        <v>1</v>
      </c>
      <c r="T640">
        <f t="shared" si="93"/>
        <v>1</v>
      </c>
      <c r="U640" s="2">
        <f t="shared" si="94"/>
        <v>1</v>
      </c>
      <c r="V640" s="2">
        <f t="shared" si="95"/>
        <v>1</v>
      </c>
      <c r="W640">
        <f t="shared" si="96"/>
        <v>1</v>
      </c>
      <c r="X640" s="2">
        <f t="shared" si="97"/>
        <v>1</v>
      </c>
      <c r="Y640">
        <f t="shared" si="98"/>
        <v>1</v>
      </c>
      <c r="AB640">
        <f t="shared" si="99"/>
        <v>0</v>
      </c>
    </row>
    <row r="641" spans="1:28" x14ac:dyDescent="0.2">
      <c r="A641" s="5">
        <v>639</v>
      </c>
      <c r="B641" s="2" t="s">
        <v>3</v>
      </c>
      <c r="C641" s="2" t="s">
        <v>2</v>
      </c>
      <c r="D641" s="2" t="s">
        <v>15</v>
      </c>
      <c r="E641" s="2" t="s">
        <v>15</v>
      </c>
      <c r="F641" s="2">
        <v>31</v>
      </c>
      <c r="G641" s="2">
        <v>44</v>
      </c>
      <c r="H641" t="s">
        <v>21</v>
      </c>
      <c r="I641" s="2" t="s">
        <v>2</v>
      </c>
      <c r="J641" s="2" t="s">
        <v>55</v>
      </c>
      <c r="K641" s="2">
        <v>15</v>
      </c>
      <c r="L641" s="2">
        <v>66</v>
      </c>
      <c r="M641" s="2">
        <v>37</v>
      </c>
      <c r="N641" s="2" t="s">
        <v>4</v>
      </c>
      <c r="O641" s="2">
        <v>2</v>
      </c>
      <c r="P641" t="s">
        <v>11</v>
      </c>
      <c r="Q641">
        <f t="shared" si="90"/>
        <v>180</v>
      </c>
      <c r="R641" s="55">
        <f t="shared" si="91"/>
        <v>5.8064516129032262E-3</v>
      </c>
      <c r="S641">
        <f t="shared" si="92"/>
        <v>0</v>
      </c>
      <c r="T641">
        <f t="shared" si="93"/>
        <v>0</v>
      </c>
      <c r="U641" s="2">
        <f t="shared" si="94"/>
        <v>3</v>
      </c>
      <c r="V641" s="2">
        <f t="shared" si="95"/>
        <v>3</v>
      </c>
      <c r="W641">
        <f t="shared" si="96"/>
        <v>0</v>
      </c>
      <c r="X641" s="2">
        <f t="shared" si="97"/>
        <v>0</v>
      </c>
      <c r="Y641">
        <f t="shared" si="98"/>
        <v>1</v>
      </c>
      <c r="AB641">
        <f t="shared" si="99"/>
        <v>0</v>
      </c>
    </row>
    <row r="642" spans="1:28" x14ac:dyDescent="0.2">
      <c r="A642" s="5">
        <v>640</v>
      </c>
      <c r="B642" s="2" t="s">
        <v>3</v>
      </c>
      <c r="C642" s="2" t="s">
        <v>1</v>
      </c>
      <c r="D642" s="2" t="s">
        <v>5</v>
      </c>
      <c r="E642" s="2" t="s">
        <v>83</v>
      </c>
      <c r="F642" s="2">
        <v>51</v>
      </c>
      <c r="G642" s="2">
        <v>63</v>
      </c>
      <c r="H642" t="s">
        <v>35</v>
      </c>
      <c r="I642" s="2" t="s">
        <v>14</v>
      </c>
      <c r="J642" s="2" t="s">
        <v>6</v>
      </c>
      <c r="K642" s="2">
        <v>45</v>
      </c>
      <c r="L642" s="2">
        <v>87</v>
      </c>
      <c r="M642" s="2">
        <v>15</v>
      </c>
      <c r="N642" s="2" t="s">
        <v>4</v>
      </c>
      <c r="O642" s="2">
        <v>0</v>
      </c>
      <c r="P642" t="s">
        <v>11</v>
      </c>
      <c r="Q642">
        <f t="shared" si="90"/>
        <v>540</v>
      </c>
      <c r="R642" s="55">
        <f t="shared" si="91"/>
        <v>1.0588235294117647E-2</v>
      </c>
      <c r="S642">
        <f t="shared" si="92"/>
        <v>0</v>
      </c>
      <c r="T642">
        <f t="shared" si="93"/>
        <v>1</v>
      </c>
      <c r="U642" s="2">
        <f t="shared" si="94"/>
        <v>3</v>
      </c>
      <c r="V642" s="2">
        <f t="shared" si="95"/>
        <v>0</v>
      </c>
      <c r="W642">
        <f t="shared" si="96"/>
        <v>1</v>
      </c>
      <c r="X642" s="2">
        <f t="shared" si="97"/>
        <v>1</v>
      </c>
      <c r="Y642">
        <f t="shared" si="98"/>
        <v>1</v>
      </c>
      <c r="AB642">
        <f t="shared" si="99"/>
        <v>1</v>
      </c>
    </row>
    <row r="643" spans="1:28" x14ac:dyDescent="0.2">
      <c r="A643" s="5">
        <v>641</v>
      </c>
      <c r="B643" s="2" t="s">
        <v>3</v>
      </c>
      <c r="C643" s="2" t="s">
        <v>2</v>
      </c>
      <c r="D643" s="2" t="s">
        <v>5</v>
      </c>
      <c r="E643" s="2" t="s">
        <v>85</v>
      </c>
      <c r="F643" s="2">
        <v>34</v>
      </c>
      <c r="G643" s="2">
        <v>24</v>
      </c>
      <c r="H643" t="s">
        <v>31</v>
      </c>
      <c r="I643" s="2" t="s">
        <v>2</v>
      </c>
      <c r="J643" s="2" t="s">
        <v>53</v>
      </c>
      <c r="K643" s="2">
        <v>28</v>
      </c>
      <c r="L643" s="2">
        <v>92</v>
      </c>
      <c r="M643" s="2">
        <v>33</v>
      </c>
      <c r="N643" s="2" t="s">
        <v>4</v>
      </c>
      <c r="O643" s="2">
        <v>2</v>
      </c>
      <c r="P643" t="s">
        <v>13</v>
      </c>
      <c r="Q643">
        <f t="shared" si="90"/>
        <v>336</v>
      </c>
      <c r="R643" s="55">
        <f t="shared" si="91"/>
        <v>9.8823529411764706E-3</v>
      </c>
      <c r="S643">
        <f t="shared" si="92"/>
        <v>0</v>
      </c>
      <c r="T643">
        <f t="shared" si="93"/>
        <v>3</v>
      </c>
      <c r="U643" s="2">
        <f t="shared" si="94"/>
        <v>4</v>
      </c>
      <c r="V643" s="2">
        <f t="shared" si="95"/>
        <v>1</v>
      </c>
      <c r="W643">
        <f t="shared" si="96"/>
        <v>0</v>
      </c>
      <c r="X643" s="2">
        <f t="shared" si="97"/>
        <v>0</v>
      </c>
      <c r="Y643">
        <f t="shared" si="98"/>
        <v>1</v>
      </c>
      <c r="AB643">
        <f t="shared" si="99"/>
        <v>1</v>
      </c>
    </row>
    <row r="644" spans="1:28" x14ac:dyDescent="0.2">
      <c r="A644" s="5">
        <v>642</v>
      </c>
      <c r="B644" s="2" t="s">
        <v>0</v>
      </c>
      <c r="C644" s="2" t="s">
        <v>1</v>
      </c>
      <c r="D644" s="2" t="s">
        <v>15</v>
      </c>
      <c r="E644" s="2" t="s">
        <v>15</v>
      </c>
      <c r="F644" s="2">
        <v>29</v>
      </c>
      <c r="G644" s="2">
        <v>79</v>
      </c>
      <c r="H644" t="s">
        <v>59</v>
      </c>
      <c r="I644" s="2" t="s">
        <v>14</v>
      </c>
      <c r="J644" s="2" t="s">
        <v>53</v>
      </c>
      <c r="K644" s="2">
        <v>18</v>
      </c>
      <c r="L644" s="2">
        <v>65</v>
      </c>
      <c r="M644" s="2">
        <v>42</v>
      </c>
      <c r="N644" s="2" t="s">
        <v>4</v>
      </c>
      <c r="O644" s="2">
        <v>2</v>
      </c>
      <c r="P644" t="s">
        <v>12</v>
      </c>
      <c r="Q644">
        <f t="shared" ref="Q644:Q707" si="100">K644*12</f>
        <v>216</v>
      </c>
      <c r="R644" s="55">
        <f t="shared" ref="R644:R707" si="101">(Q644/(F644*1000))</f>
        <v>7.4482758620689656E-3</v>
      </c>
      <c r="S644">
        <f t="shared" ref="S644:S707" si="102">IF(B644="male", 1, 0)</f>
        <v>1</v>
      </c>
      <c r="T644">
        <f t="shared" ref="T644:T707" si="103">_xlfn.IFS(E644:E1643 = "none", 0, E644:E1643 = "BA", 1, E644:E1643= "MA", 2, E644:E1643="PhD", 3)</f>
        <v>0</v>
      </c>
      <c r="U644" s="2">
        <f t="shared" ref="U644:U707" si="104">_xlfn.IFS(P644:P1643 = "saving favorite shows to watch as a family", 0, P644:P1643 = "time shifting", 1, P644:P1643= "cool gadget", 2, P644:P1643="schedule control", 3, P644:P1643="programming/interactive features", 4)</f>
        <v>1</v>
      </c>
      <c r="V644" s="2">
        <f t="shared" ref="V644:V707" si="105">_xlfn.IFS(J644:J1643 = "specialty stores", 0, J644:J1643 = "retail", 1, J644:J1643= "web (ebay)", 2, J644:J1643="discount", 3, J644:J1643="mass-consumer electronics", 4)</f>
        <v>1</v>
      </c>
      <c r="W644">
        <f t="shared" ref="W644:W707" si="106">IF(C644="married", 1, 0)</f>
        <v>1</v>
      </c>
      <c r="X644" s="2">
        <f t="shared" ref="X644:X707" si="107">IF(I644="family", 1, 0)</f>
        <v>1</v>
      </c>
      <c r="Y644">
        <f t="shared" ref="Y644:Y707" si="108">IF(N644="early", 1, 0)</f>
        <v>1</v>
      </c>
      <c r="AB644">
        <f t="shared" ref="AB644:AB707" si="109">IF(D644="professional", 1, 0)</f>
        <v>0</v>
      </c>
    </row>
    <row r="645" spans="1:28" x14ac:dyDescent="0.2">
      <c r="A645" s="5">
        <v>643</v>
      </c>
      <c r="B645" s="2" t="s">
        <v>0</v>
      </c>
      <c r="C645" s="2" t="s">
        <v>2</v>
      </c>
      <c r="D645" s="2" t="s">
        <v>5</v>
      </c>
      <c r="E645" s="2" t="s">
        <v>84</v>
      </c>
      <c r="F645" s="2">
        <v>52</v>
      </c>
      <c r="G645" s="2">
        <v>25</v>
      </c>
      <c r="H645" t="s">
        <v>25</v>
      </c>
      <c r="I645" s="2" t="s">
        <v>2</v>
      </c>
      <c r="J645" s="2" t="s">
        <v>6</v>
      </c>
      <c r="K645" s="2">
        <v>67</v>
      </c>
      <c r="L645" s="2">
        <v>83</v>
      </c>
      <c r="M645" s="2">
        <v>6</v>
      </c>
      <c r="N645" s="2" t="s">
        <v>4</v>
      </c>
      <c r="O645" s="2">
        <v>2</v>
      </c>
      <c r="P645" t="s">
        <v>10</v>
      </c>
      <c r="Q645">
        <f t="shared" si="100"/>
        <v>804</v>
      </c>
      <c r="R645" s="55">
        <f t="shared" si="101"/>
        <v>1.5461538461538462E-2</v>
      </c>
      <c r="S645">
        <f t="shared" si="102"/>
        <v>1</v>
      </c>
      <c r="T645">
        <f t="shared" si="103"/>
        <v>2</v>
      </c>
      <c r="U645" s="2">
        <f t="shared" si="104"/>
        <v>2</v>
      </c>
      <c r="V645" s="2">
        <f t="shared" si="105"/>
        <v>0</v>
      </c>
      <c r="W645">
        <f t="shared" si="106"/>
        <v>0</v>
      </c>
      <c r="X645" s="2">
        <f t="shared" si="107"/>
        <v>0</v>
      </c>
      <c r="Y645">
        <f t="shared" si="108"/>
        <v>1</v>
      </c>
      <c r="AB645">
        <f t="shared" si="109"/>
        <v>1</v>
      </c>
    </row>
    <row r="646" spans="1:28" x14ac:dyDescent="0.2">
      <c r="A646" s="5">
        <v>644</v>
      </c>
      <c r="B646" s="2" t="s">
        <v>0</v>
      </c>
      <c r="C646" s="2" t="s">
        <v>1</v>
      </c>
      <c r="D646" s="2" t="s">
        <v>5</v>
      </c>
      <c r="E646" s="2" t="s">
        <v>83</v>
      </c>
      <c r="F646" s="2">
        <v>52</v>
      </c>
      <c r="G646" s="2">
        <v>37</v>
      </c>
      <c r="H646" t="s">
        <v>24</v>
      </c>
      <c r="I646" s="2" t="s">
        <v>14</v>
      </c>
      <c r="J646" s="2" t="s">
        <v>6</v>
      </c>
      <c r="K646" s="2">
        <v>64</v>
      </c>
      <c r="L646" s="2">
        <v>224</v>
      </c>
      <c r="M646" s="4">
        <v>8</v>
      </c>
      <c r="N646" s="2" t="s">
        <v>4</v>
      </c>
      <c r="O646" s="2">
        <v>2</v>
      </c>
      <c r="P646" t="s">
        <v>10</v>
      </c>
      <c r="Q646">
        <f t="shared" si="100"/>
        <v>768</v>
      </c>
      <c r="R646" s="55">
        <f t="shared" si="101"/>
        <v>1.4769230769230769E-2</v>
      </c>
      <c r="S646">
        <f t="shared" si="102"/>
        <v>1</v>
      </c>
      <c r="T646">
        <f t="shared" si="103"/>
        <v>1</v>
      </c>
      <c r="U646" s="2">
        <f t="shared" si="104"/>
        <v>2</v>
      </c>
      <c r="V646" s="2">
        <f t="shared" si="105"/>
        <v>0</v>
      </c>
      <c r="W646">
        <f t="shared" si="106"/>
        <v>1</v>
      </c>
      <c r="X646" s="2">
        <f t="shared" si="107"/>
        <v>1</v>
      </c>
      <c r="Y646">
        <f t="shared" si="108"/>
        <v>1</v>
      </c>
      <c r="AB646">
        <f t="shared" si="109"/>
        <v>1</v>
      </c>
    </row>
    <row r="647" spans="1:28" x14ac:dyDescent="0.2">
      <c r="A647" s="5">
        <v>645</v>
      </c>
      <c r="B647" s="2" t="s">
        <v>0</v>
      </c>
      <c r="C647" s="2" t="s">
        <v>1</v>
      </c>
      <c r="D647" s="2" t="s">
        <v>5</v>
      </c>
      <c r="E647" s="2" t="s">
        <v>15</v>
      </c>
      <c r="F647" s="2">
        <v>35</v>
      </c>
      <c r="G647" s="2">
        <v>42</v>
      </c>
      <c r="H647" t="s">
        <v>21</v>
      </c>
      <c r="I647" s="2" t="s">
        <v>14</v>
      </c>
      <c r="J647" s="2" t="s">
        <v>55</v>
      </c>
      <c r="K647" s="2">
        <v>18</v>
      </c>
      <c r="L647" s="2">
        <v>46</v>
      </c>
      <c r="M647" s="2">
        <v>22</v>
      </c>
      <c r="N647" s="2" t="s">
        <v>4</v>
      </c>
      <c r="O647" s="2">
        <v>1</v>
      </c>
      <c r="P647" t="s">
        <v>12</v>
      </c>
      <c r="Q647">
        <f t="shared" si="100"/>
        <v>216</v>
      </c>
      <c r="R647" s="55">
        <f t="shared" si="101"/>
        <v>6.1714285714285716E-3</v>
      </c>
      <c r="S647">
        <f t="shared" si="102"/>
        <v>1</v>
      </c>
      <c r="T647">
        <f t="shared" si="103"/>
        <v>0</v>
      </c>
      <c r="U647" s="2">
        <f t="shared" si="104"/>
        <v>1</v>
      </c>
      <c r="V647" s="2">
        <f t="shared" si="105"/>
        <v>3</v>
      </c>
      <c r="W647">
        <f t="shared" si="106"/>
        <v>1</v>
      </c>
      <c r="X647" s="2">
        <f t="shared" si="107"/>
        <v>1</v>
      </c>
      <c r="Y647">
        <f t="shared" si="108"/>
        <v>1</v>
      </c>
      <c r="AB647">
        <f t="shared" si="109"/>
        <v>1</v>
      </c>
    </row>
    <row r="648" spans="1:28" x14ac:dyDescent="0.2">
      <c r="A648" s="5">
        <v>646</v>
      </c>
      <c r="B648" s="2" t="s">
        <v>0</v>
      </c>
      <c r="C648" s="2" t="s">
        <v>1</v>
      </c>
      <c r="D648" s="2" t="s">
        <v>5</v>
      </c>
      <c r="E648" s="2" t="s">
        <v>83</v>
      </c>
      <c r="F648" s="2">
        <v>53</v>
      </c>
      <c r="G648" s="2">
        <v>39</v>
      </c>
      <c r="H648" t="s">
        <v>33</v>
      </c>
      <c r="I648" s="2" t="s">
        <v>14</v>
      </c>
      <c r="J648" s="3" t="s">
        <v>7</v>
      </c>
      <c r="K648" s="2">
        <v>45</v>
      </c>
      <c r="L648" s="2">
        <v>59</v>
      </c>
      <c r="M648" s="2">
        <v>40</v>
      </c>
      <c r="N648" s="2" t="s">
        <v>8</v>
      </c>
      <c r="O648" s="2">
        <v>4</v>
      </c>
      <c r="P648" s="1" t="s">
        <v>9</v>
      </c>
      <c r="Q648">
        <f t="shared" si="100"/>
        <v>540</v>
      </c>
      <c r="R648" s="55">
        <f t="shared" si="101"/>
        <v>1.0188679245283019E-2</v>
      </c>
      <c r="S648">
        <f t="shared" si="102"/>
        <v>1</v>
      </c>
      <c r="T648">
        <f t="shared" si="103"/>
        <v>1</v>
      </c>
      <c r="U648" s="2">
        <f t="shared" si="104"/>
        <v>0</v>
      </c>
      <c r="V648" s="2">
        <f t="shared" si="105"/>
        <v>4</v>
      </c>
      <c r="W648">
        <f t="shared" si="106"/>
        <v>1</v>
      </c>
      <c r="X648" s="2">
        <f t="shared" si="107"/>
        <v>1</v>
      </c>
      <c r="Y648">
        <f t="shared" si="108"/>
        <v>0</v>
      </c>
      <c r="AB648">
        <f t="shared" si="109"/>
        <v>1</v>
      </c>
    </row>
    <row r="649" spans="1:28" x14ac:dyDescent="0.2">
      <c r="A649" s="5">
        <v>647</v>
      </c>
      <c r="B649" s="2" t="s">
        <v>3</v>
      </c>
      <c r="C649" s="2" t="s">
        <v>1</v>
      </c>
      <c r="D649" s="2" t="s">
        <v>5</v>
      </c>
      <c r="E649" s="2" t="s">
        <v>84</v>
      </c>
      <c r="F649" s="2">
        <v>46</v>
      </c>
      <c r="G649" s="2">
        <v>51</v>
      </c>
      <c r="H649" t="s">
        <v>31</v>
      </c>
      <c r="I649" s="2" t="s">
        <v>14</v>
      </c>
      <c r="J649" s="3" t="s">
        <v>7</v>
      </c>
      <c r="K649" s="2">
        <v>34</v>
      </c>
      <c r="L649" s="2">
        <v>103</v>
      </c>
      <c r="M649" s="2">
        <v>16</v>
      </c>
      <c r="N649" s="2" t="s">
        <v>8</v>
      </c>
      <c r="O649" s="2">
        <v>9</v>
      </c>
      <c r="P649" t="s">
        <v>9</v>
      </c>
      <c r="Q649">
        <f t="shared" si="100"/>
        <v>408</v>
      </c>
      <c r="R649" s="55">
        <f t="shared" si="101"/>
        <v>8.869565217391304E-3</v>
      </c>
      <c r="S649">
        <f t="shared" si="102"/>
        <v>0</v>
      </c>
      <c r="T649">
        <f t="shared" si="103"/>
        <v>2</v>
      </c>
      <c r="U649" s="2">
        <f t="shared" si="104"/>
        <v>0</v>
      </c>
      <c r="V649" s="2">
        <f t="shared" si="105"/>
        <v>4</v>
      </c>
      <c r="W649">
        <f t="shared" si="106"/>
        <v>1</v>
      </c>
      <c r="X649" s="2">
        <f t="shared" si="107"/>
        <v>1</v>
      </c>
      <c r="Y649">
        <f t="shared" si="108"/>
        <v>0</v>
      </c>
      <c r="AB649">
        <f t="shared" si="109"/>
        <v>1</v>
      </c>
    </row>
    <row r="650" spans="1:28" x14ac:dyDescent="0.2">
      <c r="A650" s="5">
        <v>648</v>
      </c>
      <c r="B650" s="2" t="s">
        <v>0</v>
      </c>
      <c r="C650" s="2" t="s">
        <v>1</v>
      </c>
      <c r="D650" s="2" t="s">
        <v>5</v>
      </c>
      <c r="E650" s="2" t="s">
        <v>85</v>
      </c>
      <c r="F650" s="2">
        <v>48</v>
      </c>
      <c r="G650" s="2">
        <v>22</v>
      </c>
      <c r="H650" t="s">
        <v>29</v>
      </c>
      <c r="I650" s="2" t="s">
        <v>14</v>
      </c>
      <c r="J650" s="2" t="s">
        <v>6</v>
      </c>
      <c r="K650" s="2">
        <v>43</v>
      </c>
      <c r="L650" s="2">
        <v>80</v>
      </c>
      <c r="M650" s="4">
        <v>2</v>
      </c>
      <c r="N650" s="2" t="s">
        <v>4</v>
      </c>
      <c r="O650" s="2">
        <v>2</v>
      </c>
      <c r="P650" t="s">
        <v>10</v>
      </c>
      <c r="Q650">
        <f t="shared" si="100"/>
        <v>516</v>
      </c>
      <c r="R650" s="55">
        <f t="shared" si="101"/>
        <v>1.0749999999999999E-2</v>
      </c>
      <c r="S650">
        <f t="shared" si="102"/>
        <v>1</v>
      </c>
      <c r="T650">
        <f t="shared" si="103"/>
        <v>3</v>
      </c>
      <c r="U650" s="2">
        <f t="shared" si="104"/>
        <v>2</v>
      </c>
      <c r="V650" s="2">
        <f t="shared" si="105"/>
        <v>0</v>
      </c>
      <c r="W650">
        <f t="shared" si="106"/>
        <v>1</v>
      </c>
      <c r="X650" s="2">
        <f t="shared" si="107"/>
        <v>1</v>
      </c>
      <c r="Y650">
        <f t="shared" si="108"/>
        <v>1</v>
      </c>
      <c r="AB650">
        <f t="shared" si="109"/>
        <v>1</v>
      </c>
    </row>
    <row r="651" spans="1:28" x14ac:dyDescent="0.2">
      <c r="A651" s="5">
        <v>649</v>
      </c>
      <c r="B651" s="2" t="s">
        <v>0</v>
      </c>
      <c r="C651" s="2" t="s">
        <v>1</v>
      </c>
      <c r="D651" s="2" t="s">
        <v>15</v>
      </c>
      <c r="E651" s="2" t="s">
        <v>15</v>
      </c>
      <c r="F651" s="2">
        <v>44</v>
      </c>
      <c r="G651" s="2">
        <v>48</v>
      </c>
      <c r="H651" t="s">
        <v>37</v>
      </c>
      <c r="I651" s="2" t="s">
        <v>14</v>
      </c>
      <c r="J651" s="3" t="s">
        <v>7</v>
      </c>
      <c r="K651" s="2">
        <v>45</v>
      </c>
      <c r="L651" s="2">
        <v>72</v>
      </c>
      <c r="M651" s="2">
        <v>20</v>
      </c>
      <c r="N651" s="2" t="s">
        <v>8</v>
      </c>
      <c r="O651" s="2">
        <v>14</v>
      </c>
      <c r="P651" t="s">
        <v>9</v>
      </c>
      <c r="Q651">
        <f t="shared" si="100"/>
        <v>540</v>
      </c>
      <c r="R651" s="55">
        <f t="shared" si="101"/>
        <v>1.2272727272727272E-2</v>
      </c>
      <c r="S651">
        <f t="shared" si="102"/>
        <v>1</v>
      </c>
      <c r="T651">
        <f t="shared" si="103"/>
        <v>0</v>
      </c>
      <c r="U651" s="2">
        <f t="shared" si="104"/>
        <v>0</v>
      </c>
      <c r="V651" s="2">
        <f t="shared" si="105"/>
        <v>4</v>
      </c>
      <c r="W651">
        <f t="shared" si="106"/>
        <v>1</v>
      </c>
      <c r="X651" s="2">
        <f t="shared" si="107"/>
        <v>1</v>
      </c>
      <c r="Y651">
        <f t="shared" si="108"/>
        <v>0</v>
      </c>
      <c r="AB651">
        <f t="shared" si="109"/>
        <v>0</v>
      </c>
    </row>
    <row r="652" spans="1:28" x14ac:dyDescent="0.2">
      <c r="A652" s="5">
        <v>650</v>
      </c>
      <c r="B652" s="2" t="s">
        <v>0</v>
      </c>
      <c r="C652" s="2" t="s">
        <v>1</v>
      </c>
      <c r="D652" s="2" t="s">
        <v>5</v>
      </c>
      <c r="E652" s="2" t="s">
        <v>15</v>
      </c>
      <c r="F652" s="2">
        <v>33</v>
      </c>
      <c r="G652" s="2">
        <v>68</v>
      </c>
      <c r="H652" t="s">
        <v>25</v>
      </c>
      <c r="I652" s="2" t="s">
        <v>2</v>
      </c>
      <c r="J652" s="2" t="s">
        <v>55</v>
      </c>
      <c r="K652" s="2">
        <v>17</v>
      </c>
      <c r="L652" s="2">
        <v>33</v>
      </c>
      <c r="M652" s="2">
        <v>12</v>
      </c>
      <c r="N652" s="2" t="s">
        <v>4</v>
      </c>
      <c r="O652" s="2">
        <v>0</v>
      </c>
      <c r="P652" t="s">
        <v>10</v>
      </c>
      <c r="Q652">
        <f t="shared" si="100"/>
        <v>204</v>
      </c>
      <c r="R652" s="55">
        <f t="shared" si="101"/>
        <v>6.1818181818181816E-3</v>
      </c>
      <c r="S652">
        <f t="shared" si="102"/>
        <v>1</v>
      </c>
      <c r="T652">
        <f t="shared" si="103"/>
        <v>0</v>
      </c>
      <c r="U652" s="2">
        <f t="shared" si="104"/>
        <v>2</v>
      </c>
      <c r="V652" s="2">
        <f t="shared" si="105"/>
        <v>3</v>
      </c>
      <c r="W652">
        <f t="shared" si="106"/>
        <v>1</v>
      </c>
      <c r="X652" s="2">
        <f t="shared" si="107"/>
        <v>0</v>
      </c>
      <c r="Y652">
        <f t="shared" si="108"/>
        <v>1</v>
      </c>
      <c r="AB652">
        <f t="shared" si="109"/>
        <v>1</v>
      </c>
    </row>
    <row r="653" spans="1:28" x14ac:dyDescent="0.2">
      <c r="A653" s="5">
        <v>651</v>
      </c>
      <c r="B653" s="2" t="s">
        <v>0</v>
      </c>
      <c r="C653" s="2" t="s">
        <v>1</v>
      </c>
      <c r="D653" s="2" t="s">
        <v>5</v>
      </c>
      <c r="E653" s="2" t="s">
        <v>84</v>
      </c>
      <c r="F653" s="2">
        <v>52</v>
      </c>
      <c r="G653" s="2">
        <v>63</v>
      </c>
      <c r="H653" t="s">
        <v>30</v>
      </c>
      <c r="I653" s="2" t="s">
        <v>14</v>
      </c>
      <c r="J653" s="3" t="s">
        <v>7</v>
      </c>
      <c r="K653" s="2">
        <v>40</v>
      </c>
      <c r="L653" s="2">
        <v>67</v>
      </c>
      <c r="M653" s="2">
        <v>31</v>
      </c>
      <c r="N653" s="2" t="s">
        <v>8</v>
      </c>
      <c r="O653" s="2">
        <v>10</v>
      </c>
      <c r="P653" s="1" t="s">
        <v>9</v>
      </c>
      <c r="Q653">
        <f t="shared" si="100"/>
        <v>480</v>
      </c>
      <c r="R653" s="55">
        <f t="shared" si="101"/>
        <v>9.2307692307692316E-3</v>
      </c>
      <c r="S653">
        <f t="shared" si="102"/>
        <v>1</v>
      </c>
      <c r="T653">
        <f t="shared" si="103"/>
        <v>2</v>
      </c>
      <c r="U653" s="2">
        <f t="shared" si="104"/>
        <v>0</v>
      </c>
      <c r="V653" s="2">
        <f t="shared" si="105"/>
        <v>4</v>
      </c>
      <c r="W653">
        <f t="shared" si="106"/>
        <v>1</v>
      </c>
      <c r="X653" s="2">
        <f t="shared" si="107"/>
        <v>1</v>
      </c>
      <c r="Y653">
        <f t="shared" si="108"/>
        <v>0</v>
      </c>
      <c r="AB653">
        <f t="shared" si="109"/>
        <v>1</v>
      </c>
    </row>
    <row r="654" spans="1:28" x14ac:dyDescent="0.2">
      <c r="A654" s="5">
        <v>652</v>
      </c>
      <c r="B654" s="2" t="s">
        <v>0</v>
      </c>
      <c r="C654" s="2" t="s">
        <v>1</v>
      </c>
      <c r="D654" s="2" t="s">
        <v>15</v>
      </c>
      <c r="E654" s="2" t="s">
        <v>15</v>
      </c>
      <c r="F654" s="2">
        <v>31</v>
      </c>
      <c r="G654" s="2">
        <v>48</v>
      </c>
      <c r="H654" t="s">
        <v>35</v>
      </c>
      <c r="I654" s="2" t="s">
        <v>14</v>
      </c>
      <c r="J654" s="2" t="s">
        <v>55</v>
      </c>
      <c r="K654" s="2">
        <v>16</v>
      </c>
      <c r="L654" s="2">
        <v>30</v>
      </c>
      <c r="M654" s="2">
        <v>27</v>
      </c>
      <c r="N654" s="2" t="s">
        <v>4</v>
      </c>
      <c r="O654" s="2">
        <v>1</v>
      </c>
      <c r="P654" t="s">
        <v>12</v>
      </c>
      <c r="Q654">
        <f t="shared" si="100"/>
        <v>192</v>
      </c>
      <c r="R654" s="55">
        <f t="shared" si="101"/>
        <v>6.193548387096774E-3</v>
      </c>
      <c r="S654">
        <f t="shared" si="102"/>
        <v>1</v>
      </c>
      <c r="T654">
        <f t="shared" si="103"/>
        <v>0</v>
      </c>
      <c r="U654" s="2">
        <f t="shared" si="104"/>
        <v>1</v>
      </c>
      <c r="V654" s="2">
        <f t="shared" si="105"/>
        <v>3</v>
      </c>
      <c r="W654">
        <f t="shared" si="106"/>
        <v>1</v>
      </c>
      <c r="X654" s="2">
        <f t="shared" si="107"/>
        <v>1</v>
      </c>
      <c r="Y654">
        <f t="shared" si="108"/>
        <v>1</v>
      </c>
      <c r="AB654">
        <f t="shared" si="109"/>
        <v>0</v>
      </c>
    </row>
    <row r="655" spans="1:28" x14ac:dyDescent="0.2">
      <c r="A655" s="5">
        <v>653</v>
      </c>
      <c r="B655" s="2" t="s">
        <v>3</v>
      </c>
      <c r="C655" s="2" t="s">
        <v>1</v>
      </c>
      <c r="D655" s="2" t="s">
        <v>5</v>
      </c>
      <c r="E655" s="2" t="s">
        <v>83</v>
      </c>
      <c r="F655" s="2">
        <v>43</v>
      </c>
      <c r="G655" s="2">
        <v>61</v>
      </c>
      <c r="H655" t="s">
        <v>22</v>
      </c>
      <c r="I655" s="2" t="s">
        <v>14</v>
      </c>
      <c r="J655" s="3" t="s">
        <v>7</v>
      </c>
      <c r="K655" s="2">
        <v>59</v>
      </c>
      <c r="L655" s="2">
        <v>75</v>
      </c>
      <c r="M655" s="2">
        <v>14</v>
      </c>
      <c r="N655" s="2" t="s">
        <v>8</v>
      </c>
      <c r="O655" s="2">
        <v>6</v>
      </c>
      <c r="P655" s="1" t="s">
        <v>9</v>
      </c>
      <c r="Q655">
        <f t="shared" si="100"/>
        <v>708</v>
      </c>
      <c r="R655" s="55">
        <f t="shared" si="101"/>
        <v>1.6465116279069769E-2</v>
      </c>
      <c r="S655">
        <f t="shared" si="102"/>
        <v>0</v>
      </c>
      <c r="T655">
        <f t="shared" si="103"/>
        <v>1</v>
      </c>
      <c r="U655" s="2">
        <f t="shared" si="104"/>
        <v>0</v>
      </c>
      <c r="V655" s="2">
        <f t="shared" si="105"/>
        <v>4</v>
      </c>
      <c r="W655">
        <f t="shared" si="106"/>
        <v>1</v>
      </c>
      <c r="X655" s="2">
        <f t="shared" si="107"/>
        <v>1</v>
      </c>
      <c r="Y655">
        <f t="shared" si="108"/>
        <v>0</v>
      </c>
      <c r="AB655">
        <f t="shared" si="109"/>
        <v>1</v>
      </c>
    </row>
    <row r="656" spans="1:28" x14ac:dyDescent="0.2">
      <c r="A656" s="5">
        <v>654</v>
      </c>
      <c r="B656" s="2" t="s">
        <v>0</v>
      </c>
      <c r="C656" s="2" t="s">
        <v>1</v>
      </c>
      <c r="D656" s="2" t="s">
        <v>15</v>
      </c>
      <c r="E656" s="2" t="s">
        <v>15</v>
      </c>
      <c r="F656" s="2">
        <v>26</v>
      </c>
      <c r="G656" s="2">
        <v>30</v>
      </c>
      <c r="H656" t="s">
        <v>16</v>
      </c>
      <c r="I656" s="2" t="s">
        <v>2</v>
      </c>
      <c r="J656" s="2" t="s">
        <v>53</v>
      </c>
      <c r="K656" s="2">
        <v>15</v>
      </c>
      <c r="L656" s="2">
        <v>54</v>
      </c>
      <c r="M656" s="2">
        <v>40</v>
      </c>
      <c r="N656" s="2" t="s">
        <v>4</v>
      </c>
      <c r="O656" s="2">
        <v>1</v>
      </c>
      <c r="P656" t="s">
        <v>11</v>
      </c>
      <c r="Q656">
        <f t="shared" si="100"/>
        <v>180</v>
      </c>
      <c r="R656" s="55">
        <f t="shared" si="101"/>
        <v>6.9230769230769233E-3</v>
      </c>
      <c r="S656">
        <f t="shared" si="102"/>
        <v>1</v>
      </c>
      <c r="T656">
        <f t="shared" si="103"/>
        <v>0</v>
      </c>
      <c r="U656" s="2">
        <f t="shared" si="104"/>
        <v>3</v>
      </c>
      <c r="V656" s="2">
        <f t="shared" si="105"/>
        <v>1</v>
      </c>
      <c r="W656">
        <f t="shared" si="106"/>
        <v>1</v>
      </c>
      <c r="X656" s="2">
        <f t="shared" si="107"/>
        <v>0</v>
      </c>
      <c r="Y656">
        <f t="shared" si="108"/>
        <v>1</v>
      </c>
      <c r="AB656">
        <f t="shared" si="109"/>
        <v>0</v>
      </c>
    </row>
    <row r="657" spans="1:28" x14ac:dyDescent="0.2">
      <c r="A657" s="5">
        <v>655</v>
      </c>
      <c r="B657" s="2" t="s">
        <v>3</v>
      </c>
      <c r="C657" s="2" t="s">
        <v>1</v>
      </c>
      <c r="D657" s="2" t="s">
        <v>5</v>
      </c>
      <c r="E657" s="2" t="s">
        <v>85</v>
      </c>
      <c r="F657" s="2">
        <v>28</v>
      </c>
      <c r="G657" s="2">
        <v>25</v>
      </c>
      <c r="H657" t="s">
        <v>58</v>
      </c>
      <c r="I657" s="2" t="s">
        <v>2</v>
      </c>
      <c r="J657" s="2" t="s">
        <v>54</v>
      </c>
      <c r="K657" s="2">
        <v>33</v>
      </c>
      <c r="L657" s="2">
        <v>73</v>
      </c>
      <c r="M657" s="2">
        <v>42</v>
      </c>
      <c r="N657" s="2" t="s">
        <v>4</v>
      </c>
      <c r="O657" s="2">
        <v>0</v>
      </c>
      <c r="P657" t="s">
        <v>13</v>
      </c>
      <c r="Q657">
        <f t="shared" si="100"/>
        <v>396</v>
      </c>
      <c r="R657" s="55">
        <f t="shared" si="101"/>
        <v>1.4142857142857143E-2</v>
      </c>
      <c r="S657">
        <f t="shared" si="102"/>
        <v>0</v>
      </c>
      <c r="T657">
        <f t="shared" si="103"/>
        <v>3</v>
      </c>
      <c r="U657" s="2">
        <f t="shared" si="104"/>
        <v>4</v>
      </c>
      <c r="V657" s="2">
        <f t="shared" si="105"/>
        <v>2</v>
      </c>
      <c r="W657">
        <f t="shared" si="106"/>
        <v>1</v>
      </c>
      <c r="X657" s="2">
        <f t="shared" si="107"/>
        <v>0</v>
      </c>
      <c r="Y657">
        <f t="shared" si="108"/>
        <v>1</v>
      </c>
      <c r="AB657">
        <f t="shared" si="109"/>
        <v>1</v>
      </c>
    </row>
    <row r="658" spans="1:28" x14ac:dyDescent="0.2">
      <c r="A658" s="5">
        <v>656</v>
      </c>
      <c r="B658" s="2" t="s">
        <v>0</v>
      </c>
      <c r="C658" s="2" t="s">
        <v>2</v>
      </c>
      <c r="D658" s="2" t="s">
        <v>5</v>
      </c>
      <c r="E658" s="2" t="s">
        <v>15</v>
      </c>
      <c r="F658" s="2">
        <v>32</v>
      </c>
      <c r="G658" s="2">
        <v>53</v>
      </c>
      <c r="H658" t="s">
        <v>20</v>
      </c>
      <c r="I658" s="2" t="s">
        <v>14</v>
      </c>
      <c r="J658" s="2" t="s">
        <v>55</v>
      </c>
      <c r="K658" s="2">
        <v>18</v>
      </c>
      <c r="L658" s="2">
        <v>58</v>
      </c>
      <c r="M658" s="2">
        <v>45</v>
      </c>
      <c r="N658" s="2" t="s">
        <v>4</v>
      </c>
      <c r="O658" s="2">
        <v>2</v>
      </c>
      <c r="P658" t="s">
        <v>11</v>
      </c>
      <c r="Q658">
        <f t="shared" si="100"/>
        <v>216</v>
      </c>
      <c r="R658" s="55">
        <f t="shared" si="101"/>
        <v>6.7499999999999999E-3</v>
      </c>
      <c r="S658">
        <f t="shared" si="102"/>
        <v>1</v>
      </c>
      <c r="T658">
        <f t="shared" si="103"/>
        <v>0</v>
      </c>
      <c r="U658" s="2">
        <f t="shared" si="104"/>
        <v>3</v>
      </c>
      <c r="V658" s="2">
        <f t="shared" si="105"/>
        <v>3</v>
      </c>
      <c r="W658">
        <f t="shared" si="106"/>
        <v>0</v>
      </c>
      <c r="X658" s="2">
        <f t="shared" si="107"/>
        <v>1</v>
      </c>
      <c r="Y658">
        <f t="shared" si="108"/>
        <v>1</v>
      </c>
      <c r="AB658">
        <f t="shared" si="109"/>
        <v>1</v>
      </c>
    </row>
    <row r="659" spans="1:28" x14ac:dyDescent="0.2">
      <c r="A659" s="5">
        <v>657</v>
      </c>
      <c r="B659" s="2" t="s">
        <v>0</v>
      </c>
      <c r="C659" s="2" t="s">
        <v>1</v>
      </c>
      <c r="D659" s="2" t="s">
        <v>5</v>
      </c>
      <c r="E659" s="2" t="s">
        <v>83</v>
      </c>
      <c r="F659" s="2">
        <v>30</v>
      </c>
      <c r="G659" s="2">
        <v>31</v>
      </c>
      <c r="H659" t="s">
        <v>23</v>
      </c>
      <c r="I659" s="2" t="s">
        <v>2</v>
      </c>
      <c r="J659" s="2" t="s">
        <v>55</v>
      </c>
      <c r="K659" s="2">
        <v>15</v>
      </c>
      <c r="L659" s="2">
        <v>58</v>
      </c>
      <c r="M659" s="2">
        <v>29</v>
      </c>
      <c r="N659" s="2" t="s">
        <v>4</v>
      </c>
      <c r="O659" s="2">
        <v>1</v>
      </c>
      <c r="P659" t="s">
        <v>12</v>
      </c>
      <c r="Q659">
        <f t="shared" si="100"/>
        <v>180</v>
      </c>
      <c r="R659" s="55">
        <f t="shared" si="101"/>
        <v>6.0000000000000001E-3</v>
      </c>
      <c r="S659">
        <f t="shared" si="102"/>
        <v>1</v>
      </c>
      <c r="T659">
        <f t="shared" si="103"/>
        <v>1</v>
      </c>
      <c r="U659" s="2">
        <f t="shared" si="104"/>
        <v>1</v>
      </c>
      <c r="V659" s="2">
        <f t="shared" si="105"/>
        <v>3</v>
      </c>
      <c r="W659">
        <f t="shared" si="106"/>
        <v>1</v>
      </c>
      <c r="X659" s="2">
        <f t="shared" si="107"/>
        <v>0</v>
      </c>
      <c r="Y659">
        <f t="shared" si="108"/>
        <v>1</v>
      </c>
      <c r="AB659">
        <f t="shared" si="109"/>
        <v>1</v>
      </c>
    </row>
    <row r="660" spans="1:28" x14ac:dyDescent="0.2">
      <c r="A660" s="5">
        <v>658</v>
      </c>
      <c r="B660" s="2" t="s">
        <v>3</v>
      </c>
      <c r="C660" s="2" t="s">
        <v>2</v>
      </c>
      <c r="D660" s="2" t="s">
        <v>5</v>
      </c>
      <c r="E660" s="2" t="s">
        <v>84</v>
      </c>
      <c r="F660" s="2">
        <v>27</v>
      </c>
      <c r="G660" s="2">
        <v>21</v>
      </c>
      <c r="H660" t="s">
        <v>37</v>
      </c>
      <c r="I660" s="2" t="s">
        <v>2</v>
      </c>
      <c r="J660" s="2" t="s">
        <v>55</v>
      </c>
      <c r="K660" s="2">
        <v>32</v>
      </c>
      <c r="L660" s="2">
        <v>98</v>
      </c>
      <c r="M660" s="2">
        <v>46</v>
      </c>
      <c r="N660" s="2" t="s">
        <v>4</v>
      </c>
      <c r="O660" s="2">
        <v>4</v>
      </c>
      <c r="P660" t="s">
        <v>13</v>
      </c>
      <c r="Q660">
        <f t="shared" si="100"/>
        <v>384</v>
      </c>
      <c r="R660" s="55">
        <f t="shared" si="101"/>
        <v>1.4222222222222223E-2</v>
      </c>
      <c r="S660">
        <f t="shared" si="102"/>
        <v>0</v>
      </c>
      <c r="T660">
        <f t="shared" si="103"/>
        <v>2</v>
      </c>
      <c r="U660" s="2">
        <f t="shared" si="104"/>
        <v>4</v>
      </c>
      <c r="V660" s="2">
        <f t="shared" si="105"/>
        <v>3</v>
      </c>
      <c r="W660">
        <f t="shared" si="106"/>
        <v>0</v>
      </c>
      <c r="X660" s="2">
        <f t="shared" si="107"/>
        <v>0</v>
      </c>
      <c r="Y660">
        <f t="shared" si="108"/>
        <v>1</v>
      </c>
      <c r="AB660">
        <f t="shared" si="109"/>
        <v>1</v>
      </c>
    </row>
    <row r="661" spans="1:28" x14ac:dyDescent="0.2">
      <c r="A661" s="5">
        <v>659</v>
      </c>
      <c r="B661" s="2" t="s">
        <v>3</v>
      </c>
      <c r="C661" s="2" t="s">
        <v>1</v>
      </c>
      <c r="D661" s="2" t="s">
        <v>15</v>
      </c>
      <c r="E661" s="2" t="s">
        <v>15</v>
      </c>
      <c r="F661" s="2">
        <v>24</v>
      </c>
      <c r="G661" s="2">
        <v>59</v>
      </c>
      <c r="H661" t="s">
        <v>24</v>
      </c>
      <c r="I661" s="2" t="s">
        <v>2</v>
      </c>
      <c r="J661" s="2" t="s">
        <v>55</v>
      </c>
      <c r="K661" s="2">
        <v>14</v>
      </c>
      <c r="L661" s="2">
        <v>45</v>
      </c>
      <c r="M661" s="2">
        <v>2</v>
      </c>
      <c r="N661" s="2" t="s">
        <v>4</v>
      </c>
      <c r="O661" s="2">
        <v>1</v>
      </c>
      <c r="P661" t="s">
        <v>12</v>
      </c>
      <c r="Q661">
        <f t="shared" si="100"/>
        <v>168</v>
      </c>
      <c r="R661" s="55">
        <f t="shared" si="101"/>
        <v>7.0000000000000001E-3</v>
      </c>
      <c r="S661">
        <f t="shared" si="102"/>
        <v>0</v>
      </c>
      <c r="T661">
        <f t="shared" si="103"/>
        <v>0</v>
      </c>
      <c r="U661" s="2">
        <f t="shared" si="104"/>
        <v>1</v>
      </c>
      <c r="V661" s="2">
        <f t="shared" si="105"/>
        <v>3</v>
      </c>
      <c r="W661">
        <f t="shared" si="106"/>
        <v>1</v>
      </c>
      <c r="X661" s="2">
        <f t="shared" si="107"/>
        <v>0</v>
      </c>
      <c r="Y661">
        <f t="shared" si="108"/>
        <v>1</v>
      </c>
      <c r="AB661">
        <f t="shared" si="109"/>
        <v>0</v>
      </c>
    </row>
    <row r="662" spans="1:28" x14ac:dyDescent="0.2">
      <c r="A662" s="5">
        <v>660</v>
      </c>
      <c r="B662" s="2" t="s">
        <v>0</v>
      </c>
      <c r="C662" s="2" t="s">
        <v>1</v>
      </c>
      <c r="D662" s="2" t="s">
        <v>5</v>
      </c>
      <c r="E662" s="2" t="s">
        <v>15</v>
      </c>
      <c r="F662" s="2">
        <v>30</v>
      </c>
      <c r="G662" s="2">
        <v>54</v>
      </c>
      <c r="H662" t="s">
        <v>21</v>
      </c>
      <c r="I662" s="2" t="s">
        <v>14</v>
      </c>
      <c r="J662" s="2" t="s">
        <v>53</v>
      </c>
      <c r="K662" s="2">
        <v>18</v>
      </c>
      <c r="L662" s="2">
        <v>52</v>
      </c>
      <c r="M662" s="2">
        <v>33</v>
      </c>
      <c r="N662" s="2" t="s">
        <v>4</v>
      </c>
      <c r="O662" s="2">
        <v>0</v>
      </c>
      <c r="P662" t="s">
        <v>10</v>
      </c>
      <c r="Q662">
        <f t="shared" si="100"/>
        <v>216</v>
      </c>
      <c r="R662" s="55">
        <f t="shared" si="101"/>
        <v>7.1999999999999998E-3</v>
      </c>
      <c r="S662">
        <f t="shared" si="102"/>
        <v>1</v>
      </c>
      <c r="T662">
        <f t="shared" si="103"/>
        <v>0</v>
      </c>
      <c r="U662" s="2">
        <f t="shared" si="104"/>
        <v>2</v>
      </c>
      <c r="V662" s="2">
        <f t="shared" si="105"/>
        <v>1</v>
      </c>
      <c r="W662">
        <f t="shared" si="106"/>
        <v>1</v>
      </c>
      <c r="X662" s="2">
        <f t="shared" si="107"/>
        <v>1</v>
      </c>
      <c r="Y662">
        <f t="shared" si="108"/>
        <v>1</v>
      </c>
      <c r="AB662">
        <f t="shared" si="109"/>
        <v>1</v>
      </c>
    </row>
    <row r="663" spans="1:28" x14ac:dyDescent="0.2">
      <c r="A663" s="5">
        <v>661</v>
      </c>
      <c r="B663" s="2" t="s">
        <v>0</v>
      </c>
      <c r="C663" s="2" t="s">
        <v>1</v>
      </c>
      <c r="D663" s="2" t="s">
        <v>5</v>
      </c>
      <c r="E663" s="2" t="s">
        <v>15</v>
      </c>
      <c r="F663" s="2">
        <v>31</v>
      </c>
      <c r="G663" s="2">
        <v>75</v>
      </c>
      <c r="H663" t="s">
        <v>39</v>
      </c>
      <c r="I663" s="2" t="s">
        <v>14</v>
      </c>
      <c r="J663" s="2" t="s">
        <v>53</v>
      </c>
      <c r="K663" s="2">
        <v>21</v>
      </c>
      <c r="L663" s="2">
        <v>34</v>
      </c>
      <c r="M663" s="2">
        <v>39</v>
      </c>
      <c r="N663" s="2" t="s">
        <v>4</v>
      </c>
      <c r="O663" s="2">
        <v>1</v>
      </c>
      <c r="P663" t="s">
        <v>11</v>
      </c>
      <c r="Q663">
        <f t="shared" si="100"/>
        <v>252</v>
      </c>
      <c r="R663" s="55">
        <f t="shared" si="101"/>
        <v>8.1290322580645155E-3</v>
      </c>
      <c r="S663">
        <f t="shared" si="102"/>
        <v>1</v>
      </c>
      <c r="T663">
        <f t="shared" si="103"/>
        <v>0</v>
      </c>
      <c r="U663" s="2">
        <f t="shared" si="104"/>
        <v>3</v>
      </c>
      <c r="V663" s="2">
        <f t="shared" si="105"/>
        <v>1</v>
      </c>
      <c r="W663">
        <f t="shared" si="106"/>
        <v>1</v>
      </c>
      <c r="X663" s="2">
        <f t="shared" si="107"/>
        <v>1</v>
      </c>
      <c r="Y663">
        <f t="shared" si="108"/>
        <v>1</v>
      </c>
      <c r="AB663">
        <f t="shared" si="109"/>
        <v>1</v>
      </c>
    </row>
    <row r="664" spans="1:28" x14ac:dyDescent="0.2">
      <c r="A664" s="5">
        <v>662</v>
      </c>
      <c r="B664" s="2" t="s">
        <v>0</v>
      </c>
      <c r="C664" s="2" t="s">
        <v>1</v>
      </c>
      <c r="D664" s="2" t="s">
        <v>15</v>
      </c>
      <c r="E664" s="2" t="s">
        <v>15</v>
      </c>
      <c r="F664" s="2">
        <v>47</v>
      </c>
      <c r="G664" s="2">
        <v>55</v>
      </c>
      <c r="H664" t="s">
        <v>32</v>
      </c>
      <c r="I664" s="2" t="s">
        <v>14</v>
      </c>
      <c r="J664" s="3" t="s">
        <v>7</v>
      </c>
      <c r="K664" s="2">
        <v>30</v>
      </c>
      <c r="L664" s="2">
        <v>91</v>
      </c>
      <c r="M664" s="2">
        <v>25</v>
      </c>
      <c r="N664" s="2" t="s">
        <v>8</v>
      </c>
      <c r="O664" s="2">
        <v>0</v>
      </c>
      <c r="P664" s="1" t="s">
        <v>9</v>
      </c>
      <c r="Q664">
        <f t="shared" si="100"/>
        <v>360</v>
      </c>
      <c r="R664" s="55">
        <f t="shared" si="101"/>
        <v>7.659574468085106E-3</v>
      </c>
      <c r="S664">
        <f t="shared" si="102"/>
        <v>1</v>
      </c>
      <c r="T664">
        <f t="shared" si="103"/>
        <v>0</v>
      </c>
      <c r="U664" s="2">
        <f t="shared" si="104"/>
        <v>0</v>
      </c>
      <c r="V664" s="2">
        <f t="shared" si="105"/>
        <v>4</v>
      </c>
      <c r="W664">
        <f t="shared" si="106"/>
        <v>1</v>
      </c>
      <c r="X664" s="2">
        <f t="shared" si="107"/>
        <v>1</v>
      </c>
      <c r="Y664">
        <f t="shared" si="108"/>
        <v>0</v>
      </c>
      <c r="AB664">
        <f t="shared" si="109"/>
        <v>0</v>
      </c>
    </row>
    <row r="665" spans="1:28" x14ac:dyDescent="0.2">
      <c r="A665" s="5">
        <v>663</v>
      </c>
      <c r="B665" s="2" t="s">
        <v>0</v>
      </c>
      <c r="C665" s="2" t="s">
        <v>1</v>
      </c>
      <c r="D665" s="2" t="s">
        <v>5</v>
      </c>
      <c r="E665" s="2" t="s">
        <v>83</v>
      </c>
      <c r="F665" s="2">
        <v>52</v>
      </c>
      <c r="G665" s="2">
        <v>37</v>
      </c>
      <c r="H665" t="s">
        <v>21</v>
      </c>
      <c r="I665" s="2" t="s">
        <v>14</v>
      </c>
      <c r="J665" s="2" t="s">
        <v>6</v>
      </c>
      <c r="K665" s="2">
        <v>43</v>
      </c>
      <c r="L665" s="2">
        <v>191</v>
      </c>
      <c r="M665" s="4">
        <v>5</v>
      </c>
      <c r="N665" s="2" t="s">
        <v>4</v>
      </c>
      <c r="O665" s="2">
        <v>1</v>
      </c>
      <c r="P665" t="s">
        <v>10</v>
      </c>
      <c r="Q665">
        <f t="shared" si="100"/>
        <v>516</v>
      </c>
      <c r="R665" s="55">
        <f t="shared" si="101"/>
        <v>9.9230769230769234E-3</v>
      </c>
      <c r="S665">
        <f t="shared" si="102"/>
        <v>1</v>
      </c>
      <c r="T665">
        <f t="shared" si="103"/>
        <v>1</v>
      </c>
      <c r="U665" s="2">
        <f t="shared" si="104"/>
        <v>2</v>
      </c>
      <c r="V665" s="2">
        <f t="shared" si="105"/>
        <v>0</v>
      </c>
      <c r="W665">
        <f t="shared" si="106"/>
        <v>1</v>
      </c>
      <c r="X665" s="2">
        <f t="shared" si="107"/>
        <v>1</v>
      </c>
      <c r="Y665">
        <f t="shared" si="108"/>
        <v>1</v>
      </c>
      <c r="AB665">
        <f t="shared" si="109"/>
        <v>1</v>
      </c>
    </row>
    <row r="666" spans="1:28" x14ac:dyDescent="0.2">
      <c r="A666" s="5">
        <v>664</v>
      </c>
      <c r="B666" s="2" t="s">
        <v>3</v>
      </c>
      <c r="C666" s="2" t="s">
        <v>1</v>
      </c>
      <c r="D666" s="2" t="s">
        <v>15</v>
      </c>
      <c r="E666" s="2" t="s">
        <v>83</v>
      </c>
      <c r="F666" s="2">
        <v>32</v>
      </c>
      <c r="G666" s="2">
        <v>67</v>
      </c>
      <c r="H666" t="s">
        <v>30</v>
      </c>
      <c r="I666" s="2" t="s">
        <v>14</v>
      </c>
      <c r="J666" s="2" t="s">
        <v>55</v>
      </c>
      <c r="K666" s="2">
        <v>16</v>
      </c>
      <c r="L666" s="2">
        <v>73</v>
      </c>
      <c r="M666" s="2">
        <v>5</v>
      </c>
      <c r="N666" s="2" t="s">
        <v>4</v>
      </c>
      <c r="O666" s="2">
        <v>0</v>
      </c>
      <c r="P666" t="s">
        <v>12</v>
      </c>
      <c r="Q666">
        <f t="shared" si="100"/>
        <v>192</v>
      </c>
      <c r="R666" s="55">
        <f t="shared" si="101"/>
        <v>6.0000000000000001E-3</v>
      </c>
      <c r="S666">
        <f t="shared" si="102"/>
        <v>0</v>
      </c>
      <c r="T666">
        <f t="shared" si="103"/>
        <v>1</v>
      </c>
      <c r="U666" s="2">
        <f t="shared" si="104"/>
        <v>1</v>
      </c>
      <c r="V666" s="2">
        <f t="shared" si="105"/>
        <v>3</v>
      </c>
      <c r="W666">
        <f t="shared" si="106"/>
        <v>1</v>
      </c>
      <c r="X666" s="2">
        <f t="shared" si="107"/>
        <v>1</v>
      </c>
      <c r="Y666">
        <f t="shared" si="108"/>
        <v>1</v>
      </c>
      <c r="AB666">
        <f t="shared" si="109"/>
        <v>0</v>
      </c>
    </row>
    <row r="667" spans="1:28" x14ac:dyDescent="0.2">
      <c r="A667" s="5">
        <v>665</v>
      </c>
      <c r="B667" s="2" t="s">
        <v>0</v>
      </c>
      <c r="C667" s="2" t="s">
        <v>1</v>
      </c>
      <c r="D667" s="2" t="s">
        <v>5</v>
      </c>
      <c r="E667" s="2" t="s">
        <v>84</v>
      </c>
      <c r="F667" s="2">
        <v>49</v>
      </c>
      <c r="G667" s="2">
        <v>58</v>
      </c>
      <c r="H667" t="s">
        <v>36</v>
      </c>
      <c r="I667" s="2" t="s">
        <v>14</v>
      </c>
      <c r="J667" s="3" t="s">
        <v>7</v>
      </c>
      <c r="K667" s="2">
        <v>44</v>
      </c>
      <c r="L667" s="2">
        <v>95</v>
      </c>
      <c r="M667" s="2">
        <v>23</v>
      </c>
      <c r="N667" s="2" t="s">
        <v>8</v>
      </c>
      <c r="O667" s="2">
        <v>8</v>
      </c>
      <c r="P667" s="1" t="s">
        <v>9</v>
      </c>
      <c r="Q667">
        <f t="shared" si="100"/>
        <v>528</v>
      </c>
      <c r="R667" s="55">
        <f t="shared" si="101"/>
        <v>1.0775510204081632E-2</v>
      </c>
      <c r="S667">
        <f t="shared" si="102"/>
        <v>1</v>
      </c>
      <c r="T667">
        <f t="shared" si="103"/>
        <v>2</v>
      </c>
      <c r="U667" s="2">
        <f t="shared" si="104"/>
        <v>0</v>
      </c>
      <c r="V667" s="2">
        <f t="shared" si="105"/>
        <v>4</v>
      </c>
      <c r="W667">
        <f t="shared" si="106"/>
        <v>1</v>
      </c>
      <c r="X667" s="2">
        <f t="shared" si="107"/>
        <v>1</v>
      </c>
      <c r="Y667">
        <f t="shared" si="108"/>
        <v>0</v>
      </c>
      <c r="AB667">
        <f t="shared" si="109"/>
        <v>1</v>
      </c>
    </row>
    <row r="668" spans="1:28" x14ac:dyDescent="0.2">
      <c r="A668" s="5">
        <v>666</v>
      </c>
      <c r="B668" s="2" t="s">
        <v>0</v>
      </c>
      <c r="C668" s="2" t="s">
        <v>1</v>
      </c>
      <c r="D668" s="2" t="s">
        <v>5</v>
      </c>
      <c r="E668" s="2" t="s">
        <v>84</v>
      </c>
      <c r="F668" s="2">
        <v>48</v>
      </c>
      <c r="G668" s="2">
        <v>35</v>
      </c>
      <c r="H668" t="s">
        <v>35</v>
      </c>
      <c r="I668" s="2" t="s">
        <v>14</v>
      </c>
      <c r="J668" s="3" t="s">
        <v>7</v>
      </c>
      <c r="K668" s="2">
        <v>31</v>
      </c>
      <c r="L668" s="2">
        <v>60</v>
      </c>
      <c r="M668" s="2">
        <v>24</v>
      </c>
      <c r="N668" s="2" t="s">
        <v>8</v>
      </c>
      <c r="O668" s="2">
        <v>11</v>
      </c>
      <c r="P668" t="s">
        <v>9</v>
      </c>
      <c r="Q668">
        <f t="shared" si="100"/>
        <v>372</v>
      </c>
      <c r="R668" s="55">
        <f t="shared" si="101"/>
        <v>7.7499999999999999E-3</v>
      </c>
      <c r="S668">
        <f t="shared" si="102"/>
        <v>1</v>
      </c>
      <c r="T668">
        <f t="shared" si="103"/>
        <v>2</v>
      </c>
      <c r="U668" s="2">
        <f t="shared" si="104"/>
        <v>0</v>
      </c>
      <c r="V668" s="2">
        <f t="shared" si="105"/>
        <v>4</v>
      </c>
      <c r="W668">
        <f t="shared" si="106"/>
        <v>1</v>
      </c>
      <c r="X668" s="2">
        <f t="shared" si="107"/>
        <v>1</v>
      </c>
      <c r="Y668">
        <f t="shared" si="108"/>
        <v>0</v>
      </c>
      <c r="AB668">
        <f t="shared" si="109"/>
        <v>1</v>
      </c>
    </row>
    <row r="669" spans="1:28" x14ac:dyDescent="0.2">
      <c r="A669" s="5">
        <v>667</v>
      </c>
      <c r="B669" s="2" t="s">
        <v>0</v>
      </c>
      <c r="C669" s="2" t="s">
        <v>2</v>
      </c>
      <c r="D669" s="2" t="s">
        <v>15</v>
      </c>
      <c r="E669" s="2" t="s">
        <v>15</v>
      </c>
      <c r="F669" s="2">
        <v>35</v>
      </c>
      <c r="G669" s="2">
        <v>64</v>
      </c>
      <c r="H669" t="s">
        <v>29</v>
      </c>
      <c r="I669" s="2" t="s">
        <v>14</v>
      </c>
      <c r="J669" s="2" t="s">
        <v>55</v>
      </c>
      <c r="K669" s="2">
        <v>16</v>
      </c>
      <c r="L669" s="2">
        <v>53</v>
      </c>
      <c r="M669" s="2">
        <v>12</v>
      </c>
      <c r="N669" s="2" t="s">
        <v>4</v>
      </c>
      <c r="O669" s="2">
        <v>1</v>
      </c>
      <c r="P669" t="s">
        <v>11</v>
      </c>
      <c r="Q669">
        <f t="shared" si="100"/>
        <v>192</v>
      </c>
      <c r="R669" s="55">
        <f t="shared" si="101"/>
        <v>5.4857142857142856E-3</v>
      </c>
      <c r="S669">
        <f t="shared" si="102"/>
        <v>1</v>
      </c>
      <c r="T669">
        <f t="shared" si="103"/>
        <v>0</v>
      </c>
      <c r="U669" s="2">
        <f t="shared" si="104"/>
        <v>3</v>
      </c>
      <c r="V669" s="2">
        <f t="shared" si="105"/>
        <v>3</v>
      </c>
      <c r="W669">
        <f t="shared" si="106"/>
        <v>0</v>
      </c>
      <c r="X669" s="2">
        <f t="shared" si="107"/>
        <v>1</v>
      </c>
      <c r="Y669">
        <f t="shared" si="108"/>
        <v>1</v>
      </c>
      <c r="AB669">
        <f t="shared" si="109"/>
        <v>0</v>
      </c>
    </row>
    <row r="670" spans="1:28" x14ac:dyDescent="0.2">
      <c r="A670" s="5">
        <v>668</v>
      </c>
      <c r="B670" s="2" t="s">
        <v>0</v>
      </c>
      <c r="C670" s="2" t="s">
        <v>1</v>
      </c>
      <c r="D670" s="2" t="s">
        <v>15</v>
      </c>
      <c r="E670" s="2" t="s">
        <v>83</v>
      </c>
      <c r="F670" s="2">
        <v>28</v>
      </c>
      <c r="G670" s="2">
        <v>77</v>
      </c>
      <c r="H670" t="s">
        <v>24</v>
      </c>
      <c r="I670" s="2" t="s">
        <v>14</v>
      </c>
      <c r="J670" s="2" t="s">
        <v>53</v>
      </c>
      <c r="K670" s="2">
        <v>15</v>
      </c>
      <c r="L670" s="2">
        <v>54</v>
      </c>
      <c r="M670" s="2">
        <v>36</v>
      </c>
      <c r="N670" s="2" t="s">
        <v>4</v>
      </c>
      <c r="O670" s="2">
        <v>1</v>
      </c>
      <c r="P670" t="s">
        <v>10</v>
      </c>
      <c r="Q670">
        <f t="shared" si="100"/>
        <v>180</v>
      </c>
      <c r="R670" s="55">
        <f t="shared" si="101"/>
        <v>6.4285714285714285E-3</v>
      </c>
      <c r="S670">
        <f t="shared" si="102"/>
        <v>1</v>
      </c>
      <c r="T670">
        <f t="shared" si="103"/>
        <v>1</v>
      </c>
      <c r="U670" s="2">
        <f t="shared" si="104"/>
        <v>2</v>
      </c>
      <c r="V670" s="2">
        <f t="shared" si="105"/>
        <v>1</v>
      </c>
      <c r="W670">
        <f t="shared" si="106"/>
        <v>1</v>
      </c>
      <c r="X670" s="2">
        <f t="shared" si="107"/>
        <v>1</v>
      </c>
      <c r="Y670">
        <f t="shared" si="108"/>
        <v>1</v>
      </c>
      <c r="AB670">
        <f t="shared" si="109"/>
        <v>0</v>
      </c>
    </row>
    <row r="671" spans="1:28" x14ac:dyDescent="0.2">
      <c r="A671" s="5">
        <v>669</v>
      </c>
      <c r="B671" s="2" t="s">
        <v>3</v>
      </c>
      <c r="C671" s="2" t="s">
        <v>1</v>
      </c>
      <c r="D671" s="2" t="s">
        <v>15</v>
      </c>
      <c r="E671" s="2" t="s">
        <v>15</v>
      </c>
      <c r="F671" s="2">
        <v>27</v>
      </c>
      <c r="G671" s="2">
        <v>51</v>
      </c>
      <c r="H671" t="s">
        <v>26</v>
      </c>
      <c r="I671" s="2" t="s">
        <v>2</v>
      </c>
      <c r="J671" s="2" t="s">
        <v>55</v>
      </c>
      <c r="K671" s="2">
        <v>11</v>
      </c>
      <c r="L671" s="2">
        <v>30</v>
      </c>
      <c r="M671" s="2">
        <v>16</v>
      </c>
      <c r="N671" s="2" t="s">
        <v>4</v>
      </c>
      <c r="O671" s="2">
        <v>1</v>
      </c>
      <c r="P671" t="s">
        <v>10</v>
      </c>
      <c r="Q671">
        <f t="shared" si="100"/>
        <v>132</v>
      </c>
      <c r="R671" s="55">
        <f t="shared" si="101"/>
        <v>4.8888888888888888E-3</v>
      </c>
      <c r="S671">
        <f t="shared" si="102"/>
        <v>0</v>
      </c>
      <c r="T671">
        <f t="shared" si="103"/>
        <v>0</v>
      </c>
      <c r="U671" s="2">
        <f t="shared" si="104"/>
        <v>2</v>
      </c>
      <c r="V671" s="2">
        <f t="shared" si="105"/>
        <v>3</v>
      </c>
      <c r="W671">
        <f t="shared" si="106"/>
        <v>1</v>
      </c>
      <c r="X671" s="2">
        <f t="shared" si="107"/>
        <v>0</v>
      </c>
      <c r="Y671">
        <f t="shared" si="108"/>
        <v>1</v>
      </c>
      <c r="AB671">
        <f t="shared" si="109"/>
        <v>0</v>
      </c>
    </row>
    <row r="672" spans="1:28" x14ac:dyDescent="0.2">
      <c r="A672" s="5">
        <v>670</v>
      </c>
      <c r="B672" s="2" t="s">
        <v>3</v>
      </c>
      <c r="C672" s="2" t="s">
        <v>1</v>
      </c>
      <c r="D672" s="2" t="s">
        <v>15</v>
      </c>
      <c r="E672" s="2" t="s">
        <v>83</v>
      </c>
      <c r="F672" s="2">
        <v>45</v>
      </c>
      <c r="G672" s="2">
        <v>46</v>
      </c>
      <c r="H672" t="s">
        <v>26</v>
      </c>
      <c r="I672" s="2" t="s">
        <v>14</v>
      </c>
      <c r="J672" s="3" t="s">
        <v>7</v>
      </c>
      <c r="K672" s="2">
        <v>42</v>
      </c>
      <c r="L672" s="2">
        <v>80</v>
      </c>
      <c r="M672" s="2">
        <v>43</v>
      </c>
      <c r="N672" s="2" t="s">
        <v>8</v>
      </c>
      <c r="O672" s="2">
        <v>13</v>
      </c>
      <c r="P672" t="s">
        <v>9</v>
      </c>
      <c r="Q672">
        <f t="shared" si="100"/>
        <v>504</v>
      </c>
      <c r="R672" s="55">
        <f t="shared" si="101"/>
        <v>1.12E-2</v>
      </c>
      <c r="S672">
        <f t="shared" si="102"/>
        <v>0</v>
      </c>
      <c r="T672">
        <f t="shared" si="103"/>
        <v>1</v>
      </c>
      <c r="U672" s="2">
        <f t="shared" si="104"/>
        <v>0</v>
      </c>
      <c r="V672" s="2">
        <f t="shared" si="105"/>
        <v>4</v>
      </c>
      <c r="W672">
        <f t="shared" si="106"/>
        <v>1</v>
      </c>
      <c r="X672" s="2">
        <f t="shared" si="107"/>
        <v>1</v>
      </c>
      <c r="Y672">
        <f t="shared" si="108"/>
        <v>0</v>
      </c>
      <c r="AB672">
        <f t="shared" si="109"/>
        <v>0</v>
      </c>
    </row>
    <row r="673" spans="1:28" x14ac:dyDescent="0.2">
      <c r="A673" s="5">
        <v>671</v>
      </c>
      <c r="B673" s="2" t="s">
        <v>0</v>
      </c>
      <c r="C673" s="2" t="s">
        <v>1</v>
      </c>
      <c r="D673" s="2" t="s">
        <v>5</v>
      </c>
      <c r="E673" s="2" t="s">
        <v>83</v>
      </c>
      <c r="F673" s="2">
        <v>56</v>
      </c>
      <c r="G673" s="2">
        <v>56</v>
      </c>
      <c r="H673" t="s">
        <v>29</v>
      </c>
      <c r="I673" s="2" t="s">
        <v>14</v>
      </c>
      <c r="J673" s="2" t="s">
        <v>6</v>
      </c>
      <c r="K673" s="2">
        <v>52</v>
      </c>
      <c r="L673" s="2">
        <v>250</v>
      </c>
      <c r="M673" s="2">
        <v>6</v>
      </c>
      <c r="N673" s="2" t="s">
        <v>4</v>
      </c>
      <c r="O673" s="2">
        <v>1</v>
      </c>
      <c r="P673" t="s">
        <v>12</v>
      </c>
      <c r="Q673">
        <f t="shared" si="100"/>
        <v>624</v>
      </c>
      <c r="R673" s="55">
        <f t="shared" si="101"/>
        <v>1.1142857142857144E-2</v>
      </c>
      <c r="S673">
        <f t="shared" si="102"/>
        <v>1</v>
      </c>
      <c r="T673">
        <f t="shared" si="103"/>
        <v>1</v>
      </c>
      <c r="U673" s="2">
        <f t="shared" si="104"/>
        <v>1</v>
      </c>
      <c r="V673" s="2">
        <f t="shared" si="105"/>
        <v>0</v>
      </c>
      <c r="W673">
        <f t="shared" si="106"/>
        <v>1</v>
      </c>
      <c r="X673" s="2">
        <f t="shared" si="107"/>
        <v>1</v>
      </c>
      <c r="Y673">
        <f t="shared" si="108"/>
        <v>1</v>
      </c>
      <c r="AB673">
        <f t="shared" si="109"/>
        <v>1</v>
      </c>
    </row>
    <row r="674" spans="1:28" x14ac:dyDescent="0.2">
      <c r="A674" s="5">
        <v>672</v>
      </c>
      <c r="B674" s="2" t="s">
        <v>0</v>
      </c>
      <c r="C674" s="2" t="s">
        <v>1</v>
      </c>
      <c r="D674" s="2" t="s">
        <v>5</v>
      </c>
      <c r="E674" s="2" t="s">
        <v>15</v>
      </c>
      <c r="F674" s="2">
        <v>34</v>
      </c>
      <c r="G674" s="2">
        <v>47</v>
      </c>
      <c r="H674" t="s">
        <v>25</v>
      </c>
      <c r="I674" s="2" t="s">
        <v>2</v>
      </c>
      <c r="J674" s="2" t="s">
        <v>53</v>
      </c>
      <c r="K674" s="2">
        <v>11</v>
      </c>
      <c r="L674" s="2">
        <v>16</v>
      </c>
      <c r="M674" s="2">
        <v>27</v>
      </c>
      <c r="N674" s="2" t="s">
        <v>4</v>
      </c>
      <c r="O674" s="2">
        <v>0</v>
      </c>
      <c r="P674" t="s">
        <v>10</v>
      </c>
      <c r="Q674">
        <f t="shared" si="100"/>
        <v>132</v>
      </c>
      <c r="R674" s="55">
        <f t="shared" si="101"/>
        <v>3.8823529411764705E-3</v>
      </c>
      <c r="S674">
        <f t="shared" si="102"/>
        <v>1</v>
      </c>
      <c r="T674">
        <f t="shared" si="103"/>
        <v>0</v>
      </c>
      <c r="U674" s="2">
        <f t="shared" si="104"/>
        <v>2</v>
      </c>
      <c r="V674" s="2">
        <f t="shared" si="105"/>
        <v>1</v>
      </c>
      <c r="W674">
        <f t="shared" si="106"/>
        <v>1</v>
      </c>
      <c r="X674" s="2">
        <f t="shared" si="107"/>
        <v>0</v>
      </c>
      <c r="Y674">
        <f t="shared" si="108"/>
        <v>1</v>
      </c>
      <c r="AB674">
        <f t="shared" si="109"/>
        <v>1</v>
      </c>
    </row>
    <row r="675" spans="1:28" x14ac:dyDescent="0.2">
      <c r="A675" s="5">
        <v>673</v>
      </c>
      <c r="B675" s="2" t="s">
        <v>0</v>
      </c>
      <c r="C675" s="2" t="s">
        <v>1</v>
      </c>
      <c r="D675" s="2" t="s">
        <v>5</v>
      </c>
      <c r="E675" s="2" t="s">
        <v>15</v>
      </c>
      <c r="F675" s="2">
        <v>26</v>
      </c>
      <c r="G675" s="2">
        <v>76</v>
      </c>
      <c r="H675" t="s">
        <v>22</v>
      </c>
      <c r="I675" s="2" t="s">
        <v>2</v>
      </c>
      <c r="J675" s="2" t="s">
        <v>55</v>
      </c>
      <c r="K675" s="2">
        <v>9</v>
      </c>
      <c r="L675" s="2">
        <v>14</v>
      </c>
      <c r="M675" s="2">
        <v>4</v>
      </c>
      <c r="N675" s="2" t="s">
        <v>4</v>
      </c>
      <c r="O675" s="2">
        <v>2</v>
      </c>
      <c r="P675" t="s">
        <v>11</v>
      </c>
      <c r="Q675">
        <f t="shared" si="100"/>
        <v>108</v>
      </c>
      <c r="R675" s="55">
        <f t="shared" si="101"/>
        <v>4.1538461538461538E-3</v>
      </c>
      <c r="S675">
        <f t="shared" si="102"/>
        <v>1</v>
      </c>
      <c r="T675">
        <f t="shared" si="103"/>
        <v>0</v>
      </c>
      <c r="U675" s="2">
        <f t="shared" si="104"/>
        <v>3</v>
      </c>
      <c r="V675" s="2">
        <f t="shared" si="105"/>
        <v>3</v>
      </c>
      <c r="W675">
        <f t="shared" si="106"/>
        <v>1</v>
      </c>
      <c r="X675" s="2">
        <f t="shared" si="107"/>
        <v>0</v>
      </c>
      <c r="Y675">
        <f t="shared" si="108"/>
        <v>1</v>
      </c>
      <c r="AB675">
        <f t="shared" si="109"/>
        <v>1</v>
      </c>
    </row>
    <row r="676" spans="1:28" x14ac:dyDescent="0.2">
      <c r="A676" s="5">
        <v>674</v>
      </c>
      <c r="B676" s="2" t="s">
        <v>0</v>
      </c>
      <c r="C676" s="2" t="s">
        <v>1</v>
      </c>
      <c r="D676" s="2" t="s">
        <v>5</v>
      </c>
      <c r="E676" s="2" t="s">
        <v>83</v>
      </c>
      <c r="F676" s="2">
        <v>39</v>
      </c>
      <c r="G676" s="2">
        <v>32</v>
      </c>
      <c r="H676" t="s">
        <v>24</v>
      </c>
      <c r="I676" s="2" t="s">
        <v>14</v>
      </c>
      <c r="J676" s="2" t="s">
        <v>53</v>
      </c>
      <c r="K676" s="2">
        <v>19</v>
      </c>
      <c r="L676" s="2">
        <v>32</v>
      </c>
      <c r="M676" s="2">
        <v>2</v>
      </c>
      <c r="N676" s="2" t="s">
        <v>4</v>
      </c>
      <c r="O676" s="2">
        <v>0</v>
      </c>
      <c r="P676" t="s">
        <v>11</v>
      </c>
      <c r="Q676">
        <f t="shared" si="100"/>
        <v>228</v>
      </c>
      <c r="R676" s="55">
        <f t="shared" si="101"/>
        <v>5.8461538461538464E-3</v>
      </c>
      <c r="S676">
        <f t="shared" si="102"/>
        <v>1</v>
      </c>
      <c r="T676">
        <f t="shared" si="103"/>
        <v>1</v>
      </c>
      <c r="U676" s="2">
        <f t="shared" si="104"/>
        <v>3</v>
      </c>
      <c r="V676" s="2">
        <f t="shared" si="105"/>
        <v>1</v>
      </c>
      <c r="W676">
        <f t="shared" si="106"/>
        <v>1</v>
      </c>
      <c r="X676" s="2">
        <f t="shared" si="107"/>
        <v>1</v>
      </c>
      <c r="Y676">
        <f t="shared" si="108"/>
        <v>1</v>
      </c>
      <c r="AB676">
        <f t="shared" si="109"/>
        <v>1</v>
      </c>
    </row>
    <row r="677" spans="1:28" x14ac:dyDescent="0.2">
      <c r="A677" s="5">
        <v>675</v>
      </c>
      <c r="B677" s="2" t="s">
        <v>0</v>
      </c>
      <c r="C677" s="2" t="s">
        <v>1</v>
      </c>
      <c r="D677" s="2" t="s">
        <v>5</v>
      </c>
      <c r="E677" s="2" t="s">
        <v>83</v>
      </c>
      <c r="F677" s="2">
        <v>60</v>
      </c>
      <c r="G677" s="2">
        <v>76</v>
      </c>
      <c r="H677" t="s">
        <v>25</v>
      </c>
      <c r="I677" s="2" t="s">
        <v>14</v>
      </c>
      <c r="J677" s="2" t="s">
        <v>6</v>
      </c>
      <c r="K677" s="2">
        <v>55</v>
      </c>
      <c r="L677" s="2">
        <v>97</v>
      </c>
      <c r="M677" s="2">
        <v>12</v>
      </c>
      <c r="N677" s="2" t="s">
        <v>4</v>
      </c>
      <c r="O677" s="2">
        <v>2</v>
      </c>
      <c r="P677" t="s">
        <v>12</v>
      </c>
      <c r="Q677">
        <f t="shared" si="100"/>
        <v>660</v>
      </c>
      <c r="R677" s="55">
        <f t="shared" si="101"/>
        <v>1.0999999999999999E-2</v>
      </c>
      <c r="S677">
        <f t="shared" si="102"/>
        <v>1</v>
      </c>
      <c r="T677">
        <f t="shared" si="103"/>
        <v>1</v>
      </c>
      <c r="U677" s="2">
        <f t="shared" si="104"/>
        <v>1</v>
      </c>
      <c r="V677" s="2">
        <f t="shared" si="105"/>
        <v>0</v>
      </c>
      <c r="W677">
        <f t="shared" si="106"/>
        <v>1</v>
      </c>
      <c r="X677" s="2">
        <f t="shared" si="107"/>
        <v>1</v>
      </c>
      <c r="Y677">
        <f t="shared" si="108"/>
        <v>1</v>
      </c>
      <c r="AB677">
        <f t="shared" si="109"/>
        <v>1</v>
      </c>
    </row>
    <row r="678" spans="1:28" x14ac:dyDescent="0.2">
      <c r="A678" s="5">
        <v>676</v>
      </c>
      <c r="B678" s="2" t="s">
        <v>3</v>
      </c>
      <c r="C678" s="2" t="s">
        <v>1</v>
      </c>
      <c r="D678" s="2" t="s">
        <v>5</v>
      </c>
      <c r="E678" s="2" t="s">
        <v>85</v>
      </c>
      <c r="F678" s="2">
        <v>48</v>
      </c>
      <c r="G678" s="2">
        <v>76</v>
      </c>
      <c r="H678" t="s">
        <v>18</v>
      </c>
      <c r="I678" s="2" t="s">
        <v>14</v>
      </c>
      <c r="J678" s="3" t="s">
        <v>7</v>
      </c>
      <c r="K678" s="2">
        <v>32</v>
      </c>
      <c r="L678" s="2">
        <v>113</v>
      </c>
      <c r="M678" s="2">
        <v>26</v>
      </c>
      <c r="N678" s="2" t="s">
        <v>8</v>
      </c>
      <c r="O678" s="2">
        <v>13</v>
      </c>
      <c r="P678" t="s">
        <v>9</v>
      </c>
      <c r="Q678">
        <f t="shared" si="100"/>
        <v>384</v>
      </c>
      <c r="R678" s="55">
        <f t="shared" si="101"/>
        <v>8.0000000000000002E-3</v>
      </c>
      <c r="S678">
        <f t="shared" si="102"/>
        <v>0</v>
      </c>
      <c r="T678">
        <f t="shared" si="103"/>
        <v>3</v>
      </c>
      <c r="U678" s="2">
        <f t="shared" si="104"/>
        <v>0</v>
      </c>
      <c r="V678" s="2">
        <f t="shared" si="105"/>
        <v>4</v>
      </c>
      <c r="W678">
        <f t="shared" si="106"/>
        <v>1</v>
      </c>
      <c r="X678" s="2">
        <f t="shared" si="107"/>
        <v>1</v>
      </c>
      <c r="Y678">
        <f t="shared" si="108"/>
        <v>0</v>
      </c>
      <c r="AB678">
        <f t="shared" si="109"/>
        <v>1</v>
      </c>
    </row>
    <row r="679" spans="1:28" x14ac:dyDescent="0.2">
      <c r="A679" s="5">
        <v>677</v>
      </c>
      <c r="B679" s="2" t="s">
        <v>0</v>
      </c>
      <c r="C679" s="2" t="s">
        <v>1</v>
      </c>
      <c r="D679" s="2" t="s">
        <v>15</v>
      </c>
      <c r="E679" s="2" t="s">
        <v>15</v>
      </c>
      <c r="F679" s="2">
        <v>32</v>
      </c>
      <c r="G679" s="2">
        <v>34</v>
      </c>
      <c r="H679" t="s">
        <v>41</v>
      </c>
      <c r="I679" s="2" t="s">
        <v>14</v>
      </c>
      <c r="J679" s="2" t="s">
        <v>53</v>
      </c>
      <c r="K679" s="2">
        <v>21</v>
      </c>
      <c r="L679" s="2">
        <v>71</v>
      </c>
      <c r="M679" s="2">
        <v>27</v>
      </c>
      <c r="N679" s="2" t="s">
        <v>4</v>
      </c>
      <c r="O679" s="2">
        <v>1</v>
      </c>
      <c r="P679" t="s">
        <v>11</v>
      </c>
      <c r="Q679">
        <f t="shared" si="100"/>
        <v>252</v>
      </c>
      <c r="R679" s="55">
        <f t="shared" si="101"/>
        <v>7.8750000000000001E-3</v>
      </c>
      <c r="S679">
        <f t="shared" si="102"/>
        <v>1</v>
      </c>
      <c r="T679">
        <f t="shared" si="103"/>
        <v>0</v>
      </c>
      <c r="U679" s="2">
        <f t="shared" si="104"/>
        <v>3</v>
      </c>
      <c r="V679" s="2">
        <f t="shared" si="105"/>
        <v>1</v>
      </c>
      <c r="W679">
        <f t="shared" si="106"/>
        <v>1</v>
      </c>
      <c r="X679" s="2">
        <f t="shared" si="107"/>
        <v>1</v>
      </c>
      <c r="Y679">
        <f t="shared" si="108"/>
        <v>1</v>
      </c>
      <c r="AB679">
        <f t="shared" si="109"/>
        <v>0</v>
      </c>
    </row>
    <row r="680" spans="1:28" x14ac:dyDescent="0.2">
      <c r="A680" s="5">
        <v>678</v>
      </c>
      <c r="B680" s="2" t="s">
        <v>0</v>
      </c>
      <c r="C680" s="2" t="s">
        <v>1</v>
      </c>
      <c r="D680" s="2" t="s">
        <v>15</v>
      </c>
      <c r="E680" s="2" t="s">
        <v>15</v>
      </c>
      <c r="F680" s="2">
        <v>32</v>
      </c>
      <c r="G680" s="2">
        <v>36</v>
      </c>
      <c r="H680" t="s">
        <v>32</v>
      </c>
      <c r="I680" s="2" t="s">
        <v>14</v>
      </c>
      <c r="J680" s="2" t="s">
        <v>55</v>
      </c>
      <c r="K680" s="2">
        <v>20</v>
      </c>
      <c r="L680" s="2">
        <v>27</v>
      </c>
      <c r="M680" s="2">
        <v>3</v>
      </c>
      <c r="N680" s="2" t="s">
        <v>4</v>
      </c>
      <c r="O680" s="2">
        <v>2</v>
      </c>
      <c r="P680" t="s">
        <v>12</v>
      </c>
      <c r="Q680">
        <f t="shared" si="100"/>
        <v>240</v>
      </c>
      <c r="R680" s="55">
        <f t="shared" si="101"/>
        <v>7.4999999999999997E-3</v>
      </c>
      <c r="S680">
        <f t="shared" si="102"/>
        <v>1</v>
      </c>
      <c r="T680">
        <f t="shared" si="103"/>
        <v>0</v>
      </c>
      <c r="U680" s="2">
        <f t="shared" si="104"/>
        <v>1</v>
      </c>
      <c r="V680" s="2">
        <f t="shared" si="105"/>
        <v>3</v>
      </c>
      <c r="W680">
        <f t="shared" si="106"/>
        <v>1</v>
      </c>
      <c r="X680" s="2">
        <f t="shared" si="107"/>
        <v>1</v>
      </c>
      <c r="Y680">
        <f t="shared" si="108"/>
        <v>1</v>
      </c>
      <c r="AB680">
        <f t="shared" si="109"/>
        <v>0</v>
      </c>
    </row>
    <row r="681" spans="1:28" x14ac:dyDescent="0.2">
      <c r="A681" s="5">
        <v>679</v>
      </c>
      <c r="B681" s="2" t="s">
        <v>0</v>
      </c>
      <c r="C681" s="2" t="s">
        <v>2</v>
      </c>
      <c r="D681" s="2" t="s">
        <v>5</v>
      </c>
      <c r="E681" s="2" t="s">
        <v>84</v>
      </c>
      <c r="F681" s="2">
        <v>24</v>
      </c>
      <c r="G681" s="2">
        <v>23</v>
      </c>
      <c r="H681" t="s">
        <v>33</v>
      </c>
      <c r="I681" s="2" t="s">
        <v>2</v>
      </c>
      <c r="J681" s="2" t="s">
        <v>53</v>
      </c>
      <c r="K681" s="2">
        <v>31</v>
      </c>
      <c r="L681" s="2">
        <v>147</v>
      </c>
      <c r="M681" s="2">
        <v>19</v>
      </c>
      <c r="N681" s="2" t="s">
        <v>4</v>
      </c>
      <c r="O681" s="2">
        <v>3</v>
      </c>
      <c r="P681" t="s">
        <v>13</v>
      </c>
      <c r="Q681">
        <f t="shared" si="100"/>
        <v>372</v>
      </c>
      <c r="R681" s="55">
        <f t="shared" si="101"/>
        <v>1.55E-2</v>
      </c>
      <c r="S681">
        <f t="shared" si="102"/>
        <v>1</v>
      </c>
      <c r="T681">
        <f t="shared" si="103"/>
        <v>2</v>
      </c>
      <c r="U681" s="2">
        <f t="shared" si="104"/>
        <v>4</v>
      </c>
      <c r="V681" s="2">
        <f t="shared" si="105"/>
        <v>1</v>
      </c>
      <c r="W681">
        <f t="shared" si="106"/>
        <v>0</v>
      </c>
      <c r="X681" s="2">
        <f t="shared" si="107"/>
        <v>0</v>
      </c>
      <c r="Y681">
        <f t="shared" si="108"/>
        <v>1</v>
      </c>
      <c r="AB681">
        <f t="shared" si="109"/>
        <v>1</v>
      </c>
    </row>
    <row r="682" spans="1:28" x14ac:dyDescent="0.2">
      <c r="A682" s="5">
        <v>680</v>
      </c>
      <c r="B682" s="2" t="s">
        <v>0</v>
      </c>
      <c r="C682" s="2" t="s">
        <v>1</v>
      </c>
      <c r="D682" s="2" t="s">
        <v>5</v>
      </c>
      <c r="E682" s="2" t="s">
        <v>83</v>
      </c>
      <c r="F682" s="2">
        <v>53</v>
      </c>
      <c r="G682" s="2">
        <v>31</v>
      </c>
      <c r="H682" t="s">
        <v>39</v>
      </c>
      <c r="I682" s="2" t="s">
        <v>14</v>
      </c>
      <c r="J682" s="3" t="s">
        <v>7</v>
      </c>
      <c r="K682" s="2">
        <v>51</v>
      </c>
      <c r="L682" s="2">
        <v>202</v>
      </c>
      <c r="M682" s="2">
        <v>26</v>
      </c>
      <c r="N682" s="2" t="s">
        <v>8</v>
      </c>
      <c r="O682" s="2">
        <v>13</v>
      </c>
      <c r="P682" t="s">
        <v>9</v>
      </c>
      <c r="Q682">
        <f t="shared" si="100"/>
        <v>612</v>
      </c>
      <c r="R682" s="55">
        <f t="shared" si="101"/>
        <v>1.1547169811320755E-2</v>
      </c>
      <c r="S682">
        <f t="shared" si="102"/>
        <v>1</v>
      </c>
      <c r="T682">
        <f t="shared" si="103"/>
        <v>1</v>
      </c>
      <c r="U682" s="2">
        <f t="shared" si="104"/>
        <v>0</v>
      </c>
      <c r="V682" s="2">
        <f t="shared" si="105"/>
        <v>4</v>
      </c>
      <c r="W682">
        <f t="shared" si="106"/>
        <v>1</v>
      </c>
      <c r="X682" s="2">
        <f t="shared" si="107"/>
        <v>1</v>
      </c>
      <c r="Y682">
        <f t="shared" si="108"/>
        <v>0</v>
      </c>
      <c r="AB682">
        <f t="shared" si="109"/>
        <v>1</v>
      </c>
    </row>
    <row r="683" spans="1:28" x14ac:dyDescent="0.2">
      <c r="A683" s="5">
        <v>681</v>
      </c>
      <c r="B683" s="2" t="s">
        <v>3</v>
      </c>
      <c r="C683" s="2" t="s">
        <v>1</v>
      </c>
      <c r="D683" s="2" t="s">
        <v>5</v>
      </c>
      <c r="E683" s="2" t="s">
        <v>85</v>
      </c>
      <c r="F683" s="2">
        <v>56</v>
      </c>
      <c r="G683" s="2">
        <v>69</v>
      </c>
      <c r="H683" t="s">
        <v>34</v>
      </c>
      <c r="I683" s="2" t="s">
        <v>14</v>
      </c>
      <c r="J683" s="2" t="s">
        <v>6</v>
      </c>
      <c r="K683" s="2">
        <v>23</v>
      </c>
      <c r="L683" s="2">
        <v>92</v>
      </c>
      <c r="M683" s="2">
        <v>7</v>
      </c>
      <c r="N683" s="2" t="s">
        <v>4</v>
      </c>
      <c r="O683" s="2">
        <v>1</v>
      </c>
      <c r="P683" t="s">
        <v>11</v>
      </c>
      <c r="Q683">
        <f t="shared" si="100"/>
        <v>276</v>
      </c>
      <c r="R683" s="55">
        <f t="shared" si="101"/>
        <v>4.9285714285714289E-3</v>
      </c>
      <c r="S683">
        <f t="shared" si="102"/>
        <v>0</v>
      </c>
      <c r="T683">
        <f t="shared" si="103"/>
        <v>3</v>
      </c>
      <c r="U683" s="2">
        <f t="shared" si="104"/>
        <v>3</v>
      </c>
      <c r="V683" s="2">
        <f t="shared" si="105"/>
        <v>0</v>
      </c>
      <c r="W683">
        <f t="shared" si="106"/>
        <v>1</v>
      </c>
      <c r="X683" s="2">
        <f t="shared" si="107"/>
        <v>1</v>
      </c>
      <c r="Y683">
        <f t="shared" si="108"/>
        <v>1</v>
      </c>
      <c r="AB683">
        <f t="shared" si="109"/>
        <v>1</v>
      </c>
    </row>
    <row r="684" spans="1:28" x14ac:dyDescent="0.2">
      <c r="A684" s="5">
        <v>682</v>
      </c>
      <c r="B684" s="2" t="s">
        <v>3</v>
      </c>
      <c r="C684" s="2" t="s">
        <v>1</v>
      </c>
      <c r="D684" s="2" t="s">
        <v>15</v>
      </c>
      <c r="E684" s="2" t="s">
        <v>85</v>
      </c>
      <c r="F684" s="2">
        <v>30</v>
      </c>
      <c r="G684" s="2">
        <v>34</v>
      </c>
      <c r="H684" t="s">
        <v>39</v>
      </c>
      <c r="I684" s="2" t="s">
        <v>14</v>
      </c>
      <c r="J684" s="2" t="s">
        <v>55</v>
      </c>
      <c r="K684" s="2">
        <v>19</v>
      </c>
      <c r="L684" s="2">
        <v>26</v>
      </c>
      <c r="M684" s="2">
        <v>19</v>
      </c>
      <c r="N684" s="2" t="s">
        <v>4</v>
      </c>
      <c r="O684" s="2">
        <v>0</v>
      </c>
      <c r="P684" t="s">
        <v>10</v>
      </c>
      <c r="Q684">
        <f t="shared" si="100"/>
        <v>228</v>
      </c>
      <c r="R684" s="55">
        <f t="shared" si="101"/>
        <v>7.6E-3</v>
      </c>
      <c r="S684">
        <f t="shared" si="102"/>
        <v>0</v>
      </c>
      <c r="T684">
        <f t="shared" si="103"/>
        <v>3</v>
      </c>
      <c r="U684" s="2">
        <f t="shared" si="104"/>
        <v>2</v>
      </c>
      <c r="V684" s="2">
        <f t="shared" si="105"/>
        <v>3</v>
      </c>
      <c r="W684">
        <f t="shared" si="106"/>
        <v>1</v>
      </c>
      <c r="X684" s="2">
        <f t="shared" si="107"/>
        <v>1</v>
      </c>
      <c r="Y684">
        <f t="shared" si="108"/>
        <v>1</v>
      </c>
      <c r="AB684">
        <f t="shared" si="109"/>
        <v>0</v>
      </c>
    </row>
    <row r="685" spans="1:28" x14ac:dyDescent="0.2">
      <c r="A685" s="5">
        <v>683</v>
      </c>
      <c r="B685" s="2" t="s">
        <v>3</v>
      </c>
      <c r="C685" s="2" t="s">
        <v>1</v>
      </c>
      <c r="D685" s="2" t="s">
        <v>15</v>
      </c>
      <c r="E685" s="2" t="s">
        <v>15</v>
      </c>
      <c r="F685" s="2">
        <v>30</v>
      </c>
      <c r="G685" s="2">
        <v>26</v>
      </c>
      <c r="H685" t="s">
        <v>18</v>
      </c>
      <c r="I685" s="2" t="s">
        <v>14</v>
      </c>
      <c r="J685" s="2" t="s">
        <v>55</v>
      </c>
      <c r="K685" s="2">
        <v>19</v>
      </c>
      <c r="L685" s="2">
        <v>85</v>
      </c>
      <c r="M685" s="2">
        <v>26</v>
      </c>
      <c r="N685" s="2" t="s">
        <v>4</v>
      </c>
      <c r="O685" s="2">
        <v>2</v>
      </c>
      <c r="P685" t="s">
        <v>11</v>
      </c>
      <c r="Q685">
        <f t="shared" si="100"/>
        <v>228</v>
      </c>
      <c r="R685" s="55">
        <f t="shared" si="101"/>
        <v>7.6E-3</v>
      </c>
      <c r="S685">
        <f t="shared" si="102"/>
        <v>0</v>
      </c>
      <c r="T685">
        <f t="shared" si="103"/>
        <v>0</v>
      </c>
      <c r="U685" s="2">
        <f t="shared" si="104"/>
        <v>3</v>
      </c>
      <c r="V685" s="2">
        <f t="shared" si="105"/>
        <v>3</v>
      </c>
      <c r="W685">
        <f t="shared" si="106"/>
        <v>1</v>
      </c>
      <c r="X685" s="2">
        <f t="shared" si="107"/>
        <v>1</v>
      </c>
      <c r="Y685">
        <f t="shared" si="108"/>
        <v>1</v>
      </c>
      <c r="AB685">
        <f t="shared" si="109"/>
        <v>0</v>
      </c>
    </row>
    <row r="686" spans="1:28" x14ac:dyDescent="0.2">
      <c r="A686" s="5">
        <v>684</v>
      </c>
      <c r="B686" s="2" t="s">
        <v>0</v>
      </c>
      <c r="C686" s="2" t="s">
        <v>1</v>
      </c>
      <c r="D686" s="2" t="s">
        <v>5</v>
      </c>
      <c r="E686" s="2" t="s">
        <v>83</v>
      </c>
      <c r="F686" s="2">
        <v>54</v>
      </c>
      <c r="G686" s="2">
        <v>45</v>
      </c>
      <c r="H686" t="s">
        <v>29</v>
      </c>
      <c r="I686" s="2" t="s">
        <v>14</v>
      </c>
      <c r="J686" s="2" t="s">
        <v>6</v>
      </c>
      <c r="K686" s="2">
        <v>65</v>
      </c>
      <c r="L686" s="2">
        <v>309</v>
      </c>
      <c r="M686" s="4">
        <v>10</v>
      </c>
      <c r="N686" s="2" t="s">
        <v>4</v>
      </c>
      <c r="O686" s="2">
        <v>0</v>
      </c>
      <c r="P686" t="s">
        <v>12</v>
      </c>
      <c r="Q686">
        <f t="shared" si="100"/>
        <v>780</v>
      </c>
      <c r="R686" s="55">
        <f t="shared" si="101"/>
        <v>1.4444444444444444E-2</v>
      </c>
      <c r="S686">
        <f t="shared" si="102"/>
        <v>1</v>
      </c>
      <c r="T686">
        <f t="shared" si="103"/>
        <v>1</v>
      </c>
      <c r="U686" s="2">
        <f t="shared" si="104"/>
        <v>1</v>
      </c>
      <c r="V686" s="2">
        <f t="shared" si="105"/>
        <v>0</v>
      </c>
      <c r="W686">
        <f t="shared" si="106"/>
        <v>1</v>
      </c>
      <c r="X686" s="2">
        <f t="shared" si="107"/>
        <v>1</v>
      </c>
      <c r="Y686">
        <f t="shared" si="108"/>
        <v>1</v>
      </c>
      <c r="AB686">
        <f t="shared" si="109"/>
        <v>1</v>
      </c>
    </row>
    <row r="687" spans="1:28" x14ac:dyDescent="0.2">
      <c r="A687" s="5">
        <v>685</v>
      </c>
      <c r="B687" s="2" t="s">
        <v>3</v>
      </c>
      <c r="C687" s="2" t="s">
        <v>1</v>
      </c>
      <c r="D687" s="2" t="s">
        <v>15</v>
      </c>
      <c r="E687" s="2" t="s">
        <v>15</v>
      </c>
      <c r="F687" s="2">
        <v>22</v>
      </c>
      <c r="G687" s="2">
        <v>30</v>
      </c>
      <c r="H687" t="s">
        <v>33</v>
      </c>
      <c r="I687" s="2" t="s">
        <v>2</v>
      </c>
      <c r="J687" s="2" t="s">
        <v>55</v>
      </c>
      <c r="K687" s="2">
        <v>14</v>
      </c>
      <c r="L687" s="2">
        <v>70</v>
      </c>
      <c r="M687" s="2">
        <v>15</v>
      </c>
      <c r="N687" s="2" t="s">
        <v>4</v>
      </c>
      <c r="O687" s="2">
        <v>2</v>
      </c>
      <c r="P687" t="s">
        <v>10</v>
      </c>
      <c r="Q687">
        <f t="shared" si="100"/>
        <v>168</v>
      </c>
      <c r="R687" s="55">
        <f t="shared" si="101"/>
        <v>7.6363636363636364E-3</v>
      </c>
      <c r="S687">
        <f t="shared" si="102"/>
        <v>0</v>
      </c>
      <c r="T687">
        <f t="shared" si="103"/>
        <v>0</v>
      </c>
      <c r="U687" s="2">
        <f t="shared" si="104"/>
        <v>2</v>
      </c>
      <c r="V687" s="2">
        <f t="shared" si="105"/>
        <v>3</v>
      </c>
      <c r="W687">
        <f t="shared" si="106"/>
        <v>1</v>
      </c>
      <c r="X687" s="2">
        <f t="shared" si="107"/>
        <v>0</v>
      </c>
      <c r="Y687">
        <f t="shared" si="108"/>
        <v>1</v>
      </c>
      <c r="AB687">
        <f t="shared" si="109"/>
        <v>0</v>
      </c>
    </row>
    <row r="688" spans="1:28" x14ac:dyDescent="0.2">
      <c r="A688" s="5">
        <v>686</v>
      </c>
      <c r="B688" s="2" t="s">
        <v>0</v>
      </c>
      <c r="C688" s="2" t="s">
        <v>2</v>
      </c>
      <c r="D688" s="2" t="s">
        <v>15</v>
      </c>
      <c r="E688" s="2" t="s">
        <v>85</v>
      </c>
      <c r="F688" s="2">
        <v>45</v>
      </c>
      <c r="G688" s="2">
        <v>61</v>
      </c>
      <c r="H688" t="s">
        <v>42</v>
      </c>
      <c r="I688" s="2" t="s">
        <v>2</v>
      </c>
      <c r="J688" s="3" t="s">
        <v>7</v>
      </c>
      <c r="K688" s="2">
        <v>38</v>
      </c>
      <c r="L688" s="2">
        <v>170</v>
      </c>
      <c r="M688" s="2">
        <v>48</v>
      </c>
      <c r="N688" s="2" t="s">
        <v>8</v>
      </c>
      <c r="O688" s="2">
        <v>11</v>
      </c>
      <c r="P688" s="1" t="s">
        <v>9</v>
      </c>
      <c r="Q688">
        <f t="shared" si="100"/>
        <v>456</v>
      </c>
      <c r="R688" s="55">
        <f t="shared" si="101"/>
        <v>1.0133333333333333E-2</v>
      </c>
      <c r="S688">
        <f t="shared" si="102"/>
        <v>1</v>
      </c>
      <c r="T688">
        <f t="shared" si="103"/>
        <v>3</v>
      </c>
      <c r="U688" s="2">
        <f t="shared" si="104"/>
        <v>0</v>
      </c>
      <c r="V688" s="2">
        <f t="shared" si="105"/>
        <v>4</v>
      </c>
      <c r="W688">
        <f t="shared" si="106"/>
        <v>0</v>
      </c>
      <c r="X688" s="2">
        <f t="shared" si="107"/>
        <v>0</v>
      </c>
      <c r="Y688">
        <f t="shared" si="108"/>
        <v>0</v>
      </c>
      <c r="AB688">
        <f t="shared" si="109"/>
        <v>0</v>
      </c>
    </row>
    <row r="689" spans="1:28" x14ac:dyDescent="0.2">
      <c r="A689" s="5">
        <v>687</v>
      </c>
      <c r="B689" s="2" t="s">
        <v>3</v>
      </c>
      <c r="C689" s="2" t="s">
        <v>1</v>
      </c>
      <c r="D689" s="2" t="s">
        <v>5</v>
      </c>
      <c r="E689" s="2" t="s">
        <v>15</v>
      </c>
      <c r="F689" s="2">
        <v>27</v>
      </c>
      <c r="G689" s="2">
        <v>68</v>
      </c>
      <c r="H689" t="s">
        <v>21</v>
      </c>
      <c r="I689" s="2" t="s">
        <v>14</v>
      </c>
      <c r="J689" s="2" t="s">
        <v>55</v>
      </c>
      <c r="K689" s="2">
        <v>19</v>
      </c>
      <c r="L689" s="2">
        <v>80</v>
      </c>
      <c r="M689" s="2">
        <v>32</v>
      </c>
      <c r="N689" s="2" t="s">
        <v>4</v>
      </c>
      <c r="O689" s="2">
        <v>0</v>
      </c>
      <c r="P689" t="s">
        <v>10</v>
      </c>
      <c r="Q689">
        <f t="shared" si="100"/>
        <v>228</v>
      </c>
      <c r="R689" s="55">
        <f t="shared" si="101"/>
        <v>8.4444444444444437E-3</v>
      </c>
      <c r="S689">
        <f t="shared" si="102"/>
        <v>0</v>
      </c>
      <c r="T689">
        <f t="shared" si="103"/>
        <v>0</v>
      </c>
      <c r="U689" s="2">
        <f t="shared" si="104"/>
        <v>2</v>
      </c>
      <c r="V689" s="2">
        <f t="shared" si="105"/>
        <v>3</v>
      </c>
      <c r="W689">
        <f t="shared" si="106"/>
        <v>1</v>
      </c>
      <c r="X689" s="2">
        <f t="shared" si="107"/>
        <v>1</v>
      </c>
      <c r="Y689">
        <f t="shared" si="108"/>
        <v>1</v>
      </c>
      <c r="AB689">
        <f t="shared" si="109"/>
        <v>1</v>
      </c>
    </row>
    <row r="690" spans="1:28" x14ac:dyDescent="0.2">
      <c r="A690" s="5">
        <v>688</v>
      </c>
      <c r="B690" s="2" t="s">
        <v>3</v>
      </c>
      <c r="C690" s="2" t="s">
        <v>2</v>
      </c>
      <c r="D690" s="2" t="s">
        <v>5</v>
      </c>
      <c r="E690" s="2" t="s">
        <v>15</v>
      </c>
      <c r="F690" s="2">
        <v>26</v>
      </c>
      <c r="G690" s="2">
        <v>40</v>
      </c>
      <c r="H690" t="s">
        <v>27</v>
      </c>
      <c r="I690" s="2" t="s">
        <v>14</v>
      </c>
      <c r="J690" s="2" t="s">
        <v>53</v>
      </c>
      <c r="K690" s="2">
        <v>14</v>
      </c>
      <c r="L690" s="2">
        <v>44</v>
      </c>
      <c r="M690" s="2">
        <v>44</v>
      </c>
      <c r="N690" s="2" t="s">
        <v>4</v>
      </c>
      <c r="O690" s="2">
        <v>0</v>
      </c>
      <c r="P690" t="s">
        <v>10</v>
      </c>
      <c r="Q690">
        <f t="shared" si="100"/>
        <v>168</v>
      </c>
      <c r="R690" s="55">
        <f t="shared" si="101"/>
        <v>6.4615384615384613E-3</v>
      </c>
      <c r="S690">
        <f t="shared" si="102"/>
        <v>0</v>
      </c>
      <c r="T690">
        <f t="shared" si="103"/>
        <v>0</v>
      </c>
      <c r="U690" s="2">
        <f t="shared" si="104"/>
        <v>2</v>
      </c>
      <c r="V690" s="2">
        <f t="shared" si="105"/>
        <v>1</v>
      </c>
      <c r="W690">
        <f t="shared" si="106"/>
        <v>0</v>
      </c>
      <c r="X690" s="2">
        <f t="shared" si="107"/>
        <v>1</v>
      </c>
      <c r="Y690">
        <f t="shared" si="108"/>
        <v>1</v>
      </c>
      <c r="AB690">
        <f t="shared" si="109"/>
        <v>1</v>
      </c>
    </row>
    <row r="691" spans="1:28" x14ac:dyDescent="0.2">
      <c r="A691" s="5">
        <v>689</v>
      </c>
      <c r="B691" s="2" t="s">
        <v>0</v>
      </c>
      <c r="C691" s="2" t="s">
        <v>1</v>
      </c>
      <c r="D691" s="2" t="s">
        <v>5</v>
      </c>
      <c r="E691" s="2" t="s">
        <v>15</v>
      </c>
      <c r="F691" s="2">
        <v>27</v>
      </c>
      <c r="G691" s="2">
        <v>26</v>
      </c>
      <c r="H691" t="s">
        <v>16</v>
      </c>
      <c r="I691" s="2" t="s">
        <v>2</v>
      </c>
      <c r="J691" s="2" t="s">
        <v>55</v>
      </c>
      <c r="K691" s="2">
        <v>14</v>
      </c>
      <c r="L691" s="2">
        <v>26</v>
      </c>
      <c r="M691" s="2">
        <v>21</v>
      </c>
      <c r="N691" s="2" t="s">
        <v>4</v>
      </c>
      <c r="O691" s="2">
        <v>2</v>
      </c>
      <c r="P691" t="s">
        <v>11</v>
      </c>
      <c r="Q691">
        <f t="shared" si="100"/>
        <v>168</v>
      </c>
      <c r="R691" s="55">
        <f t="shared" si="101"/>
        <v>6.2222222222222219E-3</v>
      </c>
      <c r="S691">
        <f t="shared" si="102"/>
        <v>1</v>
      </c>
      <c r="T691">
        <f t="shared" si="103"/>
        <v>0</v>
      </c>
      <c r="U691" s="2">
        <f t="shared" si="104"/>
        <v>3</v>
      </c>
      <c r="V691" s="2">
        <f t="shared" si="105"/>
        <v>3</v>
      </c>
      <c r="W691">
        <f t="shared" si="106"/>
        <v>1</v>
      </c>
      <c r="X691" s="2">
        <f t="shared" si="107"/>
        <v>0</v>
      </c>
      <c r="Y691">
        <f t="shared" si="108"/>
        <v>1</v>
      </c>
      <c r="AB691">
        <f t="shared" si="109"/>
        <v>1</v>
      </c>
    </row>
    <row r="692" spans="1:28" x14ac:dyDescent="0.2">
      <c r="A692" s="5">
        <v>690</v>
      </c>
      <c r="B692" s="2" t="s">
        <v>3</v>
      </c>
      <c r="C692" s="2" t="s">
        <v>1</v>
      </c>
      <c r="D692" s="2" t="s">
        <v>15</v>
      </c>
      <c r="E692" s="2" t="s">
        <v>83</v>
      </c>
      <c r="F692" s="2">
        <v>28</v>
      </c>
      <c r="G692" s="2">
        <v>53</v>
      </c>
      <c r="H692" t="s">
        <v>36</v>
      </c>
      <c r="I692" s="2" t="s">
        <v>2</v>
      </c>
      <c r="J692" s="2" t="s">
        <v>55</v>
      </c>
      <c r="K692" s="2">
        <v>19</v>
      </c>
      <c r="L692" s="2">
        <v>51</v>
      </c>
      <c r="M692" s="2">
        <v>43</v>
      </c>
      <c r="N692" s="2" t="s">
        <v>4</v>
      </c>
      <c r="O692" s="2">
        <v>2</v>
      </c>
      <c r="P692" t="s">
        <v>12</v>
      </c>
      <c r="Q692">
        <f t="shared" si="100"/>
        <v>228</v>
      </c>
      <c r="R692" s="55">
        <f t="shared" si="101"/>
        <v>8.1428571428571427E-3</v>
      </c>
      <c r="S692">
        <f t="shared" si="102"/>
        <v>0</v>
      </c>
      <c r="T692">
        <f t="shared" si="103"/>
        <v>1</v>
      </c>
      <c r="U692" s="2">
        <f t="shared" si="104"/>
        <v>1</v>
      </c>
      <c r="V692" s="2">
        <f t="shared" si="105"/>
        <v>3</v>
      </c>
      <c r="W692">
        <f t="shared" si="106"/>
        <v>1</v>
      </c>
      <c r="X692" s="2">
        <f t="shared" si="107"/>
        <v>0</v>
      </c>
      <c r="Y692">
        <f t="shared" si="108"/>
        <v>1</v>
      </c>
      <c r="AB692">
        <f t="shared" si="109"/>
        <v>0</v>
      </c>
    </row>
    <row r="693" spans="1:28" x14ac:dyDescent="0.2">
      <c r="A693" s="5">
        <v>691</v>
      </c>
      <c r="B693" s="2" t="s">
        <v>0</v>
      </c>
      <c r="C693" s="2" t="s">
        <v>2</v>
      </c>
      <c r="D693" s="2" t="s">
        <v>5</v>
      </c>
      <c r="E693" s="2" t="s">
        <v>83</v>
      </c>
      <c r="F693" s="2">
        <v>29</v>
      </c>
      <c r="G693" s="2">
        <v>27</v>
      </c>
      <c r="H693" t="s">
        <v>29</v>
      </c>
      <c r="I693" s="2" t="s">
        <v>2</v>
      </c>
      <c r="J693" s="2" t="s">
        <v>55</v>
      </c>
      <c r="K693" s="2">
        <v>35</v>
      </c>
      <c r="L693" s="2">
        <v>57</v>
      </c>
      <c r="M693" s="2">
        <v>10</v>
      </c>
      <c r="N693" s="2" t="s">
        <v>4</v>
      </c>
      <c r="O693" s="2">
        <v>0</v>
      </c>
      <c r="P693" t="s">
        <v>13</v>
      </c>
      <c r="Q693">
        <f t="shared" si="100"/>
        <v>420</v>
      </c>
      <c r="R693" s="55">
        <f t="shared" si="101"/>
        <v>1.4482758620689656E-2</v>
      </c>
      <c r="S693">
        <f t="shared" si="102"/>
        <v>1</v>
      </c>
      <c r="T693">
        <f t="shared" si="103"/>
        <v>1</v>
      </c>
      <c r="U693" s="2">
        <f t="shared" si="104"/>
        <v>4</v>
      </c>
      <c r="V693" s="2">
        <f t="shared" si="105"/>
        <v>3</v>
      </c>
      <c r="W693">
        <f t="shared" si="106"/>
        <v>0</v>
      </c>
      <c r="X693" s="2">
        <f t="shared" si="107"/>
        <v>0</v>
      </c>
      <c r="Y693">
        <f t="shared" si="108"/>
        <v>1</v>
      </c>
      <c r="AB693">
        <f t="shared" si="109"/>
        <v>1</v>
      </c>
    </row>
    <row r="694" spans="1:28" x14ac:dyDescent="0.2">
      <c r="A694" s="5">
        <v>692</v>
      </c>
      <c r="B694" s="2" t="s">
        <v>0</v>
      </c>
      <c r="C694" s="2" t="s">
        <v>1</v>
      </c>
      <c r="D694" s="2" t="s">
        <v>15</v>
      </c>
      <c r="E694" s="2" t="s">
        <v>15</v>
      </c>
      <c r="F694" s="2">
        <v>25</v>
      </c>
      <c r="G694" s="2">
        <v>36</v>
      </c>
      <c r="H694" t="s">
        <v>31</v>
      </c>
      <c r="I694" s="2" t="s">
        <v>2</v>
      </c>
      <c r="J694" s="2" t="s">
        <v>55</v>
      </c>
      <c r="K694" s="2">
        <v>14</v>
      </c>
      <c r="L694" s="2">
        <v>18</v>
      </c>
      <c r="M694" s="2">
        <v>20</v>
      </c>
      <c r="N694" s="2" t="s">
        <v>4</v>
      </c>
      <c r="O694" s="2">
        <v>2</v>
      </c>
      <c r="P694" t="s">
        <v>12</v>
      </c>
      <c r="Q694">
        <f t="shared" si="100"/>
        <v>168</v>
      </c>
      <c r="R694" s="55">
        <f t="shared" si="101"/>
        <v>6.7200000000000003E-3</v>
      </c>
      <c r="S694">
        <f t="shared" si="102"/>
        <v>1</v>
      </c>
      <c r="T694">
        <f t="shared" si="103"/>
        <v>0</v>
      </c>
      <c r="U694" s="2">
        <f t="shared" si="104"/>
        <v>1</v>
      </c>
      <c r="V694" s="2">
        <f t="shared" si="105"/>
        <v>3</v>
      </c>
      <c r="W694">
        <f t="shared" si="106"/>
        <v>1</v>
      </c>
      <c r="X694" s="2">
        <f t="shared" si="107"/>
        <v>0</v>
      </c>
      <c r="Y694">
        <f t="shared" si="108"/>
        <v>1</v>
      </c>
      <c r="AB694">
        <f t="shared" si="109"/>
        <v>0</v>
      </c>
    </row>
    <row r="695" spans="1:28" x14ac:dyDescent="0.2">
      <c r="A695" s="5">
        <v>693</v>
      </c>
      <c r="B695" s="2" t="s">
        <v>3</v>
      </c>
      <c r="C695" s="2" t="s">
        <v>2</v>
      </c>
      <c r="D695" s="2" t="s">
        <v>5</v>
      </c>
      <c r="E695" s="2" t="s">
        <v>84</v>
      </c>
      <c r="F695" s="2">
        <v>45</v>
      </c>
      <c r="G695" s="2">
        <v>80</v>
      </c>
      <c r="H695" t="s">
        <v>50</v>
      </c>
      <c r="I695" s="2" t="s">
        <v>2</v>
      </c>
      <c r="J695" s="3" t="s">
        <v>7</v>
      </c>
      <c r="K695" s="2">
        <v>50</v>
      </c>
      <c r="L695" s="2">
        <v>239</v>
      </c>
      <c r="M695" s="2">
        <v>39</v>
      </c>
      <c r="N695" s="2" t="s">
        <v>8</v>
      </c>
      <c r="O695" s="2">
        <v>3</v>
      </c>
      <c r="P695" t="s">
        <v>9</v>
      </c>
      <c r="Q695">
        <f t="shared" si="100"/>
        <v>600</v>
      </c>
      <c r="R695" s="55">
        <f t="shared" si="101"/>
        <v>1.3333333333333334E-2</v>
      </c>
      <c r="S695">
        <f t="shared" si="102"/>
        <v>0</v>
      </c>
      <c r="T695">
        <f t="shared" si="103"/>
        <v>2</v>
      </c>
      <c r="U695" s="2">
        <f t="shared" si="104"/>
        <v>0</v>
      </c>
      <c r="V695" s="2">
        <f t="shared" si="105"/>
        <v>4</v>
      </c>
      <c r="W695">
        <f t="shared" si="106"/>
        <v>0</v>
      </c>
      <c r="X695" s="2">
        <f t="shared" si="107"/>
        <v>0</v>
      </c>
      <c r="Y695">
        <f t="shared" si="108"/>
        <v>0</v>
      </c>
      <c r="AB695">
        <f t="shared" si="109"/>
        <v>1</v>
      </c>
    </row>
    <row r="696" spans="1:28" x14ac:dyDescent="0.2">
      <c r="A696" s="5">
        <v>694</v>
      </c>
      <c r="B696" s="2" t="s">
        <v>0</v>
      </c>
      <c r="C696" s="2" t="s">
        <v>1</v>
      </c>
      <c r="D696" s="2" t="s">
        <v>15</v>
      </c>
      <c r="E696" s="2" t="s">
        <v>15</v>
      </c>
      <c r="F696" s="2">
        <v>31</v>
      </c>
      <c r="G696" s="2">
        <v>33</v>
      </c>
      <c r="H696" t="s">
        <v>18</v>
      </c>
      <c r="I696" s="2" t="s">
        <v>2</v>
      </c>
      <c r="J696" s="2" t="s">
        <v>53</v>
      </c>
      <c r="K696" s="2">
        <v>10</v>
      </c>
      <c r="L696" s="2">
        <v>23</v>
      </c>
      <c r="M696" s="2">
        <v>4</v>
      </c>
      <c r="N696" s="2" t="s">
        <v>4</v>
      </c>
      <c r="O696" s="2">
        <v>1</v>
      </c>
      <c r="P696" t="s">
        <v>12</v>
      </c>
      <c r="Q696">
        <f t="shared" si="100"/>
        <v>120</v>
      </c>
      <c r="R696" s="55">
        <f t="shared" si="101"/>
        <v>3.8709677419354839E-3</v>
      </c>
      <c r="S696">
        <f t="shared" si="102"/>
        <v>1</v>
      </c>
      <c r="T696">
        <f t="shared" si="103"/>
        <v>0</v>
      </c>
      <c r="U696" s="2">
        <f t="shared" si="104"/>
        <v>1</v>
      </c>
      <c r="V696" s="2">
        <f t="shared" si="105"/>
        <v>1</v>
      </c>
      <c r="W696">
        <f t="shared" si="106"/>
        <v>1</v>
      </c>
      <c r="X696" s="2">
        <f t="shared" si="107"/>
        <v>0</v>
      </c>
      <c r="Y696">
        <f t="shared" si="108"/>
        <v>1</v>
      </c>
      <c r="AB696">
        <f t="shared" si="109"/>
        <v>0</v>
      </c>
    </row>
    <row r="697" spans="1:28" x14ac:dyDescent="0.2">
      <c r="A697" s="5">
        <v>695</v>
      </c>
      <c r="B697" s="2" t="s">
        <v>0</v>
      </c>
      <c r="C697" s="2" t="s">
        <v>1</v>
      </c>
      <c r="D697" s="2" t="s">
        <v>5</v>
      </c>
      <c r="E697" s="2" t="s">
        <v>15</v>
      </c>
      <c r="F697" s="2">
        <v>32</v>
      </c>
      <c r="G697" s="2">
        <v>80</v>
      </c>
      <c r="H697" t="s">
        <v>38</v>
      </c>
      <c r="I697" s="2" t="s">
        <v>14</v>
      </c>
      <c r="J697" s="2" t="s">
        <v>55</v>
      </c>
      <c r="K697" s="2">
        <v>20</v>
      </c>
      <c r="L697" s="2">
        <v>46</v>
      </c>
      <c r="M697" s="2">
        <v>23</v>
      </c>
      <c r="N697" s="2" t="s">
        <v>4</v>
      </c>
      <c r="O697" s="2">
        <v>1</v>
      </c>
      <c r="P697" t="s">
        <v>12</v>
      </c>
      <c r="Q697">
        <f t="shared" si="100"/>
        <v>240</v>
      </c>
      <c r="R697" s="55">
        <f t="shared" si="101"/>
        <v>7.4999999999999997E-3</v>
      </c>
      <c r="S697">
        <f t="shared" si="102"/>
        <v>1</v>
      </c>
      <c r="T697">
        <f t="shared" si="103"/>
        <v>0</v>
      </c>
      <c r="U697" s="2">
        <f t="shared" si="104"/>
        <v>1</v>
      </c>
      <c r="V697" s="2">
        <f t="shared" si="105"/>
        <v>3</v>
      </c>
      <c r="W697">
        <f t="shared" si="106"/>
        <v>1</v>
      </c>
      <c r="X697" s="2">
        <f t="shared" si="107"/>
        <v>1</v>
      </c>
      <c r="Y697">
        <f t="shared" si="108"/>
        <v>1</v>
      </c>
      <c r="AB697">
        <f t="shared" si="109"/>
        <v>1</v>
      </c>
    </row>
    <row r="698" spans="1:28" x14ac:dyDescent="0.2">
      <c r="A698" s="5">
        <v>696</v>
      </c>
      <c r="B698" s="2" t="s">
        <v>3</v>
      </c>
      <c r="C698" s="2" t="s">
        <v>2</v>
      </c>
      <c r="D698" s="2" t="s">
        <v>5</v>
      </c>
      <c r="E698" s="2" t="s">
        <v>85</v>
      </c>
      <c r="F698" s="2">
        <v>29</v>
      </c>
      <c r="G698" s="2">
        <v>26</v>
      </c>
      <c r="H698" t="s">
        <v>36</v>
      </c>
      <c r="I698" s="2" t="s">
        <v>2</v>
      </c>
      <c r="J698" s="2" t="s">
        <v>55</v>
      </c>
      <c r="K698" s="2">
        <v>32</v>
      </c>
      <c r="L698" s="2">
        <v>77</v>
      </c>
      <c r="M698" s="2">
        <v>16</v>
      </c>
      <c r="N698" s="2" t="s">
        <v>4</v>
      </c>
      <c r="O698" s="2">
        <v>1</v>
      </c>
      <c r="P698" t="s">
        <v>13</v>
      </c>
      <c r="Q698">
        <f t="shared" si="100"/>
        <v>384</v>
      </c>
      <c r="R698" s="55">
        <f t="shared" si="101"/>
        <v>1.3241379310344827E-2</v>
      </c>
      <c r="S698">
        <f t="shared" si="102"/>
        <v>0</v>
      </c>
      <c r="T698">
        <f t="shared" si="103"/>
        <v>3</v>
      </c>
      <c r="U698" s="2">
        <f t="shared" si="104"/>
        <v>4</v>
      </c>
      <c r="V698" s="2">
        <f t="shared" si="105"/>
        <v>3</v>
      </c>
      <c r="W698">
        <f t="shared" si="106"/>
        <v>0</v>
      </c>
      <c r="X698" s="2">
        <f t="shared" si="107"/>
        <v>0</v>
      </c>
      <c r="Y698">
        <f t="shared" si="108"/>
        <v>1</v>
      </c>
      <c r="AB698">
        <f t="shared" si="109"/>
        <v>1</v>
      </c>
    </row>
    <row r="699" spans="1:28" x14ac:dyDescent="0.2">
      <c r="A699" s="5">
        <v>697</v>
      </c>
      <c r="B699" s="2" t="s">
        <v>3</v>
      </c>
      <c r="C699" s="2" t="s">
        <v>1</v>
      </c>
      <c r="D699" s="2" t="s">
        <v>15</v>
      </c>
      <c r="E699" s="2" t="s">
        <v>15</v>
      </c>
      <c r="F699" s="2">
        <v>30</v>
      </c>
      <c r="G699" s="2">
        <v>42</v>
      </c>
      <c r="H699" t="s">
        <v>21</v>
      </c>
      <c r="I699" s="2" t="s">
        <v>14</v>
      </c>
      <c r="J699" s="2" t="s">
        <v>55</v>
      </c>
      <c r="K699" s="2">
        <v>15</v>
      </c>
      <c r="L699" s="2">
        <v>44</v>
      </c>
      <c r="M699" s="2">
        <v>4</v>
      </c>
      <c r="N699" s="2" t="s">
        <v>4</v>
      </c>
      <c r="O699" s="2">
        <v>2</v>
      </c>
      <c r="P699" t="s">
        <v>12</v>
      </c>
      <c r="Q699">
        <f t="shared" si="100"/>
        <v>180</v>
      </c>
      <c r="R699" s="55">
        <f t="shared" si="101"/>
        <v>6.0000000000000001E-3</v>
      </c>
      <c r="S699">
        <f t="shared" si="102"/>
        <v>0</v>
      </c>
      <c r="T699">
        <f t="shared" si="103"/>
        <v>0</v>
      </c>
      <c r="U699" s="2">
        <f t="shared" si="104"/>
        <v>1</v>
      </c>
      <c r="V699" s="2">
        <f t="shared" si="105"/>
        <v>3</v>
      </c>
      <c r="W699">
        <f t="shared" si="106"/>
        <v>1</v>
      </c>
      <c r="X699" s="2">
        <f t="shared" si="107"/>
        <v>1</v>
      </c>
      <c r="Y699">
        <f t="shared" si="108"/>
        <v>1</v>
      </c>
      <c r="AB699">
        <f t="shared" si="109"/>
        <v>0</v>
      </c>
    </row>
    <row r="700" spans="1:28" x14ac:dyDescent="0.2">
      <c r="A700" s="5">
        <v>698</v>
      </c>
      <c r="B700" s="2" t="s">
        <v>0</v>
      </c>
      <c r="C700" s="2" t="s">
        <v>1</v>
      </c>
      <c r="D700" s="2" t="s">
        <v>5</v>
      </c>
      <c r="E700" s="2" t="s">
        <v>15</v>
      </c>
      <c r="F700" s="2">
        <v>26</v>
      </c>
      <c r="G700" s="2">
        <v>70</v>
      </c>
      <c r="H700" t="s">
        <v>61</v>
      </c>
      <c r="I700" s="2" t="s">
        <v>14</v>
      </c>
      <c r="J700" s="2" t="s">
        <v>55</v>
      </c>
      <c r="K700" s="2">
        <v>15</v>
      </c>
      <c r="L700" s="2">
        <v>55</v>
      </c>
      <c r="M700" s="2">
        <v>42</v>
      </c>
      <c r="N700" s="2" t="s">
        <v>4</v>
      </c>
      <c r="O700" s="2">
        <v>1</v>
      </c>
      <c r="P700" t="s">
        <v>10</v>
      </c>
      <c r="Q700">
        <f t="shared" si="100"/>
        <v>180</v>
      </c>
      <c r="R700" s="55">
        <f t="shared" si="101"/>
        <v>6.9230769230769233E-3</v>
      </c>
      <c r="S700">
        <f t="shared" si="102"/>
        <v>1</v>
      </c>
      <c r="T700">
        <f t="shared" si="103"/>
        <v>0</v>
      </c>
      <c r="U700" s="2">
        <f t="shared" si="104"/>
        <v>2</v>
      </c>
      <c r="V700" s="2">
        <f t="shared" si="105"/>
        <v>3</v>
      </c>
      <c r="W700">
        <f t="shared" si="106"/>
        <v>1</v>
      </c>
      <c r="X700" s="2">
        <f t="shared" si="107"/>
        <v>1</v>
      </c>
      <c r="Y700">
        <f t="shared" si="108"/>
        <v>1</v>
      </c>
      <c r="AB700">
        <f t="shared" si="109"/>
        <v>1</v>
      </c>
    </row>
    <row r="701" spans="1:28" x14ac:dyDescent="0.2">
      <c r="A701" s="5">
        <v>699</v>
      </c>
      <c r="B701" s="2" t="s">
        <v>0</v>
      </c>
      <c r="C701" s="2" t="s">
        <v>1</v>
      </c>
      <c r="D701" s="2" t="s">
        <v>15</v>
      </c>
      <c r="E701" s="2" t="s">
        <v>83</v>
      </c>
      <c r="F701" s="2">
        <v>31</v>
      </c>
      <c r="G701" s="2">
        <v>29</v>
      </c>
      <c r="H701" t="s">
        <v>29</v>
      </c>
      <c r="I701" s="2" t="s">
        <v>14</v>
      </c>
      <c r="J701" s="2" t="s">
        <v>55</v>
      </c>
      <c r="K701" s="2">
        <v>17</v>
      </c>
      <c r="L701" s="2">
        <v>21</v>
      </c>
      <c r="M701" s="2">
        <v>45</v>
      </c>
      <c r="N701" s="2" t="s">
        <v>4</v>
      </c>
      <c r="O701" s="2">
        <v>0</v>
      </c>
      <c r="P701" t="s">
        <v>12</v>
      </c>
      <c r="Q701">
        <f t="shared" si="100"/>
        <v>204</v>
      </c>
      <c r="R701" s="55">
        <f t="shared" si="101"/>
        <v>6.5806451612903227E-3</v>
      </c>
      <c r="S701">
        <f t="shared" si="102"/>
        <v>1</v>
      </c>
      <c r="T701">
        <f t="shared" si="103"/>
        <v>1</v>
      </c>
      <c r="U701" s="2">
        <f t="shared" si="104"/>
        <v>1</v>
      </c>
      <c r="V701" s="2">
        <f t="shared" si="105"/>
        <v>3</v>
      </c>
      <c r="W701">
        <f t="shared" si="106"/>
        <v>1</v>
      </c>
      <c r="X701" s="2">
        <f t="shared" si="107"/>
        <v>1</v>
      </c>
      <c r="Y701">
        <f t="shared" si="108"/>
        <v>1</v>
      </c>
      <c r="AB701">
        <f t="shared" si="109"/>
        <v>0</v>
      </c>
    </row>
    <row r="702" spans="1:28" x14ac:dyDescent="0.2">
      <c r="A702" s="5">
        <v>700</v>
      </c>
      <c r="B702" s="2" t="s">
        <v>0</v>
      </c>
      <c r="C702" s="2" t="s">
        <v>1</v>
      </c>
      <c r="D702" s="2" t="s">
        <v>5</v>
      </c>
      <c r="E702" s="2" t="s">
        <v>83</v>
      </c>
      <c r="F702" s="2">
        <v>53</v>
      </c>
      <c r="G702" s="2">
        <v>41</v>
      </c>
      <c r="H702" t="s">
        <v>22</v>
      </c>
      <c r="I702" s="2" t="s">
        <v>14</v>
      </c>
      <c r="J702" s="2" t="s">
        <v>6</v>
      </c>
      <c r="K702" s="2">
        <v>81</v>
      </c>
      <c r="L702" s="2">
        <v>356</v>
      </c>
      <c r="M702" s="4">
        <v>11</v>
      </c>
      <c r="N702" s="2" t="s">
        <v>4</v>
      </c>
      <c r="O702" s="2">
        <v>1</v>
      </c>
      <c r="P702" t="s">
        <v>11</v>
      </c>
      <c r="Q702">
        <f t="shared" si="100"/>
        <v>972</v>
      </c>
      <c r="R702" s="55">
        <f t="shared" si="101"/>
        <v>1.8339622641509432E-2</v>
      </c>
      <c r="S702">
        <f t="shared" si="102"/>
        <v>1</v>
      </c>
      <c r="T702">
        <f t="shared" si="103"/>
        <v>1</v>
      </c>
      <c r="U702" s="2">
        <f t="shared" si="104"/>
        <v>3</v>
      </c>
      <c r="V702" s="2">
        <f t="shared" si="105"/>
        <v>0</v>
      </c>
      <c r="W702">
        <f t="shared" si="106"/>
        <v>1</v>
      </c>
      <c r="X702" s="2">
        <f t="shared" si="107"/>
        <v>1</v>
      </c>
      <c r="Y702">
        <f t="shared" si="108"/>
        <v>1</v>
      </c>
      <c r="AB702">
        <f t="shared" si="109"/>
        <v>1</v>
      </c>
    </row>
    <row r="703" spans="1:28" x14ac:dyDescent="0.2">
      <c r="A703" s="5">
        <v>701</v>
      </c>
      <c r="B703" s="2" t="s">
        <v>0</v>
      </c>
      <c r="C703" s="2" t="s">
        <v>1</v>
      </c>
      <c r="D703" s="2" t="s">
        <v>5</v>
      </c>
      <c r="E703" s="2" t="s">
        <v>15</v>
      </c>
      <c r="F703" s="2">
        <v>32</v>
      </c>
      <c r="G703" s="2">
        <v>41</v>
      </c>
      <c r="H703" t="s">
        <v>31</v>
      </c>
      <c r="I703" s="2" t="s">
        <v>14</v>
      </c>
      <c r="J703" s="2" t="s">
        <v>55</v>
      </c>
      <c r="K703" s="2">
        <v>19</v>
      </c>
      <c r="L703" s="2">
        <v>63</v>
      </c>
      <c r="M703" s="2">
        <v>16</v>
      </c>
      <c r="N703" s="2" t="s">
        <v>4</v>
      </c>
      <c r="O703" s="2">
        <v>1</v>
      </c>
      <c r="P703" t="s">
        <v>12</v>
      </c>
      <c r="Q703">
        <f t="shared" si="100"/>
        <v>228</v>
      </c>
      <c r="R703" s="55">
        <f t="shared" si="101"/>
        <v>7.1250000000000003E-3</v>
      </c>
      <c r="S703">
        <f t="shared" si="102"/>
        <v>1</v>
      </c>
      <c r="T703">
        <f t="shared" si="103"/>
        <v>0</v>
      </c>
      <c r="U703" s="2">
        <f t="shared" si="104"/>
        <v>1</v>
      </c>
      <c r="V703" s="2">
        <f t="shared" si="105"/>
        <v>3</v>
      </c>
      <c r="W703">
        <f t="shared" si="106"/>
        <v>1</v>
      </c>
      <c r="X703" s="2">
        <f t="shared" si="107"/>
        <v>1</v>
      </c>
      <c r="Y703">
        <f t="shared" si="108"/>
        <v>1</v>
      </c>
      <c r="AB703">
        <f t="shared" si="109"/>
        <v>1</v>
      </c>
    </row>
    <row r="704" spans="1:28" x14ac:dyDescent="0.2">
      <c r="A704" s="5">
        <v>702</v>
      </c>
      <c r="B704" s="2" t="s">
        <v>0</v>
      </c>
      <c r="C704" s="2" t="s">
        <v>2</v>
      </c>
      <c r="D704" s="2" t="s">
        <v>5</v>
      </c>
      <c r="E704" s="2" t="s">
        <v>85</v>
      </c>
      <c r="F704" s="2">
        <v>57</v>
      </c>
      <c r="G704" s="2">
        <v>61</v>
      </c>
      <c r="H704" t="s">
        <v>33</v>
      </c>
      <c r="I704" s="2" t="s">
        <v>2</v>
      </c>
      <c r="J704" s="2" t="s">
        <v>6</v>
      </c>
      <c r="K704" s="2">
        <v>43</v>
      </c>
      <c r="L704" s="2">
        <v>191</v>
      </c>
      <c r="M704" s="2">
        <v>3</v>
      </c>
      <c r="N704" s="2" t="s">
        <v>4</v>
      </c>
      <c r="O704" s="2">
        <v>2</v>
      </c>
      <c r="P704" t="s">
        <v>10</v>
      </c>
      <c r="Q704">
        <f t="shared" si="100"/>
        <v>516</v>
      </c>
      <c r="R704" s="55">
        <f t="shared" si="101"/>
        <v>9.0526315789473677E-3</v>
      </c>
      <c r="S704">
        <f t="shared" si="102"/>
        <v>1</v>
      </c>
      <c r="T704">
        <f t="shared" si="103"/>
        <v>3</v>
      </c>
      <c r="U704" s="2">
        <f t="shared" si="104"/>
        <v>2</v>
      </c>
      <c r="V704" s="2">
        <f t="shared" si="105"/>
        <v>0</v>
      </c>
      <c r="W704">
        <f t="shared" si="106"/>
        <v>0</v>
      </c>
      <c r="X704" s="2">
        <f t="shared" si="107"/>
        <v>0</v>
      </c>
      <c r="Y704">
        <f t="shared" si="108"/>
        <v>1</v>
      </c>
      <c r="AB704">
        <f t="shared" si="109"/>
        <v>1</v>
      </c>
    </row>
    <row r="705" spans="1:28" x14ac:dyDescent="0.2">
      <c r="A705" s="5">
        <v>703</v>
      </c>
      <c r="B705" s="2" t="s">
        <v>3</v>
      </c>
      <c r="C705" s="2" t="s">
        <v>1</v>
      </c>
      <c r="D705" s="2" t="s">
        <v>15</v>
      </c>
      <c r="E705" s="2" t="s">
        <v>15</v>
      </c>
      <c r="F705" s="2">
        <v>28</v>
      </c>
      <c r="G705" s="2">
        <v>41</v>
      </c>
      <c r="H705" t="s">
        <v>33</v>
      </c>
      <c r="I705" s="2" t="s">
        <v>14</v>
      </c>
      <c r="J705" s="2" t="s">
        <v>53</v>
      </c>
      <c r="K705" s="2">
        <v>22</v>
      </c>
      <c r="L705" s="2">
        <v>55</v>
      </c>
      <c r="M705" s="2">
        <v>5</v>
      </c>
      <c r="N705" s="2" t="s">
        <v>4</v>
      </c>
      <c r="O705" s="2">
        <v>1</v>
      </c>
      <c r="P705" t="s">
        <v>12</v>
      </c>
      <c r="Q705">
        <f t="shared" si="100"/>
        <v>264</v>
      </c>
      <c r="R705" s="55">
        <f t="shared" si="101"/>
        <v>9.4285714285714285E-3</v>
      </c>
      <c r="S705">
        <f t="shared" si="102"/>
        <v>0</v>
      </c>
      <c r="T705">
        <f t="shared" si="103"/>
        <v>0</v>
      </c>
      <c r="U705" s="2">
        <f t="shared" si="104"/>
        <v>1</v>
      </c>
      <c r="V705" s="2">
        <f t="shared" si="105"/>
        <v>1</v>
      </c>
      <c r="W705">
        <f t="shared" si="106"/>
        <v>1</v>
      </c>
      <c r="X705" s="2">
        <f t="shared" si="107"/>
        <v>1</v>
      </c>
      <c r="Y705">
        <f t="shared" si="108"/>
        <v>1</v>
      </c>
      <c r="AB705">
        <f t="shared" si="109"/>
        <v>0</v>
      </c>
    </row>
    <row r="706" spans="1:28" x14ac:dyDescent="0.2">
      <c r="A706" s="5">
        <v>704</v>
      </c>
      <c r="B706" s="2" t="s">
        <v>3</v>
      </c>
      <c r="C706" s="2" t="s">
        <v>1</v>
      </c>
      <c r="D706" s="2" t="s">
        <v>5</v>
      </c>
      <c r="E706" s="2" t="s">
        <v>15</v>
      </c>
      <c r="F706" s="2">
        <v>30</v>
      </c>
      <c r="G706" s="2">
        <v>48</v>
      </c>
      <c r="H706" t="s">
        <v>38</v>
      </c>
      <c r="I706" s="2" t="s">
        <v>2</v>
      </c>
      <c r="J706" s="2" t="s">
        <v>53</v>
      </c>
      <c r="K706" s="2">
        <v>16</v>
      </c>
      <c r="L706" s="2">
        <v>46</v>
      </c>
      <c r="M706" s="2">
        <v>36</v>
      </c>
      <c r="N706" s="2" t="s">
        <v>4</v>
      </c>
      <c r="O706" s="2">
        <v>0</v>
      </c>
      <c r="P706" t="s">
        <v>12</v>
      </c>
      <c r="Q706">
        <f t="shared" si="100"/>
        <v>192</v>
      </c>
      <c r="R706" s="55">
        <f t="shared" si="101"/>
        <v>6.4000000000000003E-3</v>
      </c>
      <c r="S706">
        <f t="shared" si="102"/>
        <v>0</v>
      </c>
      <c r="T706">
        <f t="shared" si="103"/>
        <v>0</v>
      </c>
      <c r="U706" s="2">
        <f t="shared" si="104"/>
        <v>1</v>
      </c>
      <c r="V706" s="2">
        <f t="shared" si="105"/>
        <v>1</v>
      </c>
      <c r="W706">
        <f t="shared" si="106"/>
        <v>1</v>
      </c>
      <c r="X706" s="2">
        <f t="shared" si="107"/>
        <v>0</v>
      </c>
      <c r="Y706">
        <f t="shared" si="108"/>
        <v>1</v>
      </c>
      <c r="AB706">
        <f t="shared" si="109"/>
        <v>1</v>
      </c>
    </row>
    <row r="707" spans="1:28" x14ac:dyDescent="0.2">
      <c r="A707" s="5">
        <v>705</v>
      </c>
      <c r="B707" s="2" t="s">
        <v>0</v>
      </c>
      <c r="C707" s="2" t="s">
        <v>1</v>
      </c>
      <c r="D707" s="2" t="s">
        <v>5</v>
      </c>
      <c r="E707" s="2" t="s">
        <v>83</v>
      </c>
      <c r="F707" s="2">
        <v>55</v>
      </c>
      <c r="G707" s="2">
        <v>52</v>
      </c>
      <c r="H707" t="s">
        <v>35</v>
      </c>
      <c r="I707" s="2" t="s">
        <v>14</v>
      </c>
      <c r="J707" s="2" t="s">
        <v>6</v>
      </c>
      <c r="K707" s="2">
        <v>64</v>
      </c>
      <c r="L707" s="2">
        <v>84</v>
      </c>
      <c r="M707" s="2">
        <v>11</v>
      </c>
      <c r="N707" s="2" t="s">
        <v>4</v>
      </c>
      <c r="O707" s="2">
        <v>0</v>
      </c>
      <c r="P707" t="s">
        <v>10</v>
      </c>
      <c r="Q707">
        <f t="shared" si="100"/>
        <v>768</v>
      </c>
      <c r="R707" s="55">
        <f t="shared" si="101"/>
        <v>1.3963636363636364E-2</v>
      </c>
      <c r="S707">
        <f t="shared" si="102"/>
        <v>1</v>
      </c>
      <c r="T707">
        <f t="shared" si="103"/>
        <v>1</v>
      </c>
      <c r="U707" s="2">
        <f t="shared" si="104"/>
        <v>2</v>
      </c>
      <c r="V707" s="2">
        <f t="shared" si="105"/>
        <v>0</v>
      </c>
      <c r="W707">
        <f t="shared" si="106"/>
        <v>1</v>
      </c>
      <c r="X707" s="2">
        <f t="shared" si="107"/>
        <v>1</v>
      </c>
      <c r="Y707">
        <f t="shared" si="108"/>
        <v>1</v>
      </c>
      <c r="AB707">
        <f t="shared" si="109"/>
        <v>1</v>
      </c>
    </row>
    <row r="708" spans="1:28" x14ac:dyDescent="0.2">
      <c r="A708" s="5">
        <v>706</v>
      </c>
      <c r="B708" s="2" t="s">
        <v>0</v>
      </c>
      <c r="C708" s="2" t="s">
        <v>1</v>
      </c>
      <c r="D708" s="2" t="s">
        <v>15</v>
      </c>
      <c r="E708" s="2" t="s">
        <v>15</v>
      </c>
      <c r="F708" s="2">
        <v>26</v>
      </c>
      <c r="G708" s="2">
        <v>79</v>
      </c>
      <c r="H708" t="s">
        <v>26</v>
      </c>
      <c r="I708" s="2" t="s">
        <v>2</v>
      </c>
      <c r="J708" s="2" t="s">
        <v>53</v>
      </c>
      <c r="K708" s="2">
        <v>19</v>
      </c>
      <c r="L708" s="2">
        <v>35</v>
      </c>
      <c r="M708" s="2">
        <v>41</v>
      </c>
      <c r="N708" s="2" t="s">
        <v>4</v>
      </c>
      <c r="O708" s="2">
        <v>1</v>
      </c>
      <c r="P708" t="s">
        <v>11</v>
      </c>
      <c r="Q708">
        <f t="shared" ref="Q708:Q771" si="110">K708*12</f>
        <v>228</v>
      </c>
      <c r="R708" s="55">
        <f t="shared" ref="R708:R771" si="111">(Q708/(F708*1000))</f>
        <v>8.7692307692307687E-3</v>
      </c>
      <c r="S708">
        <f t="shared" ref="S708:S771" si="112">IF(B708="male", 1, 0)</f>
        <v>1</v>
      </c>
      <c r="T708">
        <f t="shared" ref="T708:T771" si="113">_xlfn.IFS(E708:E1707 = "none", 0, E708:E1707 = "BA", 1, E708:E1707= "MA", 2, E708:E1707="PhD", 3)</f>
        <v>0</v>
      </c>
      <c r="U708" s="2">
        <f t="shared" ref="U708:U771" si="114">_xlfn.IFS(P708:P1707 = "saving favorite shows to watch as a family", 0, P708:P1707 = "time shifting", 1, P708:P1707= "cool gadget", 2, P708:P1707="schedule control", 3, P708:P1707="programming/interactive features", 4)</f>
        <v>3</v>
      </c>
      <c r="V708" s="2">
        <f t="shared" ref="V708:V771" si="115">_xlfn.IFS(J708:J1707 = "specialty stores", 0, J708:J1707 = "retail", 1, J708:J1707= "web (ebay)", 2, J708:J1707="discount", 3, J708:J1707="mass-consumer electronics", 4)</f>
        <v>1</v>
      </c>
      <c r="W708">
        <f t="shared" ref="W708:W771" si="116">IF(C708="married", 1, 0)</f>
        <v>1</v>
      </c>
      <c r="X708" s="2">
        <f t="shared" ref="X708:X771" si="117">IF(I708="family", 1, 0)</f>
        <v>0</v>
      </c>
      <c r="Y708">
        <f t="shared" ref="Y708:Y771" si="118">IF(N708="early", 1, 0)</f>
        <v>1</v>
      </c>
      <c r="AB708">
        <f t="shared" ref="AB708:AB771" si="119">IF(D708="professional", 1, 0)</f>
        <v>0</v>
      </c>
    </row>
    <row r="709" spans="1:28" x14ac:dyDescent="0.2">
      <c r="A709" s="5">
        <v>707</v>
      </c>
      <c r="B709" s="2" t="s">
        <v>3</v>
      </c>
      <c r="C709" s="2" t="s">
        <v>2</v>
      </c>
      <c r="D709" s="2" t="s">
        <v>5</v>
      </c>
      <c r="E709" s="2" t="s">
        <v>15</v>
      </c>
      <c r="F709" s="2">
        <v>28</v>
      </c>
      <c r="G709" s="2">
        <v>70</v>
      </c>
      <c r="H709" t="s">
        <v>18</v>
      </c>
      <c r="I709" s="2" t="s">
        <v>14</v>
      </c>
      <c r="J709" s="2" t="s">
        <v>55</v>
      </c>
      <c r="K709" s="2">
        <v>17</v>
      </c>
      <c r="L709" s="2">
        <v>63</v>
      </c>
      <c r="M709" s="2">
        <v>35</v>
      </c>
      <c r="N709" s="2" t="s">
        <v>4</v>
      </c>
      <c r="O709" s="2">
        <v>1</v>
      </c>
      <c r="P709" t="s">
        <v>12</v>
      </c>
      <c r="Q709">
        <f t="shared" si="110"/>
        <v>204</v>
      </c>
      <c r="R709" s="55">
        <f t="shared" si="111"/>
        <v>7.285714285714286E-3</v>
      </c>
      <c r="S709">
        <f t="shared" si="112"/>
        <v>0</v>
      </c>
      <c r="T709">
        <f t="shared" si="113"/>
        <v>0</v>
      </c>
      <c r="U709" s="2">
        <f t="shared" si="114"/>
        <v>1</v>
      </c>
      <c r="V709" s="2">
        <f t="shared" si="115"/>
        <v>3</v>
      </c>
      <c r="W709">
        <f t="shared" si="116"/>
        <v>0</v>
      </c>
      <c r="X709" s="2">
        <f t="shared" si="117"/>
        <v>1</v>
      </c>
      <c r="Y709">
        <f t="shared" si="118"/>
        <v>1</v>
      </c>
      <c r="AB709">
        <f t="shared" si="119"/>
        <v>1</v>
      </c>
    </row>
    <row r="710" spans="1:28" x14ac:dyDescent="0.2">
      <c r="A710" s="5">
        <v>708</v>
      </c>
      <c r="B710" s="2" t="s">
        <v>3</v>
      </c>
      <c r="C710" s="2" t="s">
        <v>2</v>
      </c>
      <c r="D710" s="2" t="s">
        <v>5</v>
      </c>
      <c r="E710" s="2" t="s">
        <v>15</v>
      </c>
      <c r="F710" s="2">
        <v>34</v>
      </c>
      <c r="G710" s="2">
        <v>20</v>
      </c>
      <c r="H710" t="s">
        <v>24</v>
      </c>
      <c r="I710" s="2" t="s">
        <v>2</v>
      </c>
      <c r="J710" s="2" t="s">
        <v>55</v>
      </c>
      <c r="K710" s="2">
        <v>29</v>
      </c>
      <c r="L710" s="2">
        <v>70</v>
      </c>
      <c r="M710" s="2">
        <v>36</v>
      </c>
      <c r="N710" s="2" t="s">
        <v>4</v>
      </c>
      <c r="O710" s="2">
        <v>6</v>
      </c>
      <c r="P710" t="s">
        <v>13</v>
      </c>
      <c r="Q710">
        <f t="shared" si="110"/>
        <v>348</v>
      </c>
      <c r="R710" s="55">
        <f t="shared" si="111"/>
        <v>1.0235294117647059E-2</v>
      </c>
      <c r="S710">
        <f t="shared" si="112"/>
        <v>0</v>
      </c>
      <c r="T710">
        <f t="shared" si="113"/>
        <v>0</v>
      </c>
      <c r="U710" s="2">
        <f t="shared" si="114"/>
        <v>4</v>
      </c>
      <c r="V710" s="2">
        <f t="shared" si="115"/>
        <v>3</v>
      </c>
      <c r="W710">
        <f t="shared" si="116"/>
        <v>0</v>
      </c>
      <c r="X710" s="2">
        <f t="shared" si="117"/>
        <v>0</v>
      </c>
      <c r="Y710">
        <f t="shared" si="118"/>
        <v>1</v>
      </c>
      <c r="AB710">
        <f t="shared" si="119"/>
        <v>1</v>
      </c>
    </row>
    <row r="711" spans="1:28" x14ac:dyDescent="0.2">
      <c r="A711" s="5">
        <v>709</v>
      </c>
      <c r="B711" s="2" t="s">
        <v>3</v>
      </c>
      <c r="C711" s="2" t="s">
        <v>1</v>
      </c>
      <c r="D711" s="2" t="s">
        <v>5</v>
      </c>
      <c r="E711" s="2" t="s">
        <v>15</v>
      </c>
      <c r="F711" s="2">
        <v>32</v>
      </c>
      <c r="G711" s="2">
        <v>30</v>
      </c>
      <c r="H711" t="s">
        <v>21</v>
      </c>
      <c r="I711" s="2" t="s">
        <v>2</v>
      </c>
      <c r="J711" s="2" t="s">
        <v>53</v>
      </c>
      <c r="K711" s="2">
        <v>21</v>
      </c>
      <c r="L711" s="2">
        <v>97</v>
      </c>
      <c r="M711" s="2">
        <v>38</v>
      </c>
      <c r="N711" s="2" t="s">
        <v>4</v>
      </c>
      <c r="O711" s="2">
        <v>0</v>
      </c>
      <c r="P711" t="s">
        <v>12</v>
      </c>
      <c r="Q711">
        <f t="shared" si="110"/>
        <v>252</v>
      </c>
      <c r="R711" s="55">
        <f t="shared" si="111"/>
        <v>7.8750000000000001E-3</v>
      </c>
      <c r="S711">
        <f t="shared" si="112"/>
        <v>0</v>
      </c>
      <c r="T711">
        <f t="shared" si="113"/>
        <v>0</v>
      </c>
      <c r="U711" s="2">
        <f t="shared" si="114"/>
        <v>1</v>
      </c>
      <c r="V711" s="2">
        <f t="shared" si="115"/>
        <v>1</v>
      </c>
      <c r="W711">
        <f t="shared" si="116"/>
        <v>1</v>
      </c>
      <c r="X711" s="2">
        <f t="shared" si="117"/>
        <v>0</v>
      </c>
      <c r="Y711">
        <f t="shared" si="118"/>
        <v>1</v>
      </c>
      <c r="AB711">
        <f t="shared" si="119"/>
        <v>1</v>
      </c>
    </row>
    <row r="712" spans="1:28" x14ac:dyDescent="0.2">
      <c r="A712" s="5">
        <v>710</v>
      </c>
      <c r="B712" s="2" t="s">
        <v>3</v>
      </c>
      <c r="C712" s="2" t="s">
        <v>1</v>
      </c>
      <c r="D712" s="2" t="s">
        <v>5</v>
      </c>
      <c r="E712" s="2" t="s">
        <v>85</v>
      </c>
      <c r="F712" s="2">
        <v>50</v>
      </c>
      <c r="G712" s="2">
        <v>72</v>
      </c>
      <c r="H712" t="s">
        <v>21</v>
      </c>
      <c r="I712" s="2" t="s">
        <v>14</v>
      </c>
      <c r="J712" s="3" t="s">
        <v>7</v>
      </c>
      <c r="K712" s="2">
        <v>42</v>
      </c>
      <c r="L712" s="2">
        <v>66</v>
      </c>
      <c r="M712" s="2">
        <v>14</v>
      </c>
      <c r="N712" s="2" t="s">
        <v>8</v>
      </c>
      <c r="O712" s="2">
        <v>0</v>
      </c>
      <c r="P712" t="s">
        <v>9</v>
      </c>
      <c r="Q712">
        <f t="shared" si="110"/>
        <v>504</v>
      </c>
      <c r="R712" s="55">
        <f t="shared" si="111"/>
        <v>1.008E-2</v>
      </c>
      <c r="S712">
        <f t="shared" si="112"/>
        <v>0</v>
      </c>
      <c r="T712">
        <f t="shared" si="113"/>
        <v>3</v>
      </c>
      <c r="U712" s="2">
        <f t="shared" si="114"/>
        <v>0</v>
      </c>
      <c r="V712" s="2">
        <f t="shared" si="115"/>
        <v>4</v>
      </c>
      <c r="W712">
        <f t="shared" si="116"/>
        <v>1</v>
      </c>
      <c r="X712" s="2">
        <f t="shared" si="117"/>
        <v>1</v>
      </c>
      <c r="Y712">
        <f t="shared" si="118"/>
        <v>0</v>
      </c>
      <c r="AB712">
        <f t="shared" si="119"/>
        <v>1</v>
      </c>
    </row>
    <row r="713" spans="1:28" x14ac:dyDescent="0.2">
      <c r="A713" s="5">
        <v>711</v>
      </c>
      <c r="B713" s="2" t="s">
        <v>0</v>
      </c>
      <c r="C713" s="2" t="s">
        <v>1</v>
      </c>
      <c r="D713" s="2" t="s">
        <v>5</v>
      </c>
      <c r="E713" s="2" t="s">
        <v>83</v>
      </c>
      <c r="F713" s="2">
        <v>56</v>
      </c>
      <c r="G713" s="2">
        <v>58</v>
      </c>
      <c r="H713" t="s">
        <v>26</v>
      </c>
      <c r="I713" s="2" t="s">
        <v>14</v>
      </c>
      <c r="J713" s="2" t="s">
        <v>6</v>
      </c>
      <c r="K713" s="2">
        <v>67</v>
      </c>
      <c r="L713" s="2">
        <v>332</v>
      </c>
      <c r="M713" s="2">
        <v>11</v>
      </c>
      <c r="N713" s="2" t="s">
        <v>4</v>
      </c>
      <c r="O713" s="2">
        <v>1</v>
      </c>
      <c r="P713" t="s">
        <v>11</v>
      </c>
      <c r="Q713">
        <f t="shared" si="110"/>
        <v>804</v>
      </c>
      <c r="R713" s="55">
        <f t="shared" si="111"/>
        <v>1.4357142857142857E-2</v>
      </c>
      <c r="S713">
        <f t="shared" si="112"/>
        <v>1</v>
      </c>
      <c r="T713">
        <f t="shared" si="113"/>
        <v>1</v>
      </c>
      <c r="U713" s="2">
        <f t="shared" si="114"/>
        <v>3</v>
      </c>
      <c r="V713" s="2">
        <f t="shared" si="115"/>
        <v>0</v>
      </c>
      <c r="W713">
        <f t="shared" si="116"/>
        <v>1</v>
      </c>
      <c r="X713" s="2">
        <f t="shared" si="117"/>
        <v>1</v>
      </c>
      <c r="Y713">
        <f t="shared" si="118"/>
        <v>1</v>
      </c>
      <c r="AB713">
        <f t="shared" si="119"/>
        <v>1</v>
      </c>
    </row>
    <row r="714" spans="1:28" x14ac:dyDescent="0.2">
      <c r="A714" s="5">
        <v>712</v>
      </c>
      <c r="B714" s="2" t="s">
        <v>0</v>
      </c>
      <c r="C714" s="2" t="s">
        <v>1</v>
      </c>
      <c r="D714" s="2" t="s">
        <v>5</v>
      </c>
      <c r="E714" s="2" t="s">
        <v>15</v>
      </c>
      <c r="F714" s="2">
        <v>34</v>
      </c>
      <c r="G714" s="2">
        <v>69</v>
      </c>
      <c r="H714" t="s">
        <v>18</v>
      </c>
      <c r="I714" s="2" t="s">
        <v>2</v>
      </c>
      <c r="J714" s="2" t="s">
        <v>55</v>
      </c>
      <c r="K714" s="2">
        <v>17</v>
      </c>
      <c r="L714" s="2">
        <v>55</v>
      </c>
      <c r="M714" s="2">
        <v>4</v>
      </c>
      <c r="N714" s="2" t="s">
        <v>4</v>
      </c>
      <c r="O714" s="2">
        <v>0</v>
      </c>
      <c r="P714" t="s">
        <v>11</v>
      </c>
      <c r="Q714">
        <f t="shared" si="110"/>
        <v>204</v>
      </c>
      <c r="R714" s="55">
        <f t="shared" si="111"/>
        <v>6.0000000000000001E-3</v>
      </c>
      <c r="S714">
        <f t="shared" si="112"/>
        <v>1</v>
      </c>
      <c r="T714">
        <f t="shared" si="113"/>
        <v>0</v>
      </c>
      <c r="U714" s="2">
        <f t="shared" si="114"/>
        <v>3</v>
      </c>
      <c r="V714" s="2">
        <f t="shared" si="115"/>
        <v>3</v>
      </c>
      <c r="W714">
        <f t="shared" si="116"/>
        <v>1</v>
      </c>
      <c r="X714" s="2">
        <f t="shared" si="117"/>
        <v>0</v>
      </c>
      <c r="Y714">
        <f t="shared" si="118"/>
        <v>1</v>
      </c>
      <c r="AB714">
        <f t="shared" si="119"/>
        <v>1</v>
      </c>
    </row>
    <row r="715" spans="1:28" x14ac:dyDescent="0.2">
      <c r="A715" s="5">
        <v>713</v>
      </c>
      <c r="B715" s="2" t="s">
        <v>0</v>
      </c>
      <c r="C715" s="2" t="s">
        <v>1</v>
      </c>
      <c r="D715" s="2" t="s">
        <v>5</v>
      </c>
      <c r="E715" s="2" t="s">
        <v>84</v>
      </c>
      <c r="F715" s="2">
        <v>33</v>
      </c>
      <c r="G715" s="2">
        <v>30</v>
      </c>
      <c r="H715" t="s">
        <v>67</v>
      </c>
      <c r="I715" s="2" t="s">
        <v>2</v>
      </c>
      <c r="J715" s="2" t="s">
        <v>55</v>
      </c>
      <c r="K715" s="2">
        <v>36</v>
      </c>
      <c r="L715" s="2">
        <v>139</v>
      </c>
      <c r="M715" s="2">
        <v>4</v>
      </c>
      <c r="N715" s="2" t="s">
        <v>4</v>
      </c>
      <c r="O715" s="2">
        <v>2</v>
      </c>
      <c r="P715" t="s">
        <v>13</v>
      </c>
      <c r="Q715">
        <f t="shared" si="110"/>
        <v>432</v>
      </c>
      <c r="R715" s="55">
        <f t="shared" si="111"/>
        <v>1.3090909090909091E-2</v>
      </c>
      <c r="S715">
        <f t="shared" si="112"/>
        <v>1</v>
      </c>
      <c r="T715">
        <f t="shared" si="113"/>
        <v>2</v>
      </c>
      <c r="U715" s="2">
        <f t="shared" si="114"/>
        <v>4</v>
      </c>
      <c r="V715" s="2">
        <f t="shared" si="115"/>
        <v>3</v>
      </c>
      <c r="W715">
        <f t="shared" si="116"/>
        <v>1</v>
      </c>
      <c r="X715" s="2">
        <f t="shared" si="117"/>
        <v>0</v>
      </c>
      <c r="Y715">
        <f t="shared" si="118"/>
        <v>1</v>
      </c>
      <c r="AB715">
        <f t="shared" si="119"/>
        <v>1</v>
      </c>
    </row>
    <row r="716" spans="1:28" x14ac:dyDescent="0.2">
      <c r="A716" s="5">
        <v>714</v>
      </c>
      <c r="B716" s="2" t="s">
        <v>3</v>
      </c>
      <c r="C716" s="2" t="s">
        <v>1</v>
      </c>
      <c r="D716" s="2" t="s">
        <v>5</v>
      </c>
      <c r="E716" s="2" t="s">
        <v>15</v>
      </c>
      <c r="F716" s="2">
        <v>31</v>
      </c>
      <c r="G716" s="2">
        <v>35</v>
      </c>
      <c r="H716" t="s">
        <v>27</v>
      </c>
      <c r="I716" s="2" t="s">
        <v>14</v>
      </c>
      <c r="J716" s="2" t="s">
        <v>53</v>
      </c>
      <c r="K716" s="2">
        <v>13</v>
      </c>
      <c r="L716" s="2">
        <v>65</v>
      </c>
      <c r="M716" s="2">
        <v>23</v>
      </c>
      <c r="N716" s="2" t="s">
        <v>4</v>
      </c>
      <c r="O716" s="2">
        <v>0</v>
      </c>
      <c r="P716" t="s">
        <v>11</v>
      </c>
      <c r="Q716">
        <f t="shared" si="110"/>
        <v>156</v>
      </c>
      <c r="R716" s="55">
        <f t="shared" si="111"/>
        <v>5.0322580645161289E-3</v>
      </c>
      <c r="S716">
        <f t="shared" si="112"/>
        <v>0</v>
      </c>
      <c r="T716">
        <f t="shared" si="113"/>
        <v>0</v>
      </c>
      <c r="U716" s="2">
        <f t="shared" si="114"/>
        <v>3</v>
      </c>
      <c r="V716" s="2">
        <f t="shared" si="115"/>
        <v>1</v>
      </c>
      <c r="W716">
        <f t="shared" si="116"/>
        <v>1</v>
      </c>
      <c r="X716" s="2">
        <f t="shared" si="117"/>
        <v>1</v>
      </c>
      <c r="Y716">
        <f t="shared" si="118"/>
        <v>1</v>
      </c>
      <c r="AB716">
        <f t="shared" si="119"/>
        <v>1</v>
      </c>
    </row>
    <row r="717" spans="1:28" x14ac:dyDescent="0.2">
      <c r="A717" s="5">
        <v>715</v>
      </c>
      <c r="B717" s="2" t="s">
        <v>3</v>
      </c>
      <c r="C717" s="2" t="s">
        <v>1</v>
      </c>
      <c r="D717" s="2" t="s">
        <v>5</v>
      </c>
      <c r="E717" s="2" t="s">
        <v>15</v>
      </c>
      <c r="F717" s="2">
        <v>29</v>
      </c>
      <c r="G717" s="2">
        <v>25</v>
      </c>
      <c r="H717" t="s">
        <v>26</v>
      </c>
      <c r="I717" s="2" t="s">
        <v>2</v>
      </c>
      <c r="J717" s="2" t="s">
        <v>55</v>
      </c>
      <c r="K717" s="2">
        <v>18</v>
      </c>
      <c r="L717" s="2">
        <v>41</v>
      </c>
      <c r="M717" s="2">
        <v>25</v>
      </c>
      <c r="N717" s="2" t="s">
        <v>4</v>
      </c>
      <c r="O717" s="2">
        <v>1</v>
      </c>
      <c r="P717" t="s">
        <v>11</v>
      </c>
      <c r="Q717">
        <f t="shared" si="110"/>
        <v>216</v>
      </c>
      <c r="R717" s="55">
        <f t="shared" si="111"/>
        <v>7.4482758620689656E-3</v>
      </c>
      <c r="S717">
        <f t="shared" si="112"/>
        <v>0</v>
      </c>
      <c r="T717">
        <f t="shared" si="113"/>
        <v>0</v>
      </c>
      <c r="U717" s="2">
        <f t="shared" si="114"/>
        <v>3</v>
      </c>
      <c r="V717" s="2">
        <f t="shared" si="115"/>
        <v>3</v>
      </c>
      <c r="W717">
        <f t="shared" si="116"/>
        <v>1</v>
      </c>
      <c r="X717" s="2">
        <f t="shared" si="117"/>
        <v>0</v>
      </c>
      <c r="Y717">
        <f t="shared" si="118"/>
        <v>1</v>
      </c>
      <c r="AB717">
        <f t="shared" si="119"/>
        <v>1</v>
      </c>
    </row>
    <row r="718" spans="1:28" x14ac:dyDescent="0.2">
      <c r="A718" s="5">
        <v>716</v>
      </c>
      <c r="B718" s="2" t="s">
        <v>3</v>
      </c>
      <c r="C718" s="2" t="s">
        <v>1</v>
      </c>
      <c r="D718" s="2" t="s">
        <v>15</v>
      </c>
      <c r="E718" s="2" t="s">
        <v>15</v>
      </c>
      <c r="F718" s="2">
        <v>31</v>
      </c>
      <c r="G718" s="2">
        <v>69</v>
      </c>
      <c r="H718" t="s">
        <v>28</v>
      </c>
      <c r="I718" s="2" t="s">
        <v>14</v>
      </c>
      <c r="J718" s="2" t="s">
        <v>55</v>
      </c>
      <c r="K718" s="2">
        <v>10</v>
      </c>
      <c r="L718" s="2">
        <v>28</v>
      </c>
      <c r="M718" s="2">
        <v>45</v>
      </c>
      <c r="N718" s="2" t="s">
        <v>4</v>
      </c>
      <c r="O718" s="2">
        <v>0</v>
      </c>
      <c r="P718" t="s">
        <v>11</v>
      </c>
      <c r="Q718">
        <f t="shared" si="110"/>
        <v>120</v>
      </c>
      <c r="R718" s="55">
        <f t="shared" si="111"/>
        <v>3.8709677419354839E-3</v>
      </c>
      <c r="S718">
        <f t="shared" si="112"/>
        <v>0</v>
      </c>
      <c r="T718">
        <f t="shared" si="113"/>
        <v>0</v>
      </c>
      <c r="U718" s="2">
        <f t="shared" si="114"/>
        <v>3</v>
      </c>
      <c r="V718" s="2">
        <f t="shared" si="115"/>
        <v>3</v>
      </c>
      <c r="W718">
        <f t="shared" si="116"/>
        <v>1</v>
      </c>
      <c r="X718" s="2">
        <f t="shared" si="117"/>
        <v>1</v>
      </c>
      <c r="Y718">
        <f t="shared" si="118"/>
        <v>1</v>
      </c>
      <c r="AB718">
        <f t="shared" si="119"/>
        <v>0</v>
      </c>
    </row>
    <row r="719" spans="1:28" x14ac:dyDescent="0.2">
      <c r="A719" s="5">
        <v>717</v>
      </c>
      <c r="B719" s="2" t="s">
        <v>0</v>
      </c>
      <c r="C719" s="2" t="s">
        <v>1</v>
      </c>
      <c r="D719" s="2" t="s">
        <v>15</v>
      </c>
      <c r="E719" s="2" t="s">
        <v>15</v>
      </c>
      <c r="F719" s="2">
        <v>30</v>
      </c>
      <c r="G719" s="2">
        <v>44</v>
      </c>
      <c r="H719" t="s">
        <v>37</v>
      </c>
      <c r="I719" s="2" t="s">
        <v>14</v>
      </c>
      <c r="J719" s="2" t="s">
        <v>53</v>
      </c>
      <c r="K719" s="2">
        <v>16</v>
      </c>
      <c r="L719" s="2">
        <v>47</v>
      </c>
      <c r="M719" s="2">
        <v>21</v>
      </c>
      <c r="N719" s="2" t="s">
        <v>4</v>
      </c>
      <c r="O719" s="2">
        <v>1</v>
      </c>
      <c r="P719" t="s">
        <v>11</v>
      </c>
      <c r="Q719">
        <f t="shared" si="110"/>
        <v>192</v>
      </c>
      <c r="R719" s="55">
        <f t="shared" si="111"/>
        <v>6.4000000000000003E-3</v>
      </c>
      <c r="S719">
        <f t="shared" si="112"/>
        <v>1</v>
      </c>
      <c r="T719">
        <f t="shared" si="113"/>
        <v>0</v>
      </c>
      <c r="U719" s="2">
        <f t="shared" si="114"/>
        <v>3</v>
      </c>
      <c r="V719" s="2">
        <f t="shared" si="115"/>
        <v>1</v>
      </c>
      <c r="W719">
        <f t="shared" si="116"/>
        <v>1</v>
      </c>
      <c r="X719" s="2">
        <f t="shared" si="117"/>
        <v>1</v>
      </c>
      <c r="Y719">
        <f t="shared" si="118"/>
        <v>1</v>
      </c>
      <c r="AB719">
        <f t="shared" si="119"/>
        <v>0</v>
      </c>
    </row>
    <row r="720" spans="1:28" x14ac:dyDescent="0.2">
      <c r="A720" s="5">
        <v>718</v>
      </c>
      <c r="B720" s="2" t="s">
        <v>3</v>
      </c>
      <c r="C720" s="2" t="s">
        <v>2</v>
      </c>
      <c r="D720" s="2" t="s">
        <v>5</v>
      </c>
      <c r="E720" s="2" t="s">
        <v>15</v>
      </c>
      <c r="F720" s="2">
        <v>33</v>
      </c>
      <c r="G720" s="2">
        <v>27</v>
      </c>
      <c r="H720" t="s">
        <v>17</v>
      </c>
      <c r="I720" s="2" t="s">
        <v>2</v>
      </c>
      <c r="J720" s="2" t="s">
        <v>54</v>
      </c>
      <c r="K720" s="2">
        <v>34</v>
      </c>
      <c r="L720" s="2">
        <v>139</v>
      </c>
      <c r="M720" s="2">
        <v>19</v>
      </c>
      <c r="N720" s="2" t="s">
        <v>4</v>
      </c>
      <c r="O720" s="2">
        <v>3</v>
      </c>
      <c r="P720" t="s">
        <v>13</v>
      </c>
      <c r="Q720">
        <f t="shared" si="110"/>
        <v>408</v>
      </c>
      <c r="R720" s="55">
        <f t="shared" si="111"/>
        <v>1.2363636363636363E-2</v>
      </c>
      <c r="S720">
        <f t="shared" si="112"/>
        <v>0</v>
      </c>
      <c r="T720">
        <f t="shared" si="113"/>
        <v>0</v>
      </c>
      <c r="U720" s="2">
        <f t="shared" si="114"/>
        <v>4</v>
      </c>
      <c r="V720" s="2">
        <f t="shared" si="115"/>
        <v>2</v>
      </c>
      <c r="W720">
        <f t="shared" si="116"/>
        <v>0</v>
      </c>
      <c r="X720" s="2">
        <f t="shared" si="117"/>
        <v>0</v>
      </c>
      <c r="Y720">
        <f t="shared" si="118"/>
        <v>1</v>
      </c>
      <c r="AB720">
        <f t="shared" si="119"/>
        <v>1</v>
      </c>
    </row>
    <row r="721" spans="1:28" x14ac:dyDescent="0.2">
      <c r="A721" s="5">
        <v>719</v>
      </c>
      <c r="B721" s="2" t="s">
        <v>0</v>
      </c>
      <c r="C721" s="2" t="s">
        <v>1</v>
      </c>
      <c r="D721" s="2" t="s">
        <v>15</v>
      </c>
      <c r="E721" s="2" t="s">
        <v>15</v>
      </c>
      <c r="F721" s="2">
        <v>26</v>
      </c>
      <c r="G721" s="2">
        <v>74</v>
      </c>
      <c r="H721" t="s">
        <v>38</v>
      </c>
      <c r="I721" s="2" t="s">
        <v>2</v>
      </c>
      <c r="J721" s="2" t="s">
        <v>53</v>
      </c>
      <c r="K721" s="2">
        <v>27</v>
      </c>
      <c r="L721" s="2">
        <v>116</v>
      </c>
      <c r="M721" s="2">
        <v>33</v>
      </c>
      <c r="N721" s="2" t="s">
        <v>4</v>
      </c>
      <c r="O721" s="2">
        <v>2</v>
      </c>
      <c r="P721" t="s">
        <v>10</v>
      </c>
      <c r="Q721">
        <f t="shared" si="110"/>
        <v>324</v>
      </c>
      <c r="R721" s="55">
        <f t="shared" si="111"/>
        <v>1.2461538461538461E-2</v>
      </c>
      <c r="S721">
        <f t="shared" si="112"/>
        <v>1</v>
      </c>
      <c r="T721">
        <f t="shared" si="113"/>
        <v>0</v>
      </c>
      <c r="U721" s="2">
        <f t="shared" si="114"/>
        <v>2</v>
      </c>
      <c r="V721" s="2">
        <f t="shared" si="115"/>
        <v>1</v>
      </c>
      <c r="W721">
        <f t="shared" si="116"/>
        <v>1</v>
      </c>
      <c r="X721" s="2">
        <f t="shared" si="117"/>
        <v>0</v>
      </c>
      <c r="Y721">
        <f t="shared" si="118"/>
        <v>1</v>
      </c>
      <c r="AB721">
        <f t="shared" si="119"/>
        <v>0</v>
      </c>
    </row>
    <row r="722" spans="1:28" x14ac:dyDescent="0.2">
      <c r="A722" s="5">
        <v>720</v>
      </c>
      <c r="B722" s="2" t="s">
        <v>3</v>
      </c>
      <c r="C722" s="2" t="s">
        <v>2</v>
      </c>
      <c r="D722" s="2" t="s">
        <v>15</v>
      </c>
      <c r="E722" s="2" t="s">
        <v>83</v>
      </c>
      <c r="F722" s="2">
        <v>30</v>
      </c>
      <c r="G722" s="2">
        <v>37</v>
      </c>
      <c r="H722" t="s">
        <v>25</v>
      </c>
      <c r="I722" s="2" t="s">
        <v>2</v>
      </c>
      <c r="J722" s="2" t="s">
        <v>53</v>
      </c>
      <c r="K722" s="2">
        <v>17</v>
      </c>
      <c r="L722" s="2">
        <v>26</v>
      </c>
      <c r="M722" s="2">
        <v>27</v>
      </c>
      <c r="N722" s="2" t="s">
        <v>4</v>
      </c>
      <c r="O722" s="2">
        <v>0</v>
      </c>
      <c r="P722" t="s">
        <v>11</v>
      </c>
      <c r="Q722">
        <f t="shared" si="110"/>
        <v>204</v>
      </c>
      <c r="R722" s="55">
        <f t="shared" si="111"/>
        <v>6.7999999999999996E-3</v>
      </c>
      <c r="S722">
        <f t="shared" si="112"/>
        <v>0</v>
      </c>
      <c r="T722">
        <f t="shared" si="113"/>
        <v>1</v>
      </c>
      <c r="U722" s="2">
        <f t="shared" si="114"/>
        <v>3</v>
      </c>
      <c r="V722" s="2">
        <f t="shared" si="115"/>
        <v>1</v>
      </c>
      <c r="W722">
        <f t="shared" si="116"/>
        <v>0</v>
      </c>
      <c r="X722" s="2">
        <f t="shared" si="117"/>
        <v>0</v>
      </c>
      <c r="Y722">
        <f t="shared" si="118"/>
        <v>1</v>
      </c>
      <c r="AB722">
        <f t="shared" si="119"/>
        <v>0</v>
      </c>
    </row>
    <row r="723" spans="1:28" x14ac:dyDescent="0.2">
      <c r="A723" s="5">
        <v>721</v>
      </c>
      <c r="B723" s="2" t="s">
        <v>3</v>
      </c>
      <c r="C723" s="2" t="s">
        <v>1</v>
      </c>
      <c r="D723" s="2" t="s">
        <v>15</v>
      </c>
      <c r="E723" s="2" t="s">
        <v>15</v>
      </c>
      <c r="F723" s="2">
        <v>28</v>
      </c>
      <c r="G723" s="2">
        <v>55</v>
      </c>
      <c r="H723" t="s">
        <v>32</v>
      </c>
      <c r="I723" s="2" t="s">
        <v>14</v>
      </c>
      <c r="J723" s="2" t="s">
        <v>55</v>
      </c>
      <c r="K723" s="2">
        <v>16</v>
      </c>
      <c r="L723" s="2">
        <v>29</v>
      </c>
      <c r="M723" s="2">
        <v>47</v>
      </c>
      <c r="N723" s="2" t="s">
        <v>4</v>
      </c>
      <c r="O723" s="2">
        <v>1</v>
      </c>
      <c r="P723" t="s">
        <v>12</v>
      </c>
      <c r="Q723">
        <f t="shared" si="110"/>
        <v>192</v>
      </c>
      <c r="R723" s="55">
        <f t="shared" si="111"/>
        <v>6.8571428571428568E-3</v>
      </c>
      <c r="S723">
        <f t="shared" si="112"/>
        <v>0</v>
      </c>
      <c r="T723">
        <f t="shared" si="113"/>
        <v>0</v>
      </c>
      <c r="U723" s="2">
        <f t="shared" si="114"/>
        <v>1</v>
      </c>
      <c r="V723" s="2">
        <f t="shared" si="115"/>
        <v>3</v>
      </c>
      <c r="W723">
        <f t="shared" si="116"/>
        <v>1</v>
      </c>
      <c r="X723" s="2">
        <f t="shared" si="117"/>
        <v>1</v>
      </c>
      <c r="Y723">
        <f t="shared" si="118"/>
        <v>1</v>
      </c>
      <c r="AB723">
        <f t="shared" si="119"/>
        <v>0</v>
      </c>
    </row>
    <row r="724" spans="1:28" x14ac:dyDescent="0.2">
      <c r="A724" s="5">
        <v>722</v>
      </c>
      <c r="B724" s="2" t="s">
        <v>3</v>
      </c>
      <c r="C724" s="2" t="s">
        <v>1</v>
      </c>
      <c r="D724" s="2" t="s">
        <v>5</v>
      </c>
      <c r="E724" s="2" t="s">
        <v>15</v>
      </c>
      <c r="F724" s="2">
        <v>41</v>
      </c>
      <c r="G724" s="2">
        <v>80</v>
      </c>
      <c r="H724" t="s">
        <v>25</v>
      </c>
      <c r="I724" s="2" t="s">
        <v>14</v>
      </c>
      <c r="J724" s="3" t="s">
        <v>7</v>
      </c>
      <c r="K724" s="2">
        <v>30</v>
      </c>
      <c r="L724" s="2">
        <v>76</v>
      </c>
      <c r="M724" s="2">
        <v>37</v>
      </c>
      <c r="N724" s="2" t="s">
        <v>8</v>
      </c>
      <c r="O724" s="2">
        <v>11</v>
      </c>
      <c r="P724" s="1" t="s">
        <v>9</v>
      </c>
      <c r="Q724">
        <f t="shared" si="110"/>
        <v>360</v>
      </c>
      <c r="R724" s="55">
        <f t="shared" si="111"/>
        <v>8.7804878048780496E-3</v>
      </c>
      <c r="S724">
        <f t="shared" si="112"/>
        <v>0</v>
      </c>
      <c r="T724">
        <f t="shared" si="113"/>
        <v>0</v>
      </c>
      <c r="U724" s="2">
        <f t="shared" si="114"/>
        <v>0</v>
      </c>
      <c r="V724" s="2">
        <f t="shared" si="115"/>
        <v>4</v>
      </c>
      <c r="W724">
        <f t="shared" si="116"/>
        <v>1</v>
      </c>
      <c r="X724" s="2">
        <f t="shared" si="117"/>
        <v>1</v>
      </c>
      <c r="Y724">
        <f t="shared" si="118"/>
        <v>0</v>
      </c>
      <c r="AB724">
        <f t="shared" si="119"/>
        <v>1</v>
      </c>
    </row>
    <row r="725" spans="1:28" x14ac:dyDescent="0.2">
      <c r="A725" s="5">
        <v>723</v>
      </c>
      <c r="B725" s="2" t="s">
        <v>3</v>
      </c>
      <c r="C725" s="2" t="s">
        <v>1</v>
      </c>
      <c r="D725" s="2" t="s">
        <v>15</v>
      </c>
      <c r="E725" s="2" t="s">
        <v>15</v>
      </c>
      <c r="F725" s="2">
        <v>35</v>
      </c>
      <c r="G725" s="2">
        <v>32</v>
      </c>
      <c r="H725" t="s">
        <v>25</v>
      </c>
      <c r="I725" s="2" t="s">
        <v>14</v>
      </c>
      <c r="J725" s="2" t="s">
        <v>53</v>
      </c>
      <c r="K725" s="2">
        <v>17</v>
      </c>
      <c r="L725" s="2">
        <v>23</v>
      </c>
      <c r="M725" s="2">
        <v>5</v>
      </c>
      <c r="N725" s="2" t="s">
        <v>4</v>
      </c>
      <c r="O725" s="2">
        <v>1</v>
      </c>
      <c r="P725" t="s">
        <v>12</v>
      </c>
      <c r="Q725">
        <f t="shared" si="110"/>
        <v>204</v>
      </c>
      <c r="R725" s="55">
        <f t="shared" si="111"/>
        <v>5.8285714285714286E-3</v>
      </c>
      <c r="S725">
        <f t="shared" si="112"/>
        <v>0</v>
      </c>
      <c r="T725">
        <f t="shared" si="113"/>
        <v>0</v>
      </c>
      <c r="U725" s="2">
        <f t="shared" si="114"/>
        <v>1</v>
      </c>
      <c r="V725" s="2">
        <f t="shared" si="115"/>
        <v>1</v>
      </c>
      <c r="W725">
        <f t="shared" si="116"/>
        <v>1</v>
      </c>
      <c r="X725" s="2">
        <f t="shared" si="117"/>
        <v>1</v>
      </c>
      <c r="Y725">
        <f t="shared" si="118"/>
        <v>1</v>
      </c>
      <c r="AB725">
        <f t="shared" si="119"/>
        <v>0</v>
      </c>
    </row>
    <row r="726" spans="1:28" x14ac:dyDescent="0.2">
      <c r="A726" s="5">
        <v>724</v>
      </c>
      <c r="B726" s="2" t="s">
        <v>0</v>
      </c>
      <c r="C726" s="2" t="s">
        <v>1</v>
      </c>
      <c r="D726" s="2" t="s">
        <v>15</v>
      </c>
      <c r="E726" s="2" t="s">
        <v>85</v>
      </c>
      <c r="F726" s="2">
        <v>41</v>
      </c>
      <c r="G726" s="2">
        <v>32</v>
      </c>
      <c r="H726" t="s">
        <v>37</v>
      </c>
      <c r="I726" s="2" t="s">
        <v>14</v>
      </c>
      <c r="J726" s="3" t="s">
        <v>7</v>
      </c>
      <c r="K726" s="2">
        <v>41</v>
      </c>
      <c r="L726" s="2">
        <v>129</v>
      </c>
      <c r="M726" s="2">
        <v>25</v>
      </c>
      <c r="N726" s="2" t="s">
        <v>8</v>
      </c>
      <c r="O726" s="2">
        <v>2</v>
      </c>
      <c r="P726" t="s">
        <v>9</v>
      </c>
      <c r="Q726">
        <f t="shared" si="110"/>
        <v>492</v>
      </c>
      <c r="R726" s="55">
        <f t="shared" si="111"/>
        <v>1.2E-2</v>
      </c>
      <c r="S726">
        <f t="shared" si="112"/>
        <v>1</v>
      </c>
      <c r="T726">
        <f t="shared" si="113"/>
        <v>3</v>
      </c>
      <c r="U726" s="2">
        <f t="shared" si="114"/>
        <v>0</v>
      </c>
      <c r="V726" s="2">
        <f t="shared" si="115"/>
        <v>4</v>
      </c>
      <c r="W726">
        <f t="shared" si="116"/>
        <v>1</v>
      </c>
      <c r="X726" s="2">
        <f t="shared" si="117"/>
        <v>1</v>
      </c>
      <c r="Y726">
        <f t="shared" si="118"/>
        <v>0</v>
      </c>
      <c r="AB726">
        <f t="shared" si="119"/>
        <v>0</v>
      </c>
    </row>
    <row r="727" spans="1:28" x14ac:dyDescent="0.2">
      <c r="A727" s="5">
        <v>725</v>
      </c>
      <c r="B727" s="2" t="s">
        <v>3</v>
      </c>
      <c r="C727" s="2" t="s">
        <v>1</v>
      </c>
      <c r="D727" s="2" t="s">
        <v>15</v>
      </c>
      <c r="E727" s="2" t="s">
        <v>15</v>
      </c>
      <c r="F727" s="2">
        <v>30</v>
      </c>
      <c r="G727" s="2">
        <v>58</v>
      </c>
      <c r="H727" t="s">
        <v>29</v>
      </c>
      <c r="I727" s="2" t="s">
        <v>2</v>
      </c>
      <c r="J727" s="2" t="s">
        <v>53</v>
      </c>
      <c r="K727" s="2">
        <v>20</v>
      </c>
      <c r="L727" s="2">
        <v>49</v>
      </c>
      <c r="M727" s="2">
        <v>29</v>
      </c>
      <c r="N727" s="2" t="s">
        <v>4</v>
      </c>
      <c r="O727" s="2">
        <v>2</v>
      </c>
      <c r="P727" t="s">
        <v>11</v>
      </c>
      <c r="Q727">
        <f t="shared" si="110"/>
        <v>240</v>
      </c>
      <c r="R727" s="55">
        <f t="shared" si="111"/>
        <v>8.0000000000000002E-3</v>
      </c>
      <c r="S727">
        <f t="shared" si="112"/>
        <v>0</v>
      </c>
      <c r="T727">
        <f t="shared" si="113"/>
        <v>0</v>
      </c>
      <c r="U727" s="2">
        <f t="shared" si="114"/>
        <v>3</v>
      </c>
      <c r="V727" s="2">
        <f t="shared" si="115"/>
        <v>1</v>
      </c>
      <c r="W727">
        <f t="shared" si="116"/>
        <v>1</v>
      </c>
      <c r="X727" s="2">
        <f t="shared" si="117"/>
        <v>0</v>
      </c>
      <c r="Y727">
        <f t="shared" si="118"/>
        <v>1</v>
      </c>
      <c r="AB727">
        <f t="shared" si="119"/>
        <v>0</v>
      </c>
    </row>
    <row r="728" spans="1:28" x14ac:dyDescent="0.2">
      <c r="A728" s="5">
        <v>726</v>
      </c>
      <c r="B728" s="2" t="s">
        <v>0</v>
      </c>
      <c r="C728" s="2" t="s">
        <v>2</v>
      </c>
      <c r="D728" s="2" t="s">
        <v>15</v>
      </c>
      <c r="E728" s="2" t="s">
        <v>15</v>
      </c>
      <c r="F728" s="2">
        <v>31</v>
      </c>
      <c r="G728" s="2">
        <v>60</v>
      </c>
      <c r="H728" t="s">
        <v>22</v>
      </c>
      <c r="I728" s="2" t="s">
        <v>14</v>
      </c>
      <c r="J728" s="2" t="s">
        <v>53</v>
      </c>
      <c r="K728" s="2">
        <v>13</v>
      </c>
      <c r="L728" s="2">
        <v>24</v>
      </c>
      <c r="M728" s="2">
        <v>22</v>
      </c>
      <c r="N728" s="2" t="s">
        <v>4</v>
      </c>
      <c r="O728" s="2">
        <v>0</v>
      </c>
      <c r="P728" t="s">
        <v>11</v>
      </c>
      <c r="Q728">
        <f t="shared" si="110"/>
        <v>156</v>
      </c>
      <c r="R728" s="55">
        <f t="shared" si="111"/>
        <v>5.0322580645161289E-3</v>
      </c>
      <c r="S728">
        <f t="shared" si="112"/>
        <v>1</v>
      </c>
      <c r="T728">
        <f t="shared" si="113"/>
        <v>0</v>
      </c>
      <c r="U728" s="2">
        <f t="shared" si="114"/>
        <v>3</v>
      </c>
      <c r="V728" s="2">
        <f t="shared" si="115"/>
        <v>1</v>
      </c>
      <c r="W728">
        <f t="shared" si="116"/>
        <v>0</v>
      </c>
      <c r="X728" s="2">
        <f t="shared" si="117"/>
        <v>1</v>
      </c>
      <c r="Y728">
        <f t="shared" si="118"/>
        <v>1</v>
      </c>
      <c r="AB728">
        <f t="shared" si="119"/>
        <v>0</v>
      </c>
    </row>
    <row r="729" spans="1:28" x14ac:dyDescent="0.2">
      <c r="A729" s="5">
        <v>727</v>
      </c>
      <c r="B729" s="2" t="s">
        <v>0</v>
      </c>
      <c r="C729" s="2" t="s">
        <v>1</v>
      </c>
      <c r="D729" s="2" t="s">
        <v>5</v>
      </c>
      <c r="E729" s="2" t="s">
        <v>15</v>
      </c>
      <c r="F729" s="2">
        <v>31</v>
      </c>
      <c r="G729" s="2">
        <v>76</v>
      </c>
      <c r="H729" t="s">
        <v>35</v>
      </c>
      <c r="I729" s="2" t="s">
        <v>2</v>
      </c>
      <c r="J729" s="2" t="s">
        <v>53</v>
      </c>
      <c r="K729" s="2">
        <v>19</v>
      </c>
      <c r="L729" s="2">
        <v>37</v>
      </c>
      <c r="M729" s="2">
        <v>46</v>
      </c>
      <c r="N729" s="2" t="s">
        <v>4</v>
      </c>
      <c r="O729" s="2">
        <v>0</v>
      </c>
      <c r="P729" t="s">
        <v>10</v>
      </c>
      <c r="Q729">
        <f t="shared" si="110"/>
        <v>228</v>
      </c>
      <c r="R729" s="55">
        <f t="shared" si="111"/>
        <v>7.3548387096774191E-3</v>
      </c>
      <c r="S729">
        <f t="shared" si="112"/>
        <v>1</v>
      </c>
      <c r="T729">
        <f t="shared" si="113"/>
        <v>0</v>
      </c>
      <c r="U729" s="2">
        <f t="shared" si="114"/>
        <v>2</v>
      </c>
      <c r="V729" s="2">
        <f t="shared" si="115"/>
        <v>1</v>
      </c>
      <c r="W729">
        <f t="shared" si="116"/>
        <v>1</v>
      </c>
      <c r="X729" s="2">
        <f t="shared" si="117"/>
        <v>0</v>
      </c>
      <c r="Y729">
        <f t="shared" si="118"/>
        <v>1</v>
      </c>
      <c r="AB729">
        <f t="shared" si="119"/>
        <v>1</v>
      </c>
    </row>
    <row r="730" spans="1:28" x14ac:dyDescent="0.2">
      <c r="A730" s="5">
        <v>728</v>
      </c>
      <c r="B730" s="2" t="s">
        <v>0</v>
      </c>
      <c r="C730" s="2" t="s">
        <v>1</v>
      </c>
      <c r="D730" s="2" t="s">
        <v>5</v>
      </c>
      <c r="E730" s="2" t="s">
        <v>15</v>
      </c>
      <c r="F730" s="2">
        <v>35</v>
      </c>
      <c r="G730" s="2">
        <v>44</v>
      </c>
      <c r="H730" t="s">
        <v>22</v>
      </c>
      <c r="I730" s="2" t="s">
        <v>2</v>
      </c>
      <c r="J730" s="2" t="s">
        <v>55</v>
      </c>
      <c r="K730" s="2">
        <v>15</v>
      </c>
      <c r="L730" s="2">
        <v>70</v>
      </c>
      <c r="M730" s="2">
        <v>42</v>
      </c>
      <c r="N730" s="2" t="s">
        <v>4</v>
      </c>
      <c r="O730" s="2">
        <v>1</v>
      </c>
      <c r="P730" t="s">
        <v>11</v>
      </c>
      <c r="Q730">
        <f t="shared" si="110"/>
        <v>180</v>
      </c>
      <c r="R730" s="55">
        <f t="shared" si="111"/>
        <v>5.1428571428571426E-3</v>
      </c>
      <c r="S730">
        <f t="shared" si="112"/>
        <v>1</v>
      </c>
      <c r="T730">
        <f t="shared" si="113"/>
        <v>0</v>
      </c>
      <c r="U730" s="2">
        <f t="shared" si="114"/>
        <v>3</v>
      </c>
      <c r="V730" s="2">
        <f t="shared" si="115"/>
        <v>3</v>
      </c>
      <c r="W730">
        <f t="shared" si="116"/>
        <v>1</v>
      </c>
      <c r="X730" s="2">
        <f t="shared" si="117"/>
        <v>0</v>
      </c>
      <c r="Y730">
        <f t="shared" si="118"/>
        <v>1</v>
      </c>
      <c r="AB730">
        <f t="shared" si="119"/>
        <v>1</v>
      </c>
    </row>
    <row r="731" spans="1:28" x14ac:dyDescent="0.2">
      <c r="A731" s="5">
        <v>729</v>
      </c>
      <c r="B731" s="2" t="s">
        <v>3</v>
      </c>
      <c r="C731" s="2" t="s">
        <v>2</v>
      </c>
      <c r="D731" s="2" t="s">
        <v>5</v>
      </c>
      <c r="E731" s="2" t="s">
        <v>15</v>
      </c>
      <c r="F731" s="2">
        <v>29</v>
      </c>
      <c r="G731" s="2">
        <v>26</v>
      </c>
      <c r="H731" t="s">
        <v>66</v>
      </c>
      <c r="I731" s="2" t="s">
        <v>2</v>
      </c>
      <c r="J731" s="2" t="s">
        <v>55</v>
      </c>
      <c r="K731" s="2">
        <v>32</v>
      </c>
      <c r="L731" s="2">
        <v>120</v>
      </c>
      <c r="M731" s="2">
        <v>26</v>
      </c>
      <c r="N731" s="2" t="s">
        <v>4</v>
      </c>
      <c r="O731" s="2">
        <v>2</v>
      </c>
      <c r="P731" t="s">
        <v>13</v>
      </c>
      <c r="Q731">
        <f t="shared" si="110"/>
        <v>384</v>
      </c>
      <c r="R731" s="55">
        <f t="shared" si="111"/>
        <v>1.3241379310344827E-2</v>
      </c>
      <c r="S731">
        <f t="shared" si="112"/>
        <v>0</v>
      </c>
      <c r="T731">
        <f t="shared" si="113"/>
        <v>0</v>
      </c>
      <c r="U731" s="2">
        <f t="shared" si="114"/>
        <v>4</v>
      </c>
      <c r="V731" s="2">
        <f t="shared" si="115"/>
        <v>3</v>
      </c>
      <c r="W731">
        <f t="shared" si="116"/>
        <v>0</v>
      </c>
      <c r="X731" s="2">
        <f t="shared" si="117"/>
        <v>0</v>
      </c>
      <c r="Y731">
        <f t="shared" si="118"/>
        <v>1</v>
      </c>
      <c r="AB731">
        <f t="shared" si="119"/>
        <v>1</v>
      </c>
    </row>
    <row r="732" spans="1:28" x14ac:dyDescent="0.2">
      <c r="A732" s="5">
        <v>730</v>
      </c>
      <c r="B732" s="2" t="s">
        <v>3</v>
      </c>
      <c r="C732" s="2" t="s">
        <v>1</v>
      </c>
      <c r="D732" s="2" t="s">
        <v>5</v>
      </c>
      <c r="E732" s="2" t="s">
        <v>83</v>
      </c>
      <c r="F732" s="2">
        <v>37</v>
      </c>
      <c r="G732" s="2">
        <v>79</v>
      </c>
      <c r="H732" t="s">
        <v>37</v>
      </c>
      <c r="I732" s="2" t="s">
        <v>2</v>
      </c>
      <c r="J732" s="2" t="s">
        <v>53</v>
      </c>
      <c r="K732" s="2">
        <v>15</v>
      </c>
      <c r="L732" s="2">
        <v>44</v>
      </c>
      <c r="M732" s="2">
        <v>2</v>
      </c>
      <c r="N732" s="2" t="s">
        <v>4</v>
      </c>
      <c r="O732" s="2">
        <v>1</v>
      </c>
      <c r="P732" t="s">
        <v>10</v>
      </c>
      <c r="Q732">
        <f t="shared" si="110"/>
        <v>180</v>
      </c>
      <c r="R732" s="55">
        <f t="shared" si="111"/>
        <v>4.8648648648648646E-3</v>
      </c>
      <c r="S732">
        <f t="shared" si="112"/>
        <v>0</v>
      </c>
      <c r="T732">
        <f t="shared" si="113"/>
        <v>1</v>
      </c>
      <c r="U732" s="2">
        <f t="shared" si="114"/>
        <v>2</v>
      </c>
      <c r="V732" s="2">
        <f t="shared" si="115"/>
        <v>1</v>
      </c>
      <c r="W732">
        <f t="shared" si="116"/>
        <v>1</v>
      </c>
      <c r="X732" s="2">
        <f t="shared" si="117"/>
        <v>0</v>
      </c>
      <c r="Y732">
        <f t="shared" si="118"/>
        <v>1</v>
      </c>
      <c r="AB732">
        <f t="shared" si="119"/>
        <v>1</v>
      </c>
    </row>
    <row r="733" spans="1:28" x14ac:dyDescent="0.2">
      <c r="A733" s="5">
        <v>731</v>
      </c>
      <c r="B733" s="2" t="s">
        <v>3</v>
      </c>
      <c r="C733" s="2" t="s">
        <v>1</v>
      </c>
      <c r="D733" s="2" t="s">
        <v>15</v>
      </c>
      <c r="E733" s="2" t="s">
        <v>83</v>
      </c>
      <c r="F733" s="2">
        <v>28</v>
      </c>
      <c r="G733" s="2">
        <v>67</v>
      </c>
      <c r="H733" t="s">
        <v>25</v>
      </c>
      <c r="I733" s="2" t="s">
        <v>14</v>
      </c>
      <c r="J733" s="2" t="s">
        <v>55</v>
      </c>
      <c r="K733" s="2">
        <v>23</v>
      </c>
      <c r="L733" s="2">
        <v>108</v>
      </c>
      <c r="M733" s="2">
        <v>24</v>
      </c>
      <c r="N733" s="2" t="s">
        <v>4</v>
      </c>
      <c r="O733" s="2">
        <v>1</v>
      </c>
      <c r="P733" t="s">
        <v>10</v>
      </c>
      <c r="Q733">
        <f t="shared" si="110"/>
        <v>276</v>
      </c>
      <c r="R733" s="55">
        <f t="shared" si="111"/>
        <v>9.8571428571428577E-3</v>
      </c>
      <c r="S733">
        <f t="shared" si="112"/>
        <v>0</v>
      </c>
      <c r="T733">
        <f t="shared" si="113"/>
        <v>1</v>
      </c>
      <c r="U733" s="2">
        <f t="shared" si="114"/>
        <v>2</v>
      </c>
      <c r="V733" s="2">
        <f t="shared" si="115"/>
        <v>3</v>
      </c>
      <c r="W733">
        <f t="shared" si="116"/>
        <v>1</v>
      </c>
      <c r="X733" s="2">
        <f t="shared" si="117"/>
        <v>1</v>
      </c>
      <c r="Y733">
        <f t="shared" si="118"/>
        <v>1</v>
      </c>
      <c r="AB733">
        <f t="shared" si="119"/>
        <v>0</v>
      </c>
    </row>
    <row r="734" spans="1:28" x14ac:dyDescent="0.2">
      <c r="A734" s="5">
        <v>732</v>
      </c>
      <c r="B734" s="2" t="s">
        <v>0</v>
      </c>
      <c r="C734" s="2" t="s">
        <v>1</v>
      </c>
      <c r="D734" s="2" t="s">
        <v>5</v>
      </c>
      <c r="E734" s="2" t="s">
        <v>85</v>
      </c>
      <c r="F734" s="2">
        <v>52</v>
      </c>
      <c r="G734" s="2">
        <v>36</v>
      </c>
      <c r="H734" t="s">
        <v>28</v>
      </c>
      <c r="I734" s="2" t="s">
        <v>14</v>
      </c>
      <c r="J734" s="2" t="s">
        <v>6</v>
      </c>
      <c r="K734" s="2">
        <v>61</v>
      </c>
      <c r="L734" s="2">
        <v>92</v>
      </c>
      <c r="M734" s="4">
        <v>4</v>
      </c>
      <c r="N734" s="2" t="s">
        <v>4</v>
      </c>
      <c r="O734" s="2">
        <v>0</v>
      </c>
      <c r="P734" t="s">
        <v>12</v>
      </c>
      <c r="Q734">
        <f t="shared" si="110"/>
        <v>732</v>
      </c>
      <c r="R734" s="55">
        <f t="shared" si="111"/>
        <v>1.4076923076923077E-2</v>
      </c>
      <c r="S734">
        <f t="shared" si="112"/>
        <v>1</v>
      </c>
      <c r="T734">
        <f t="shared" si="113"/>
        <v>3</v>
      </c>
      <c r="U734" s="2">
        <f t="shared" si="114"/>
        <v>1</v>
      </c>
      <c r="V734" s="2">
        <f t="shared" si="115"/>
        <v>0</v>
      </c>
      <c r="W734">
        <f t="shared" si="116"/>
        <v>1</v>
      </c>
      <c r="X734" s="2">
        <f t="shared" si="117"/>
        <v>1</v>
      </c>
      <c r="Y734">
        <f t="shared" si="118"/>
        <v>1</v>
      </c>
      <c r="AB734">
        <f t="shared" si="119"/>
        <v>1</v>
      </c>
    </row>
    <row r="735" spans="1:28" x14ac:dyDescent="0.2">
      <c r="A735" s="5">
        <v>733</v>
      </c>
      <c r="B735" s="2" t="s">
        <v>3</v>
      </c>
      <c r="C735" s="2" t="s">
        <v>1</v>
      </c>
      <c r="D735" s="2" t="s">
        <v>5</v>
      </c>
      <c r="E735" s="2" t="s">
        <v>83</v>
      </c>
      <c r="F735" s="2">
        <v>49</v>
      </c>
      <c r="G735" s="2">
        <v>44</v>
      </c>
      <c r="H735" t="s">
        <v>29</v>
      </c>
      <c r="I735" s="2" t="s">
        <v>14</v>
      </c>
      <c r="J735" s="3" t="s">
        <v>7</v>
      </c>
      <c r="K735" s="2">
        <v>48</v>
      </c>
      <c r="L735" s="2">
        <v>193</v>
      </c>
      <c r="M735" s="2">
        <v>37</v>
      </c>
      <c r="N735" s="2" t="s">
        <v>8</v>
      </c>
      <c r="O735" s="2">
        <v>1</v>
      </c>
      <c r="P735" t="s">
        <v>9</v>
      </c>
      <c r="Q735">
        <f t="shared" si="110"/>
        <v>576</v>
      </c>
      <c r="R735" s="55">
        <f t="shared" si="111"/>
        <v>1.1755102040816326E-2</v>
      </c>
      <c r="S735">
        <f t="shared" si="112"/>
        <v>0</v>
      </c>
      <c r="T735">
        <f t="shared" si="113"/>
        <v>1</v>
      </c>
      <c r="U735" s="2">
        <f t="shared" si="114"/>
        <v>0</v>
      </c>
      <c r="V735" s="2">
        <f t="shared" si="115"/>
        <v>4</v>
      </c>
      <c r="W735">
        <f t="shared" si="116"/>
        <v>1</v>
      </c>
      <c r="X735" s="2">
        <f t="shared" si="117"/>
        <v>1</v>
      </c>
      <c r="Y735">
        <f t="shared" si="118"/>
        <v>0</v>
      </c>
      <c r="AB735">
        <f t="shared" si="119"/>
        <v>1</v>
      </c>
    </row>
    <row r="736" spans="1:28" x14ac:dyDescent="0.2">
      <c r="A736" s="5">
        <v>734</v>
      </c>
      <c r="B736" s="2" t="s">
        <v>0</v>
      </c>
      <c r="C736" s="2" t="s">
        <v>1</v>
      </c>
      <c r="D736" s="2" t="s">
        <v>5</v>
      </c>
      <c r="E736" s="2" t="s">
        <v>84</v>
      </c>
      <c r="F736" s="2">
        <v>49</v>
      </c>
      <c r="G736" s="2">
        <v>67</v>
      </c>
      <c r="H736" t="s">
        <v>21</v>
      </c>
      <c r="I736" s="2" t="s">
        <v>14</v>
      </c>
      <c r="J736" s="3" t="s">
        <v>7</v>
      </c>
      <c r="K736" s="2">
        <v>37</v>
      </c>
      <c r="L736" s="2">
        <v>147</v>
      </c>
      <c r="M736" s="2">
        <v>47</v>
      </c>
      <c r="N736" s="2" t="s">
        <v>8</v>
      </c>
      <c r="O736" s="2">
        <v>0</v>
      </c>
      <c r="P736" s="1" t="s">
        <v>9</v>
      </c>
      <c r="Q736">
        <f t="shared" si="110"/>
        <v>444</v>
      </c>
      <c r="R736" s="55">
        <f t="shared" si="111"/>
        <v>9.0612244897959188E-3</v>
      </c>
      <c r="S736">
        <f t="shared" si="112"/>
        <v>1</v>
      </c>
      <c r="T736">
        <f t="shared" si="113"/>
        <v>2</v>
      </c>
      <c r="U736" s="2">
        <f t="shared" si="114"/>
        <v>0</v>
      </c>
      <c r="V736" s="2">
        <f t="shared" si="115"/>
        <v>4</v>
      </c>
      <c r="W736">
        <f t="shared" si="116"/>
        <v>1</v>
      </c>
      <c r="X736" s="2">
        <f t="shared" si="117"/>
        <v>1</v>
      </c>
      <c r="Y736">
        <f t="shared" si="118"/>
        <v>0</v>
      </c>
      <c r="AB736">
        <f t="shared" si="119"/>
        <v>1</v>
      </c>
    </row>
    <row r="737" spans="1:28" x14ac:dyDescent="0.2">
      <c r="A737" s="5">
        <v>735</v>
      </c>
      <c r="B737" s="2" t="s">
        <v>3</v>
      </c>
      <c r="C737" s="2" t="s">
        <v>1</v>
      </c>
      <c r="D737" s="2" t="s">
        <v>5</v>
      </c>
      <c r="E737" s="2" t="s">
        <v>84</v>
      </c>
      <c r="F737" s="2">
        <v>49</v>
      </c>
      <c r="G737" s="2">
        <v>28</v>
      </c>
      <c r="H737" t="s">
        <v>22</v>
      </c>
      <c r="I737" s="2" t="s">
        <v>14</v>
      </c>
      <c r="J737" s="3" t="s">
        <v>7</v>
      </c>
      <c r="K737" s="2">
        <v>46</v>
      </c>
      <c r="L737" s="2">
        <v>152</v>
      </c>
      <c r="M737" s="2">
        <v>40</v>
      </c>
      <c r="N737" s="2" t="s">
        <v>8</v>
      </c>
      <c r="O737" s="2">
        <v>4</v>
      </c>
      <c r="P737" s="1" t="s">
        <v>9</v>
      </c>
      <c r="Q737">
        <f t="shared" si="110"/>
        <v>552</v>
      </c>
      <c r="R737" s="55">
        <f t="shared" si="111"/>
        <v>1.1265306122448979E-2</v>
      </c>
      <c r="S737">
        <f t="shared" si="112"/>
        <v>0</v>
      </c>
      <c r="T737">
        <f t="shared" si="113"/>
        <v>2</v>
      </c>
      <c r="U737" s="2">
        <f t="shared" si="114"/>
        <v>0</v>
      </c>
      <c r="V737" s="2">
        <f t="shared" si="115"/>
        <v>4</v>
      </c>
      <c r="W737">
        <f t="shared" si="116"/>
        <v>1</v>
      </c>
      <c r="X737" s="2">
        <f t="shared" si="117"/>
        <v>1</v>
      </c>
      <c r="Y737">
        <f t="shared" si="118"/>
        <v>0</v>
      </c>
      <c r="AB737">
        <f t="shared" si="119"/>
        <v>1</v>
      </c>
    </row>
    <row r="738" spans="1:28" x14ac:dyDescent="0.2">
      <c r="A738" s="5">
        <v>736</v>
      </c>
      <c r="B738" s="2" t="s">
        <v>0</v>
      </c>
      <c r="C738" s="2" t="s">
        <v>1</v>
      </c>
      <c r="D738" s="2" t="s">
        <v>15</v>
      </c>
      <c r="E738" s="2" t="s">
        <v>83</v>
      </c>
      <c r="F738" s="2">
        <v>36</v>
      </c>
      <c r="G738" s="2">
        <v>40</v>
      </c>
      <c r="H738" t="s">
        <v>34</v>
      </c>
      <c r="I738" s="2" t="s">
        <v>2</v>
      </c>
      <c r="J738" s="2" t="s">
        <v>53</v>
      </c>
      <c r="K738" s="2">
        <v>17</v>
      </c>
      <c r="L738" s="2">
        <v>31</v>
      </c>
      <c r="M738" s="2">
        <v>47</v>
      </c>
      <c r="N738" s="2" t="s">
        <v>4</v>
      </c>
      <c r="O738" s="2">
        <v>1</v>
      </c>
      <c r="P738" t="s">
        <v>12</v>
      </c>
      <c r="Q738">
        <f t="shared" si="110"/>
        <v>204</v>
      </c>
      <c r="R738" s="55">
        <f t="shared" si="111"/>
        <v>5.6666666666666671E-3</v>
      </c>
      <c r="S738">
        <f t="shared" si="112"/>
        <v>1</v>
      </c>
      <c r="T738">
        <f t="shared" si="113"/>
        <v>1</v>
      </c>
      <c r="U738" s="2">
        <f t="shared" si="114"/>
        <v>1</v>
      </c>
      <c r="V738" s="2">
        <f t="shared" si="115"/>
        <v>1</v>
      </c>
      <c r="W738">
        <f t="shared" si="116"/>
        <v>1</v>
      </c>
      <c r="X738" s="2">
        <f t="shared" si="117"/>
        <v>0</v>
      </c>
      <c r="Y738">
        <f t="shared" si="118"/>
        <v>1</v>
      </c>
      <c r="AB738">
        <f t="shared" si="119"/>
        <v>0</v>
      </c>
    </row>
    <row r="739" spans="1:28" x14ac:dyDescent="0.2">
      <c r="A739" s="5">
        <v>737</v>
      </c>
      <c r="B739" s="2" t="s">
        <v>3</v>
      </c>
      <c r="C739" s="2" t="s">
        <v>2</v>
      </c>
      <c r="D739" s="2" t="s">
        <v>5</v>
      </c>
      <c r="E739" s="2" t="s">
        <v>84</v>
      </c>
      <c r="F739" s="2">
        <v>30</v>
      </c>
      <c r="G739" s="2">
        <v>28</v>
      </c>
      <c r="H739" t="s">
        <v>42</v>
      </c>
      <c r="I739" s="2" t="s">
        <v>2</v>
      </c>
      <c r="J739" s="2" t="s">
        <v>53</v>
      </c>
      <c r="K739" s="2">
        <v>34</v>
      </c>
      <c r="L739" s="2">
        <v>117</v>
      </c>
      <c r="M739" s="2">
        <v>5</v>
      </c>
      <c r="N739" s="2" t="s">
        <v>4</v>
      </c>
      <c r="O739" s="2">
        <v>3</v>
      </c>
      <c r="P739" t="s">
        <v>13</v>
      </c>
      <c r="Q739">
        <f t="shared" si="110"/>
        <v>408</v>
      </c>
      <c r="R739" s="55">
        <f t="shared" si="111"/>
        <v>1.3599999999999999E-2</v>
      </c>
      <c r="S739">
        <f t="shared" si="112"/>
        <v>0</v>
      </c>
      <c r="T739">
        <f t="shared" si="113"/>
        <v>2</v>
      </c>
      <c r="U739" s="2">
        <f t="shared" si="114"/>
        <v>4</v>
      </c>
      <c r="V739" s="2">
        <f t="shared" si="115"/>
        <v>1</v>
      </c>
      <c r="W739">
        <f t="shared" si="116"/>
        <v>0</v>
      </c>
      <c r="X739" s="2">
        <f t="shared" si="117"/>
        <v>0</v>
      </c>
      <c r="Y739">
        <f t="shared" si="118"/>
        <v>1</v>
      </c>
      <c r="AB739">
        <f t="shared" si="119"/>
        <v>1</v>
      </c>
    </row>
    <row r="740" spans="1:28" x14ac:dyDescent="0.2">
      <c r="A740" s="5">
        <v>738</v>
      </c>
      <c r="B740" s="2" t="s">
        <v>3</v>
      </c>
      <c r="C740" s="2" t="s">
        <v>2</v>
      </c>
      <c r="D740" s="2" t="s">
        <v>15</v>
      </c>
      <c r="E740" s="2" t="s">
        <v>15</v>
      </c>
      <c r="F740" s="2">
        <v>25</v>
      </c>
      <c r="G740" s="2">
        <v>52</v>
      </c>
      <c r="H740" t="s">
        <v>16</v>
      </c>
      <c r="I740" s="2" t="s">
        <v>2</v>
      </c>
      <c r="J740" s="2" t="s">
        <v>53</v>
      </c>
      <c r="K740" s="2">
        <v>17</v>
      </c>
      <c r="L740" s="2">
        <v>39</v>
      </c>
      <c r="M740" s="2">
        <v>41</v>
      </c>
      <c r="N740" s="2" t="s">
        <v>4</v>
      </c>
      <c r="O740" s="2">
        <v>0</v>
      </c>
      <c r="P740" t="s">
        <v>12</v>
      </c>
      <c r="Q740">
        <f t="shared" si="110"/>
        <v>204</v>
      </c>
      <c r="R740" s="55">
        <f t="shared" si="111"/>
        <v>8.1600000000000006E-3</v>
      </c>
      <c r="S740">
        <f t="shared" si="112"/>
        <v>0</v>
      </c>
      <c r="T740">
        <f t="shared" si="113"/>
        <v>0</v>
      </c>
      <c r="U740" s="2">
        <f t="shared" si="114"/>
        <v>1</v>
      </c>
      <c r="V740" s="2">
        <f t="shared" si="115"/>
        <v>1</v>
      </c>
      <c r="W740">
        <f t="shared" si="116"/>
        <v>0</v>
      </c>
      <c r="X740" s="2">
        <f t="shared" si="117"/>
        <v>0</v>
      </c>
      <c r="Y740">
        <f t="shared" si="118"/>
        <v>1</v>
      </c>
      <c r="AB740">
        <f t="shared" si="119"/>
        <v>0</v>
      </c>
    </row>
    <row r="741" spans="1:28" x14ac:dyDescent="0.2">
      <c r="A741" s="5">
        <v>739</v>
      </c>
      <c r="B741" s="2" t="s">
        <v>3</v>
      </c>
      <c r="C741" s="2" t="s">
        <v>1</v>
      </c>
      <c r="D741" s="2" t="s">
        <v>15</v>
      </c>
      <c r="E741" s="2" t="s">
        <v>85</v>
      </c>
      <c r="F741" s="2">
        <v>47</v>
      </c>
      <c r="G741" s="2">
        <v>42</v>
      </c>
      <c r="H741" t="s">
        <v>16</v>
      </c>
      <c r="I741" s="2" t="s">
        <v>14</v>
      </c>
      <c r="J741" s="3" t="s">
        <v>7</v>
      </c>
      <c r="K741" s="2">
        <v>44</v>
      </c>
      <c r="L741" s="2">
        <v>72</v>
      </c>
      <c r="M741" s="2">
        <v>22</v>
      </c>
      <c r="N741" s="2" t="s">
        <v>8</v>
      </c>
      <c r="O741" s="2">
        <v>6</v>
      </c>
      <c r="P741" s="1" t="s">
        <v>9</v>
      </c>
      <c r="Q741">
        <f t="shared" si="110"/>
        <v>528</v>
      </c>
      <c r="R741" s="55">
        <f t="shared" si="111"/>
        <v>1.1234042553191489E-2</v>
      </c>
      <c r="S741">
        <f t="shared" si="112"/>
        <v>0</v>
      </c>
      <c r="T741">
        <f t="shared" si="113"/>
        <v>3</v>
      </c>
      <c r="U741" s="2">
        <f t="shared" si="114"/>
        <v>0</v>
      </c>
      <c r="V741" s="2">
        <f t="shared" si="115"/>
        <v>4</v>
      </c>
      <c r="W741">
        <f t="shared" si="116"/>
        <v>1</v>
      </c>
      <c r="X741" s="2">
        <f t="shared" si="117"/>
        <v>1</v>
      </c>
      <c r="Y741">
        <f t="shared" si="118"/>
        <v>0</v>
      </c>
      <c r="AB741">
        <f t="shared" si="119"/>
        <v>0</v>
      </c>
    </row>
    <row r="742" spans="1:28" x14ac:dyDescent="0.2">
      <c r="A742" s="5">
        <v>740</v>
      </c>
      <c r="B742" s="2" t="s">
        <v>3</v>
      </c>
      <c r="C742" s="2" t="s">
        <v>1</v>
      </c>
      <c r="D742" s="2" t="s">
        <v>5</v>
      </c>
      <c r="E742" s="2" t="s">
        <v>83</v>
      </c>
      <c r="F742" s="2">
        <v>58</v>
      </c>
      <c r="G742" s="2">
        <v>69</v>
      </c>
      <c r="H742" t="s">
        <v>27</v>
      </c>
      <c r="I742" s="2" t="s">
        <v>14</v>
      </c>
      <c r="J742" s="2" t="s">
        <v>6</v>
      </c>
      <c r="K742" s="2">
        <v>31</v>
      </c>
      <c r="L742" s="2">
        <v>60</v>
      </c>
      <c r="M742" s="2">
        <v>4</v>
      </c>
      <c r="N742" s="2" t="s">
        <v>4</v>
      </c>
      <c r="O742" s="2">
        <v>0</v>
      </c>
      <c r="P742" t="s">
        <v>11</v>
      </c>
      <c r="Q742">
        <f t="shared" si="110"/>
        <v>372</v>
      </c>
      <c r="R742" s="55">
        <f t="shared" si="111"/>
        <v>6.4137931034482761E-3</v>
      </c>
      <c r="S742">
        <f t="shared" si="112"/>
        <v>0</v>
      </c>
      <c r="T742">
        <f t="shared" si="113"/>
        <v>1</v>
      </c>
      <c r="U742" s="2">
        <f t="shared" si="114"/>
        <v>3</v>
      </c>
      <c r="V742" s="2">
        <f t="shared" si="115"/>
        <v>0</v>
      </c>
      <c r="W742">
        <f t="shared" si="116"/>
        <v>1</v>
      </c>
      <c r="X742" s="2">
        <f t="shared" si="117"/>
        <v>1</v>
      </c>
      <c r="Y742">
        <f t="shared" si="118"/>
        <v>1</v>
      </c>
      <c r="AB742">
        <f t="shared" si="119"/>
        <v>1</v>
      </c>
    </row>
    <row r="743" spans="1:28" x14ac:dyDescent="0.2">
      <c r="A743" s="5">
        <v>741</v>
      </c>
      <c r="B743" s="2" t="s">
        <v>0</v>
      </c>
      <c r="C743" s="2" t="s">
        <v>1</v>
      </c>
      <c r="D743" s="2" t="s">
        <v>5</v>
      </c>
      <c r="E743" s="2" t="s">
        <v>85</v>
      </c>
      <c r="F743" s="2">
        <v>53</v>
      </c>
      <c r="G743" s="2">
        <v>72</v>
      </c>
      <c r="H743" t="s">
        <v>18</v>
      </c>
      <c r="I743" s="2" t="s">
        <v>14</v>
      </c>
      <c r="J743" s="3" t="s">
        <v>7</v>
      </c>
      <c r="K743" s="2">
        <v>36</v>
      </c>
      <c r="L743" s="2">
        <v>166</v>
      </c>
      <c r="M743" s="2">
        <v>38</v>
      </c>
      <c r="N743" s="2" t="s">
        <v>8</v>
      </c>
      <c r="O743" s="2">
        <v>4</v>
      </c>
      <c r="P743" s="1" t="s">
        <v>9</v>
      </c>
      <c r="Q743">
        <f t="shared" si="110"/>
        <v>432</v>
      </c>
      <c r="R743" s="55">
        <f t="shared" si="111"/>
        <v>8.1509433962264153E-3</v>
      </c>
      <c r="S743">
        <f t="shared" si="112"/>
        <v>1</v>
      </c>
      <c r="T743">
        <f t="shared" si="113"/>
        <v>3</v>
      </c>
      <c r="U743" s="2">
        <f t="shared" si="114"/>
        <v>0</v>
      </c>
      <c r="V743" s="2">
        <f t="shared" si="115"/>
        <v>4</v>
      </c>
      <c r="W743">
        <f t="shared" si="116"/>
        <v>1</v>
      </c>
      <c r="X743" s="2">
        <f t="shared" si="117"/>
        <v>1</v>
      </c>
      <c r="Y743">
        <f t="shared" si="118"/>
        <v>0</v>
      </c>
      <c r="AB743">
        <f t="shared" si="119"/>
        <v>1</v>
      </c>
    </row>
    <row r="744" spans="1:28" x14ac:dyDescent="0.2">
      <c r="A744" s="5">
        <v>742</v>
      </c>
      <c r="B744" s="2" t="s">
        <v>3</v>
      </c>
      <c r="C744" s="2" t="s">
        <v>2</v>
      </c>
      <c r="D744" s="2" t="s">
        <v>15</v>
      </c>
      <c r="E744" s="2" t="s">
        <v>15</v>
      </c>
      <c r="F744" s="2">
        <v>30</v>
      </c>
      <c r="G744" s="2">
        <v>28</v>
      </c>
      <c r="H744" t="s">
        <v>31</v>
      </c>
      <c r="I744" s="2" t="s">
        <v>14</v>
      </c>
      <c r="J744" s="2" t="s">
        <v>55</v>
      </c>
      <c r="K744" s="2">
        <v>7</v>
      </c>
      <c r="L744" s="2">
        <v>10</v>
      </c>
      <c r="M744" s="2">
        <v>9</v>
      </c>
      <c r="N744" s="2" t="s">
        <v>4</v>
      </c>
      <c r="O744" s="2">
        <v>1</v>
      </c>
      <c r="P744" t="s">
        <v>10</v>
      </c>
      <c r="Q744">
        <f t="shared" si="110"/>
        <v>84</v>
      </c>
      <c r="R744" s="55">
        <f t="shared" si="111"/>
        <v>2.8E-3</v>
      </c>
      <c r="S744">
        <f t="shared" si="112"/>
        <v>0</v>
      </c>
      <c r="T744">
        <f t="shared" si="113"/>
        <v>0</v>
      </c>
      <c r="U744" s="2">
        <f t="shared" si="114"/>
        <v>2</v>
      </c>
      <c r="V744" s="2">
        <f t="shared" si="115"/>
        <v>3</v>
      </c>
      <c r="W744">
        <f t="shared" si="116"/>
        <v>0</v>
      </c>
      <c r="X744" s="2">
        <f t="shared" si="117"/>
        <v>1</v>
      </c>
      <c r="Y744">
        <f t="shared" si="118"/>
        <v>1</v>
      </c>
      <c r="AB744">
        <f t="shared" si="119"/>
        <v>0</v>
      </c>
    </row>
    <row r="745" spans="1:28" x14ac:dyDescent="0.2">
      <c r="A745" s="5">
        <v>743</v>
      </c>
      <c r="B745" s="2" t="s">
        <v>0</v>
      </c>
      <c r="C745" s="2" t="s">
        <v>1</v>
      </c>
      <c r="D745" s="2" t="s">
        <v>5</v>
      </c>
      <c r="E745" s="2" t="s">
        <v>85</v>
      </c>
      <c r="F745" s="2">
        <v>56</v>
      </c>
      <c r="G745" s="2">
        <v>59</v>
      </c>
      <c r="H745" t="s">
        <v>37</v>
      </c>
      <c r="I745" s="2" t="s">
        <v>14</v>
      </c>
      <c r="J745" s="2" t="s">
        <v>6</v>
      </c>
      <c r="K745" s="2">
        <v>72</v>
      </c>
      <c r="L745" s="2">
        <v>148</v>
      </c>
      <c r="M745" s="2">
        <v>7</v>
      </c>
      <c r="N745" s="2" t="s">
        <v>4</v>
      </c>
      <c r="O745" s="2">
        <v>1</v>
      </c>
      <c r="P745" t="s">
        <v>12</v>
      </c>
      <c r="Q745">
        <f t="shared" si="110"/>
        <v>864</v>
      </c>
      <c r="R745" s="55">
        <f t="shared" si="111"/>
        <v>1.5428571428571429E-2</v>
      </c>
      <c r="S745">
        <f t="shared" si="112"/>
        <v>1</v>
      </c>
      <c r="T745">
        <f t="shared" si="113"/>
        <v>3</v>
      </c>
      <c r="U745" s="2">
        <f t="shared" si="114"/>
        <v>1</v>
      </c>
      <c r="V745" s="2">
        <f t="shared" si="115"/>
        <v>0</v>
      </c>
      <c r="W745">
        <f t="shared" si="116"/>
        <v>1</v>
      </c>
      <c r="X745" s="2">
        <f t="shared" si="117"/>
        <v>1</v>
      </c>
      <c r="Y745">
        <f t="shared" si="118"/>
        <v>1</v>
      </c>
      <c r="AB745">
        <f t="shared" si="119"/>
        <v>1</v>
      </c>
    </row>
    <row r="746" spans="1:28" x14ac:dyDescent="0.2">
      <c r="A746" s="5">
        <v>744</v>
      </c>
      <c r="B746" s="2" t="s">
        <v>0</v>
      </c>
      <c r="C746" s="2" t="s">
        <v>2</v>
      </c>
      <c r="D746" s="2" t="s">
        <v>5</v>
      </c>
      <c r="E746" s="2" t="s">
        <v>85</v>
      </c>
      <c r="F746" s="2">
        <v>27</v>
      </c>
      <c r="G746" s="2">
        <v>18</v>
      </c>
      <c r="H746" t="s">
        <v>29</v>
      </c>
      <c r="I746" s="2" t="s">
        <v>2</v>
      </c>
      <c r="J746" s="2" t="s">
        <v>55</v>
      </c>
      <c r="K746" s="2">
        <v>35</v>
      </c>
      <c r="L746" s="2">
        <v>46</v>
      </c>
      <c r="M746" s="2">
        <v>17</v>
      </c>
      <c r="N746" s="2" t="s">
        <v>4</v>
      </c>
      <c r="O746" s="2">
        <v>5</v>
      </c>
      <c r="P746" t="s">
        <v>13</v>
      </c>
      <c r="Q746">
        <f t="shared" si="110"/>
        <v>420</v>
      </c>
      <c r="R746" s="55">
        <f t="shared" si="111"/>
        <v>1.5555555555555555E-2</v>
      </c>
      <c r="S746">
        <f t="shared" si="112"/>
        <v>1</v>
      </c>
      <c r="T746">
        <f t="shared" si="113"/>
        <v>3</v>
      </c>
      <c r="U746" s="2">
        <f t="shared" si="114"/>
        <v>4</v>
      </c>
      <c r="V746" s="2">
        <f t="shared" si="115"/>
        <v>3</v>
      </c>
      <c r="W746">
        <f t="shared" si="116"/>
        <v>0</v>
      </c>
      <c r="X746" s="2">
        <f t="shared" si="117"/>
        <v>0</v>
      </c>
      <c r="Y746">
        <f t="shared" si="118"/>
        <v>1</v>
      </c>
      <c r="AB746">
        <f t="shared" si="119"/>
        <v>1</v>
      </c>
    </row>
    <row r="747" spans="1:28" x14ac:dyDescent="0.2">
      <c r="A747" s="5">
        <v>745</v>
      </c>
      <c r="B747" s="2" t="s">
        <v>3</v>
      </c>
      <c r="C747" s="2" t="s">
        <v>1</v>
      </c>
      <c r="D747" s="2" t="s">
        <v>5</v>
      </c>
      <c r="E747" s="2" t="s">
        <v>15</v>
      </c>
      <c r="F747" s="2">
        <v>46</v>
      </c>
      <c r="G747" s="2">
        <v>40</v>
      </c>
      <c r="H747" t="s">
        <v>30</v>
      </c>
      <c r="I747" s="2" t="s">
        <v>14</v>
      </c>
      <c r="J747" s="3" t="s">
        <v>7</v>
      </c>
      <c r="K747" s="2">
        <v>36</v>
      </c>
      <c r="L747" s="2">
        <v>102</v>
      </c>
      <c r="M747" s="2">
        <v>32</v>
      </c>
      <c r="N747" s="2" t="s">
        <v>8</v>
      </c>
      <c r="O747" s="2">
        <v>5</v>
      </c>
      <c r="P747" s="1" t="s">
        <v>9</v>
      </c>
      <c r="Q747">
        <f t="shared" si="110"/>
        <v>432</v>
      </c>
      <c r="R747" s="55">
        <f t="shared" si="111"/>
        <v>9.391304347826087E-3</v>
      </c>
      <c r="S747">
        <f t="shared" si="112"/>
        <v>0</v>
      </c>
      <c r="T747">
        <f t="shared" si="113"/>
        <v>0</v>
      </c>
      <c r="U747" s="2">
        <f t="shared" si="114"/>
        <v>0</v>
      </c>
      <c r="V747" s="2">
        <f t="shared" si="115"/>
        <v>4</v>
      </c>
      <c r="W747">
        <f t="shared" si="116"/>
        <v>1</v>
      </c>
      <c r="X747" s="2">
        <f t="shared" si="117"/>
        <v>1</v>
      </c>
      <c r="Y747">
        <f t="shared" si="118"/>
        <v>0</v>
      </c>
      <c r="AB747">
        <f t="shared" si="119"/>
        <v>1</v>
      </c>
    </row>
    <row r="748" spans="1:28" x14ac:dyDescent="0.2">
      <c r="A748" s="5">
        <v>746</v>
      </c>
      <c r="B748" s="2" t="s">
        <v>0</v>
      </c>
      <c r="C748" s="2" t="s">
        <v>1</v>
      </c>
      <c r="D748" s="2" t="s">
        <v>5</v>
      </c>
      <c r="E748" s="2" t="s">
        <v>83</v>
      </c>
      <c r="F748" s="2">
        <v>31</v>
      </c>
      <c r="G748" s="2">
        <v>21</v>
      </c>
      <c r="H748" t="s">
        <v>48</v>
      </c>
      <c r="I748" s="2" t="s">
        <v>2</v>
      </c>
      <c r="J748" s="2" t="s">
        <v>55</v>
      </c>
      <c r="K748" s="2">
        <v>33</v>
      </c>
      <c r="L748" s="2">
        <v>39</v>
      </c>
      <c r="M748" s="2">
        <v>29</v>
      </c>
      <c r="N748" s="2" t="s">
        <v>4</v>
      </c>
      <c r="O748" s="2">
        <v>2</v>
      </c>
      <c r="P748" t="s">
        <v>13</v>
      </c>
      <c r="Q748">
        <f t="shared" si="110"/>
        <v>396</v>
      </c>
      <c r="R748" s="55">
        <f t="shared" si="111"/>
        <v>1.2774193548387098E-2</v>
      </c>
      <c r="S748">
        <f t="shared" si="112"/>
        <v>1</v>
      </c>
      <c r="T748">
        <f t="shared" si="113"/>
        <v>1</v>
      </c>
      <c r="U748" s="2">
        <f t="shared" si="114"/>
        <v>4</v>
      </c>
      <c r="V748" s="2">
        <f t="shared" si="115"/>
        <v>3</v>
      </c>
      <c r="W748">
        <f t="shared" si="116"/>
        <v>1</v>
      </c>
      <c r="X748" s="2">
        <f t="shared" si="117"/>
        <v>0</v>
      </c>
      <c r="Y748">
        <f t="shared" si="118"/>
        <v>1</v>
      </c>
      <c r="AB748">
        <f t="shared" si="119"/>
        <v>1</v>
      </c>
    </row>
    <row r="749" spans="1:28" x14ac:dyDescent="0.2">
      <c r="A749" s="5">
        <v>747</v>
      </c>
      <c r="B749" s="2" t="s">
        <v>0</v>
      </c>
      <c r="C749" s="2" t="s">
        <v>1</v>
      </c>
      <c r="D749" s="2" t="s">
        <v>5</v>
      </c>
      <c r="E749" s="2" t="s">
        <v>15</v>
      </c>
      <c r="F749" s="2">
        <v>53</v>
      </c>
      <c r="G749" s="2">
        <v>33</v>
      </c>
      <c r="H749" t="s">
        <v>39</v>
      </c>
      <c r="I749" s="2" t="s">
        <v>14</v>
      </c>
      <c r="J749" s="3" t="s">
        <v>7</v>
      </c>
      <c r="K749" s="2">
        <v>49</v>
      </c>
      <c r="L749" s="2">
        <v>226</v>
      </c>
      <c r="M749" s="2">
        <v>31</v>
      </c>
      <c r="N749" s="2" t="s">
        <v>8</v>
      </c>
      <c r="O749" s="2">
        <v>3</v>
      </c>
      <c r="P749" t="s">
        <v>9</v>
      </c>
      <c r="Q749">
        <f t="shared" si="110"/>
        <v>588</v>
      </c>
      <c r="R749" s="55">
        <f t="shared" si="111"/>
        <v>1.1094339622641509E-2</v>
      </c>
      <c r="S749">
        <f t="shared" si="112"/>
        <v>1</v>
      </c>
      <c r="T749">
        <f t="shared" si="113"/>
        <v>0</v>
      </c>
      <c r="U749" s="2">
        <f t="shared" si="114"/>
        <v>0</v>
      </c>
      <c r="V749" s="2">
        <f t="shared" si="115"/>
        <v>4</v>
      </c>
      <c r="W749">
        <f t="shared" si="116"/>
        <v>1</v>
      </c>
      <c r="X749" s="2">
        <f t="shared" si="117"/>
        <v>1</v>
      </c>
      <c r="Y749">
        <f t="shared" si="118"/>
        <v>0</v>
      </c>
      <c r="AB749">
        <f t="shared" si="119"/>
        <v>1</v>
      </c>
    </row>
    <row r="750" spans="1:28" x14ac:dyDescent="0.2">
      <c r="A750" s="5">
        <v>748</v>
      </c>
      <c r="B750" s="2" t="s">
        <v>0</v>
      </c>
      <c r="C750" s="2" t="s">
        <v>1</v>
      </c>
      <c r="D750" s="2" t="s">
        <v>5</v>
      </c>
      <c r="E750" s="2" t="s">
        <v>85</v>
      </c>
      <c r="F750" s="2">
        <v>47</v>
      </c>
      <c r="G750" s="2">
        <v>22</v>
      </c>
      <c r="H750" t="s">
        <v>29</v>
      </c>
      <c r="I750" s="2" t="s">
        <v>14</v>
      </c>
      <c r="J750" s="2" t="s">
        <v>6</v>
      </c>
      <c r="K750" s="2">
        <v>42</v>
      </c>
      <c r="L750" s="2">
        <v>79</v>
      </c>
      <c r="M750" s="4">
        <v>2</v>
      </c>
      <c r="N750" s="2" t="s">
        <v>4</v>
      </c>
      <c r="O750" s="2">
        <v>2</v>
      </c>
      <c r="P750" t="s">
        <v>12</v>
      </c>
      <c r="Q750">
        <f t="shared" si="110"/>
        <v>504</v>
      </c>
      <c r="R750" s="55">
        <f t="shared" si="111"/>
        <v>1.0723404255319148E-2</v>
      </c>
      <c r="S750">
        <f t="shared" si="112"/>
        <v>1</v>
      </c>
      <c r="T750">
        <f t="shared" si="113"/>
        <v>3</v>
      </c>
      <c r="U750" s="2">
        <f t="shared" si="114"/>
        <v>1</v>
      </c>
      <c r="V750" s="2">
        <f t="shared" si="115"/>
        <v>0</v>
      </c>
      <c r="W750">
        <f t="shared" si="116"/>
        <v>1</v>
      </c>
      <c r="X750" s="2">
        <f t="shared" si="117"/>
        <v>1</v>
      </c>
      <c r="Y750">
        <f t="shared" si="118"/>
        <v>1</v>
      </c>
      <c r="AB750">
        <f t="shared" si="119"/>
        <v>1</v>
      </c>
    </row>
    <row r="751" spans="1:28" x14ac:dyDescent="0.2">
      <c r="A751" s="5">
        <v>749</v>
      </c>
      <c r="B751" s="2" t="s">
        <v>3</v>
      </c>
      <c r="C751" s="2" t="s">
        <v>1</v>
      </c>
      <c r="D751" s="2" t="s">
        <v>5</v>
      </c>
      <c r="E751" s="2" t="s">
        <v>15</v>
      </c>
      <c r="F751" s="2">
        <v>48</v>
      </c>
      <c r="G751" s="2">
        <v>67</v>
      </c>
      <c r="H751" t="s">
        <v>22</v>
      </c>
      <c r="I751" s="2" t="s">
        <v>14</v>
      </c>
      <c r="J751" s="3" t="s">
        <v>7</v>
      </c>
      <c r="K751" s="2">
        <v>48</v>
      </c>
      <c r="L751" s="2">
        <v>71</v>
      </c>
      <c r="M751" s="2">
        <v>36</v>
      </c>
      <c r="N751" s="2" t="s">
        <v>8</v>
      </c>
      <c r="O751" s="2">
        <v>3</v>
      </c>
      <c r="P751" s="1" t="s">
        <v>9</v>
      </c>
      <c r="Q751">
        <f t="shared" si="110"/>
        <v>576</v>
      </c>
      <c r="R751" s="55">
        <f t="shared" si="111"/>
        <v>1.2E-2</v>
      </c>
      <c r="S751">
        <f t="shared" si="112"/>
        <v>0</v>
      </c>
      <c r="T751">
        <f t="shared" si="113"/>
        <v>0</v>
      </c>
      <c r="U751" s="2">
        <f t="shared" si="114"/>
        <v>0</v>
      </c>
      <c r="V751" s="2">
        <f t="shared" si="115"/>
        <v>4</v>
      </c>
      <c r="W751">
        <f t="shared" si="116"/>
        <v>1</v>
      </c>
      <c r="X751" s="2">
        <f t="shared" si="117"/>
        <v>1</v>
      </c>
      <c r="Y751">
        <f t="shared" si="118"/>
        <v>0</v>
      </c>
      <c r="AB751">
        <f t="shared" si="119"/>
        <v>1</v>
      </c>
    </row>
    <row r="752" spans="1:28" x14ac:dyDescent="0.2">
      <c r="A752" s="5">
        <v>750</v>
      </c>
      <c r="B752" s="2" t="s">
        <v>0</v>
      </c>
      <c r="C752" s="2" t="s">
        <v>1</v>
      </c>
      <c r="D752" s="2" t="s">
        <v>15</v>
      </c>
      <c r="E752" s="2" t="s">
        <v>83</v>
      </c>
      <c r="F752" s="2">
        <v>35</v>
      </c>
      <c r="G752" s="2">
        <v>45</v>
      </c>
      <c r="H752" t="s">
        <v>23</v>
      </c>
      <c r="I752" s="2" t="s">
        <v>2</v>
      </c>
      <c r="J752" s="2" t="s">
        <v>55</v>
      </c>
      <c r="K752" s="2">
        <v>18</v>
      </c>
      <c r="L752" s="2">
        <v>42</v>
      </c>
      <c r="M752" s="2">
        <v>25</v>
      </c>
      <c r="N752" s="2" t="s">
        <v>4</v>
      </c>
      <c r="O752" s="2">
        <v>0</v>
      </c>
      <c r="P752" t="s">
        <v>10</v>
      </c>
      <c r="Q752">
        <f t="shared" si="110"/>
        <v>216</v>
      </c>
      <c r="R752" s="55">
        <f t="shared" si="111"/>
        <v>6.1714285714285716E-3</v>
      </c>
      <c r="S752">
        <f t="shared" si="112"/>
        <v>1</v>
      </c>
      <c r="T752">
        <f t="shared" si="113"/>
        <v>1</v>
      </c>
      <c r="U752" s="2">
        <f t="shared" si="114"/>
        <v>2</v>
      </c>
      <c r="V752" s="2">
        <f t="shared" si="115"/>
        <v>3</v>
      </c>
      <c r="W752">
        <f t="shared" si="116"/>
        <v>1</v>
      </c>
      <c r="X752" s="2">
        <f t="shared" si="117"/>
        <v>0</v>
      </c>
      <c r="Y752">
        <f t="shared" si="118"/>
        <v>1</v>
      </c>
      <c r="AB752">
        <f t="shared" si="119"/>
        <v>0</v>
      </c>
    </row>
    <row r="753" spans="1:28" x14ac:dyDescent="0.2">
      <c r="A753" s="5">
        <v>751</v>
      </c>
      <c r="B753" s="2" t="s">
        <v>3</v>
      </c>
      <c r="C753" s="2" t="s">
        <v>1</v>
      </c>
      <c r="D753" s="2" t="s">
        <v>5</v>
      </c>
      <c r="E753" s="2" t="s">
        <v>83</v>
      </c>
      <c r="F753" s="2">
        <v>22</v>
      </c>
      <c r="G753" s="2">
        <v>51</v>
      </c>
      <c r="H753" t="s">
        <v>27</v>
      </c>
      <c r="I753" s="2" t="s">
        <v>14</v>
      </c>
      <c r="J753" s="2" t="s">
        <v>53</v>
      </c>
      <c r="K753" s="2">
        <v>20</v>
      </c>
      <c r="L753" s="2">
        <v>58</v>
      </c>
      <c r="M753" s="2">
        <v>39</v>
      </c>
      <c r="N753" s="2" t="s">
        <v>4</v>
      </c>
      <c r="O753" s="2">
        <v>1</v>
      </c>
      <c r="P753" t="s">
        <v>10</v>
      </c>
      <c r="Q753">
        <f t="shared" si="110"/>
        <v>240</v>
      </c>
      <c r="R753" s="55">
        <f t="shared" si="111"/>
        <v>1.090909090909091E-2</v>
      </c>
      <c r="S753">
        <f t="shared" si="112"/>
        <v>0</v>
      </c>
      <c r="T753">
        <f t="shared" si="113"/>
        <v>1</v>
      </c>
      <c r="U753" s="2">
        <f t="shared" si="114"/>
        <v>2</v>
      </c>
      <c r="V753" s="2">
        <f t="shared" si="115"/>
        <v>1</v>
      </c>
      <c r="W753">
        <f t="shared" si="116"/>
        <v>1</v>
      </c>
      <c r="X753" s="2">
        <f t="shared" si="117"/>
        <v>1</v>
      </c>
      <c r="Y753">
        <f t="shared" si="118"/>
        <v>1</v>
      </c>
      <c r="AB753">
        <f t="shared" si="119"/>
        <v>1</v>
      </c>
    </row>
    <row r="754" spans="1:28" x14ac:dyDescent="0.2">
      <c r="A754" s="5">
        <v>752</v>
      </c>
      <c r="B754" s="2" t="s">
        <v>0</v>
      </c>
      <c r="C754" s="2" t="s">
        <v>1</v>
      </c>
      <c r="D754" s="2" t="s">
        <v>5</v>
      </c>
      <c r="E754" s="2" t="s">
        <v>85</v>
      </c>
      <c r="F754" s="2">
        <v>51</v>
      </c>
      <c r="G754" s="2">
        <v>62</v>
      </c>
      <c r="H754" t="s">
        <v>22</v>
      </c>
      <c r="I754" s="2" t="s">
        <v>14</v>
      </c>
      <c r="J754" s="3" t="s">
        <v>7</v>
      </c>
      <c r="K754" s="2">
        <v>35</v>
      </c>
      <c r="L754" s="2">
        <v>53</v>
      </c>
      <c r="M754" s="2">
        <v>43</v>
      </c>
      <c r="N754" s="2" t="s">
        <v>8</v>
      </c>
      <c r="O754" s="2">
        <v>8</v>
      </c>
      <c r="P754" s="1" t="s">
        <v>9</v>
      </c>
      <c r="Q754">
        <f t="shared" si="110"/>
        <v>420</v>
      </c>
      <c r="R754" s="55">
        <f t="shared" si="111"/>
        <v>8.2352941176470594E-3</v>
      </c>
      <c r="S754">
        <f t="shared" si="112"/>
        <v>1</v>
      </c>
      <c r="T754">
        <f t="shared" si="113"/>
        <v>3</v>
      </c>
      <c r="U754" s="2">
        <f t="shared" si="114"/>
        <v>0</v>
      </c>
      <c r="V754" s="2">
        <f t="shared" si="115"/>
        <v>4</v>
      </c>
      <c r="W754">
        <f t="shared" si="116"/>
        <v>1</v>
      </c>
      <c r="X754" s="2">
        <f t="shared" si="117"/>
        <v>1</v>
      </c>
      <c r="Y754">
        <f t="shared" si="118"/>
        <v>0</v>
      </c>
      <c r="AB754">
        <f t="shared" si="119"/>
        <v>1</v>
      </c>
    </row>
    <row r="755" spans="1:28" x14ac:dyDescent="0.2">
      <c r="A755" s="5">
        <v>753</v>
      </c>
      <c r="B755" s="2" t="s">
        <v>3</v>
      </c>
      <c r="C755" s="2" t="s">
        <v>1</v>
      </c>
      <c r="D755" s="2" t="s">
        <v>5</v>
      </c>
      <c r="E755" s="2" t="s">
        <v>15</v>
      </c>
      <c r="F755" s="2">
        <v>30</v>
      </c>
      <c r="G755" s="2">
        <v>25</v>
      </c>
      <c r="H755" t="s">
        <v>16</v>
      </c>
      <c r="I755" s="2" t="s">
        <v>14</v>
      </c>
      <c r="J755" s="2" t="s">
        <v>53</v>
      </c>
      <c r="K755" s="2">
        <v>12</v>
      </c>
      <c r="L755" s="2">
        <v>60</v>
      </c>
      <c r="M755" s="2">
        <v>5</v>
      </c>
      <c r="N755" s="2" t="s">
        <v>4</v>
      </c>
      <c r="O755" s="2">
        <v>2</v>
      </c>
      <c r="P755" t="s">
        <v>12</v>
      </c>
      <c r="Q755">
        <f t="shared" si="110"/>
        <v>144</v>
      </c>
      <c r="R755" s="55">
        <f t="shared" si="111"/>
        <v>4.7999999999999996E-3</v>
      </c>
      <c r="S755">
        <f t="shared" si="112"/>
        <v>0</v>
      </c>
      <c r="T755">
        <f t="shared" si="113"/>
        <v>0</v>
      </c>
      <c r="U755" s="2">
        <f t="shared" si="114"/>
        <v>1</v>
      </c>
      <c r="V755" s="2">
        <f t="shared" si="115"/>
        <v>1</v>
      </c>
      <c r="W755">
        <f t="shared" si="116"/>
        <v>1</v>
      </c>
      <c r="X755" s="2">
        <f t="shared" si="117"/>
        <v>1</v>
      </c>
      <c r="Y755">
        <f t="shared" si="118"/>
        <v>1</v>
      </c>
      <c r="AB755">
        <f t="shared" si="119"/>
        <v>1</v>
      </c>
    </row>
    <row r="756" spans="1:28" x14ac:dyDescent="0.2">
      <c r="A756" s="5">
        <v>754</v>
      </c>
      <c r="B756" s="2" t="s">
        <v>3</v>
      </c>
      <c r="C756" s="2" t="s">
        <v>1</v>
      </c>
      <c r="D756" s="2" t="s">
        <v>5</v>
      </c>
      <c r="E756" s="2" t="s">
        <v>15</v>
      </c>
      <c r="F756" s="2">
        <v>26</v>
      </c>
      <c r="G756" s="2">
        <v>29</v>
      </c>
      <c r="H756" t="s">
        <v>21</v>
      </c>
      <c r="I756" s="2" t="s">
        <v>2</v>
      </c>
      <c r="J756" s="2" t="s">
        <v>53</v>
      </c>
      <c r="K756" s="2">
        <v>17</v>
      </c>
      <c r="L756" s="2">
        <v>41</v>
      </c>
      <c r="M756" s="2">
        <v>22</v>
      </c>
      <c r="N756" s="2" t="s">
        <v>4</v>
      </c>
      <c r="O756" s="2">
        <v>1</v>
      </c>
      <c r="P756" t="s">
        <v>10</v>
      </c>
      <c r="Q756">
        <f t="shared" si="110"/>
        <v>204</v>
      </c>
      <c r="R756" s="55">
        <f t="shared" si="111"/>
        <v>7.8461538461538465E-3</v>
      </c>
      <c r="S756">
        <f t="shared" si="112"/>
        <v>0</v>
      </c>
      <c r="T756">
        <f t="shared" si="113"/>
        <v>0</v>
      </c>
      <c r="U756" s="2">
        <f t="shared" si="114"/>
        <v>2</v>
      </c>
      <c r="V756" s="2">
        <f t="shared" si="115"/>
        <v>1</v>
      </c>
      <c r="W756">
        <f t="shared" si="116"/>
        <v>1</v>
      </c>
      <c r="X756" s="2">
        <f t="shared" si="117"/>
        <v>0</v>
      </c>
      <c r="Y756">
        <f t="shared" si="118"/>
        <v>1</v>
      </c>
      <c r="AB756">
        <f t="shared" si="119"/>
        <v>1</v>
      </c>
    </row>
    <row r="757" spans="1:28" x14ac:dyDescent="0.2">
      <c r="A757" s="5">
        <v>755</v>
      </c>
      <c r="B757" s="2" t="s">
        <v>0</v>
      </c>
      <c r="C757" s="2" t="s">
        <v>1</v>
      </c>
      <c r="D757" s="2" t="s">
        <v>5</v>
      </c>
      <c r="E757" s="2" t="s">
        <v>83</v>
      </c>
      <c r="F757" s="2">
        <v>51</v>
      </c>
      <c r="G757" s="2">
        <v>56</v>
      </c>
      <c r="H757" t="s">
        <v>30</v>
      </c>
      <c r="I757" s="2" t="s">
        <v>14</v>
      </c>
      <c r="J757" s="3" t="s">
        <v>7</v>
      </c>
      <c r="K757" s="2">
        <v>41</v>
      </c>
      <c r="L757" s="2">
        <v>93</v>
      </c>
      <c r="M757" s="2">
        <v>40</v>
      </c>
      <c r="N757" s="2" t="s">
        <v>8</v>
      </c>
      <c r="O757" s="2">
        <v>5</v>
      </c>
      <c r="P757" s="1" t="s">
        <v>9</v>
      </c>
      <c r="Q757">
        <f t="shared" si="110"/>
        <v>492</v>
      </c>
      <c r="R757" s="55">
        <f t="shared" si="111"/>
        <v>9.6470588235294114E-3</v>
      </c>
      <c r="S757">
        <f t="shared" si="112"/>
        <v>1</v>
      </c>
      <c r="T757">
        <f t="shared" si="113"/>
        <v>1</v>
      </c>
      <c r="U757" s="2">
        <f t="shared" si="114"/>
        <v>0</v>
      </c>
      <c r="V757" s="2">
        <f t="shared" si="115"/>
        <v>4</v>
      </c>
      <c r="W757">
        <f t="shared" si="116"/>
        <v>1</v>
      </c>
      <c r="X757" s="2">
        <f t="shared" si="117"/>
        <v>1</v>
      </c>
      <c r="Y757">
        <f t="shared" si="118"/>
        <v>0</v>
      </c>
      <c r="AB757">
        <f t="shared" si="119"/>
        <v>1</v>
      </c>
    </row>
    <row r="758" spans="1:28" x14ac:dyDescent="0.2">
      <c r="A758" s="5">
        <v>756</v>
      </c>
      <c r="B758" s="2" t="s">
        <v>3</v>
      </c>
      <c r="C758" s="2" t="s">
        <v>1</v>
      </c>
      <c r="D758" s="2" t="s">
        <v>5</v>
      </c>
      <c r="E758" s="2" t="s">
        <v>85</v>
      </c>
      <c r="F758" s="2">
        <v>44</v>
      </c>
      <c r="G758" s="2">
        <v>60</v>
      </c>
      <c r="H758" t="s">
        <v>22</v>
      </c>
      <c r="I758" s="2" t="s">
        <v>14</v>
      </c>
      <c r="J758" s="3" t="s">
        <v>7</v>
      </c>
      <c r="K758" s="2">
        <v>32</v>
      </c>
      <c r="L758" s="2">
        <v>43</v>
      </c>
      <c r="M758" s="2">
        <v>41</v>
      </c>
      <c r="N758" s="2" t="s">
        <v>8</v>
      </c>
      <c r="O758" s="2">
        <v>6</v>
      </c>
      <c r="P758" t="s">
        <v>9</v>
      </c>
      <c r="Q758">
        <f t="shared" si="110"/>
        <v>384</v>
      </c>
      <c r="R758" s="55">
        <f t="shared" si="111"/>
        <v>8.7272727272727276E-3</v>
      </c>
      <c r="S758">
        <f t="shared" si="112"/>
        <v>0</v>
      </c>
      <c r="T758">
        <f t="shared" si="113"/>
        <v>3</v>
      </c>
      <c r="U758" s="2">
        <f t="shared" si="114"/>
        <v>0</v>
      </c>
      <c r="V758" s="2">
        <f t="shared" si="115"/>
        <v>4</v>
      </c>
      <c r="W758">
        <f t="shared" si="116"/>
        <v>1</v>
      </c>
      <c r="X758" s="2">
        <f t="shared" si="117"/>
        <v>1</v>
      </c>
      <c r="Y758">
        <f t="shared" si="118"/>
        <v>0</v>
      </c>
      <c r="AB758">
        <f t="shared" si="119"/>
        <v>1</v>
      </c>
    </row>
    <row r="759" spans="1:28" x14ac:dyDescent="0.2">
      <c r="A759" s="5">
        <v>757</v>
      </c>
      <c r="B759" s="2" t="s">
        <v>3</v>
      </c>
      <c r="C759" s="2" t="s">
        <v>1</v>
      </c>
      <c r="D759" s="2" t="s">
        <v>5</v>
      </c>
      <c r="E759" s="2" t="s">
        <v>15</v>
      </c>
      <c r="F759" s="2">
        <v>31</v>
      </c>
      <c r="G759" s="2">
        <v>23</v>
      </c>
      <c r="H759" t="s">
        <v>24</v>
      </c>
      <c r="I759" s="2" t="s">
        <v>14</v>
      </c>
      <c r="J759" s="2" t="s">
        <v>55</v>
      </c>
      <c r="K759" s="2">
        <v>16</v>
      </c>
      <c r="L759" s="2">
        <v>37</v>
      </c>
      <c r="M759" s="2">
        <v>45</v>
      </c>
      <c r="N759" s="2" t="s">
        <v>4</v>
      </c>
      <c r="O759" s="2">
        <v>0</v>
      </c>
      <c r="P759" t="s">
        <v>10</v>
      </c>
      <c r="Q759">
        <f t="shared" si="110"/>
        <v>192</v>
      </c>
      <c r="R759" s="55">
        <f t="shared" si="111"/>
        <v>6.193548387096774E-3</v>
      </c>
      <c r="S759">
        <f t="shared" si="112"/>
        <v>0</v>
      </c>
      <c r="T759">
        <f t="shared" si="113"/>
        <v>0</v>
      </c>
      <c r="U759" s="2">
        <f t="shared" si="114"/>
        <v>2</v>
      </c>
      <c r="V759" s="2">
        <f t="shared" si="115"/>
        <v>3</v>
      </c>
      <c r="W759">
        <f t="shared" si="116"/>
        <v>1</v>
      </c>
      <c r="X759" s="2">
        <f t="shared" si="117"/>
        <v>1</v>
      </c>
      <c r="Y759">
        <f t="shared" si="118"/>
        <v>1</v>
      </c>
      <c r="AB759">
        <f t="shared" si="119"/>
        <v>1</v>
      </c>
    </row>
    <row r="760" spans="1:28" x14ac:dyDescent="0.2">
      <c r="A760" s="5">
        <v>758</v>
      </c>
      <c r="B760" s="2" t="s">
        <v>3</v>
      </c>
      <c r="C760" s="2" t="s">
        <v>1</v>
      </c>
      <c r="D760" s="2" t="s">
        <v>15</v>
      </c>
      <c r="E760" s="2" t="s">
        <v>85</v>
      </c>
      <c r="F760" s="2">
        <v>31</v>
      </c>
      <c r="G760" s="2">
        <v>36</v>
      </c>
      <c r="H760" t="s">
        <v>63</v>
      </c>
      <c r="I760" s="2" t="s">
        <v>14</v>
      </c>
      <c r="J760" s="2" t="s">
        <v>55</v>
      </c>
      <c r="K760" s="2">
        <v>15</v>
      </c>
      <c r="L760" s="2">
        <v>20</v>
      </c>
      <c r="M760" s="2">
        <v>40</v>
      </c>
      <c r="N760" s="2" t="s">
        <v>4</v>
      </c>
      <c r="O760" s="2">
        <v>2</v>
      </c>
      <c r="P760" t="s">
        <v>10</v>
      </c>
      <c r="Q760">
        <f t="shared" si="110"/>
        <v>180</v>
      </c>
      <c r="R760" s="55">
        <f t="shared" si="111"/>
        <v>5.8064516129032262E-3</v>
      </c>
      <c r="S760">
        <f t="shared" si="112"/>
        <v>0</v>
      </c>
      <c r="T760">
        <f t="shared" si="113"/>
        <v>3</v>
      </c>
      <c r="U760" s="2">
        <f t="shared" si="114"/>
        <v>2</v>
      </c>
      <c r="V760" s="2">
        <f t="shared" si="115"/>
        <v>3</v>
      </c>
      <c r="W760">
        <f t="shared" si="116"/>
        <v>1</v>
      </c>
      <c r="X760" s="2">
        <f t="shared" si="117"/>
        <v>1</v>
      </c>
      <c r="Y760">
        <f t="shared" si="118"/>
        <v>1</v>
      </c>
      <c r="AB760">
        <f t="shared" si="119"/>
        <v>0</v>
      </c>
    </row>
    <row r="761" spans="1:28" x14ac:dyDescent="0.2">
      <c r="A761" s="5">
        <v>759</v>
      </c>
      <c r="B761" s="2" t="s">
        <v>0</v>
      </c>
      <c r="C761" s="2" t="s">
        <v>1</v>
      </c>
      <c r="D761" s="2" t="s">
        <v>15</v>
      </c>
      <c r="E761" s="2" t="s">
        <v>85</v>
      </c>
      <c r="F761" s="2">
        <v>50</v>
      </c>
      <c r="G761" s="2">
        <v>49</v>
      </c>
      <c r="H761" t="s">
        <v>33</v>
      </c>
      <c r="I761" s="2" t="s">
        <v>14</v>
      </c>
      <c r="J761" s="3" t="s">
        <v>7</v>
      </c>
      <c r="K761" s="2">
        <v>54</v>
      </c>
      <c r="L761" s="2">
        <v>166</v>
      </c>
      <c r="M761" s="2">
        <v>27</v>
      </c>
      <c r="N761" s="2" t="s">
        <v>8</v>
      </c>
      <c r="O761" s="2">
        <v>1</v>
      </c>
      <c r="P761" t="s">
        <v>9</v>
      </c>
      <c r="Q761">
        <f t="shared" si="110"/>
        <v>648</v>
      </c>
      <c r="R761" s="55">
        <f t="shared" si="111"/>
        <v>1.2959999999999999E-2</v>
      </c>
      <c r="S761">
        <f t="shared" si="112"/>
        <v>1</v>
      </c>
      <c r="T761">
        <f t="shared" si="113"/>
        <v>3</v>
      </c>
      <c r="U761" s="2">
        <f t="shared" si="114"/>
        <v>0</v>
      </c>
      <c r="V761" s="2">
        <f t="shared" si="115"/>
        <v>4</v>
      </c>
      <c r="W761">
        <f t="shared" si="116"/>
        <v>1</v>
      </c>
      <c r="X761" s="2">
        <f t="shared" si="117"/>
        <v>1</v>
      </c>
      <c r="Y761">
        <f t="shared" si="118"/>
        <v>0</v>
      </c>
      <c r="AB761">
        <f t="shared" si="119"/>
        <v>0</v>
      </c>
    </row>
    <row r="762" spans="1:28" x14ac:dyDescent="0.2">
      <c r="A762" s="5">
        <v>760</v>
      </c>
      <c r="B762" s="2" t="s">
        <v>0</v>
      </c>
      <c r="C762" s="2" t="s">
        <v>1</v>
      </c>
      <c r="D762" s="2" t="s">
        <v>5</v>
      </c>
      <c r="E762" s="2" t="s">
        <v>83</v>
      </c>
      <c r="F762" s="2">
        <v>28</v>
      </c>
      <c r="G762" s="2">
        <v>27</v>
      </c>
      <c r="H762" t="s">
        <v>22</v>
      </c>
      <c r="I762" s="2" t="s">
        <v>14</v>
      </c>
      <c r="J762" s="2" t="s">
        <v>55</v>
      </c>
      <c r="K762" s="2">
        <v>19</v>
      </c>
      <c r="L762" s="2">
        <v>78</v>
      </c>
      <c r="M762" s="2">
        <v>10</v>
      </c>
      <c r="N762" s="2" t="s">
        <v>4</v>
      </c>
      <c r="O762" s="2">
        <v>1</v>
      </c>
      <c r="P762" t="s">
        <v>12</v>
      </c>
      <c r="Q762">
        <f t="shared" si="110"/>
        <v>228</v>
      </c>
      <c r="R762" s="55">
        <f t="shared" si="111"/>
        <v>8.1428571428571427E-3</v>
      </c>
      <c r="S762">
        <f t="shared" si="112"/>
        <v>1</v>
      </c>
      <c r="T762">
        <f t="shared" si="113"/>
        <v>1</v>
      </c>
      <c r="U762" s="2">
        <f t="shared" si="114"/>
        <v>1</v>
      </c>
      <c r="V762" s="2">
        <f t="shared" si="115"/>
        <v>3</v>
      </c>
      <c r="W762">
        <f t="shared" si="116"/>
        <v>1</v>
      </c>
      <c r="X762" s="2">
        <f t="shared" si="117"/>
        <v>1</v>
      </c>
      <c r="Y762">
        <f t="shared" si="118"/>
        <v>1</v>
      </c>
      <c r="AB762">
        <f t="shared" si="119"/>
        <v>1</v>
      </c>
    </row>
    <row r="763" spans="1:28" x14ac:dyDescent="0.2">
      <c r="A763" s="5">
        <v>761</v>
      </c>
      <c r="B763" s="2" t="s">
        <v>0</v>
      </c>
      <c r="C763" s="2" t="s">
        <v>2</v>
      </c>
      <c r="D763" s="2" t="s">
        <v>5</v>
      </c>
      <c r="E763" s="2" t="s">
        <v>83</v>
      </c>
      <c r="F763" s="2">
        <v>30</v>
      </c>
      <c r="G763" s="2">
        <v>30</v>
      </c>
      <c r="H763" t="s">
        <v>18</v>
      </c>
      <c r="I763" s="2" t="s">
        <v>2</v>
      </c>
      <c r="J763" s="2" t="s">
        <v>53</v>
      </c>
      <c r="K763" s="2">
        <v>31</v>
      </c>
      <c r="L763" s="2">
        <v>111</v>
      </c>
      <c r="M763" s="2">
        <v>44</v>
      </c>
      <c r="N763" s="2" t="s">
        <v>4</v>
      </c>
      <c r="O763" s="2">
        <v>4</v>
      </c>
      <c r="P763" t="s">
        <v>13</v>
      </c>
      <c r="Q763">
        <f t="shared" si="110"/>
        <v>372</v>
      </c>
      <c r="R763" s="55">
        <f t="shared" si="111"/>
        <v>1.24E-2</v>
      </c>
      <c r="S763">
        <f t="shared" si="112"/>
        <v>1</v>
      </c>
      <c r="T763">
        <f t="shared" si="113"/>
        <v>1</v>
      </c>
      <c r="U763" s="2">
        <f t="shared" si="114"/>
        <v>4</v>
      </c>
      <c r="V763" s="2">
        <f t="shared" si="115"/>
        <v>1</v>
      </c>
      <c r="W763">
        <f t="shared" si="116"/>
        <v>0</v>
      </c>
      <c r="X763" s="2">
        <f t="shared" si="117"/>
        <v>0</v>
      </c>
      <c r="Y763">
        <f t="shared" si="118"/>
        <v>1</v>
      </c>
      <c r="AB763">
        <f t="shared" si="119"/>
        <v>1</v>
      </c>
    </row>
    <row r="764" spans="1:28" x14ac:dyDescent="0.2">
      <c r="A764" s="5">
        <v>762</v>
      </c>
      <c r="B764" s="2" t="s">
        <v>0</v>
      </c>
      <c r="C764" s="2" t="s">
        <v>2</v>
      </c>
      <c r="D764" s="2" t="s">
        <v>5</v>
      </c>
      <c r="E764" s="2" t="s">
        <v>85</v>
      </c>
      <c r="F764" s="2">
        <v>28</v>
      </c>
      <c r="G764" s="2">
        <v>20</v>
      </c>
      <c r="H764" t="s">
        <v>57</v>
      </c>
      <c r="I764" s="2" t="s">
        <v>2</v>
      </c>
      <c r="J764" s="2" t="s">
        <v>53</v>
      </c>
      <c r="K764" s="2">
        <v>35</v>
      </c>
      <c r="L764" s="2">
        <v>51</v>
      </c>
      <c r="M764" s="2">
        <v>43</v>
      </c>
      <c r="N764" s="2" t="s">
        <v>4</v>
      </c>
      <c r="O764" s="2">
        <v>0</v>
      </c>
      <c r="P764" t="s">
        <v>13</v>
      </c>
      <c r="Q764">
        <f t="shared" si="110"/>
        <v>420</v>
      </c>
      <c r="R764" s="55">
        <f t="shared" si="111"/>
        <v>1.4999999999999999E-2</v>
      </c>
      <c r="S764">
        <f t="shared" si="112"/>
        <v>1</v>
      </c>
      <c r="T764">
        <f t="shared" si="113"/>
        <v>3</v>
      </c>
      <c r="U764" s="2">
        <f t="shared" si="114"/>
        <v>4</v>
      </c>
      <c r="V764" s="2">
        <f t="shared" si="115"/>
        <v>1</v>
      </c>
      <c r="W764">
        <f t="shared" si="116"/>
        <v>0</v>
      </c>
      <c r="X764" s="2">
        <f t="shared" si="117"/>
        <v>0</v>
      </c>
      <c r="Y764">
        <f t="shared" si="118"/>
        <v>1</v>
      </c>
      <c r="AB764">
        <f t="shared" si="119"/>
        <v>1</v>
      </c>
    </row>
    <row r="765" spans="1:28" x14ac:dyDescent="0.2">
      <c r="A765" s="5">
        <v>763</v>
      </c>
      <c r="B765" s="2" t="s">
        <v>3</v>
      </c>
      <c r="C765" s="2" t="s">
        <v>1</v>
      </c>
      <c r="D765" s="2" t="s">
        <v>15</v>
      </c>
      <c r="E765" s="2" t="s">
        <v>85</v>
      </c>
      <c r="F765" s="2">
        <v>45</v>
      </c>
      <c r="G765" s="2">
        <v>51</v>
      </c>
      <c r="H765" t="s">
        <v>24</v>
      </c>
      <c r="I765" s="2" t="s">
        <v>14</v>
      </c>
      <c r="J765" s="3" t="s">
        <v>7</v>
      </c>
      <c r="K765" s="2">
        <v>55</v>
      </c>
      <c r="L765" s="2">
        <v>78</v>
      </c>
      <c r="M765" s="2">
        <v>37</v>
      </c>
      <c r="N765" s="2" t="s">
        <v>8</v>
      </c>
      <c r="O765" s="2">
        <v>6</v>
      </c>
      <c r="P765" s="1" t="s">
        <v>9</v>
      </c>
      <c r="Q765">
        <f t="shared" si="110"/>
        <v>660</v>
      </c>
      <c r="R765" s="55">
        <f t="shared" si="111"/>
        <v>1.4666666666666666E-2</v>
      </c>
      <c r="S765">
        <f t="shared" si="112"/>
        <v>0</v>
      </c>
      <c r="T765">
        <f t="shared" si="113"/>
        <v>3</v>
      </c>
      <c r="U765" s="2">
        <f t="shared" si="114"/>
        <v>0</v>
      </c>
      <c r="V765" s="2">
        <f t="shared" si="115"/>
        <v>4</v>
      </c>
      <c r="W765">
        <f t="shared" si="116"/>
        <v>1</v>
      </c>
      <c r="X765" s="2">
        <f t="shared" si="117"/>
        <v>1</v>
      </c>
      <c r="Y765">
        <f t="shared" si="118"/>
        <v>0</v>
      </c>
      <c r="AB765">
        <f t="shared" si="119"/>
        <v>0</v>
      </c>
    </row>
    <row r="766" spans="1:28" x14ac:dyDescent="0.2">
      <c r="A766" s="5">
        <v>764</v>
      </c>
      <c r="B766" s="2" t="s">
        <v>3</v>
      </c>
      <c r="C766" s="2" t="s">
        <v>1</v>
      </c>
      <c r="D766" s="2" t="s">
        <v>15</v>
      </c>
      <c r="E766" s="2" t="s">
        <v>83</v>
      </c>
      <c r="F766" s="2">
        <v>48</v>
      </c>
      <c r="G766" s="2">
        <v>55</v>
      </c>
      <c r="H766" t="s">
        <v>39</v>
      </c>
      <c r="I766" s="2" t="s">
        <v>14</v>
      </c>
      <c r="J766" s="3" t="s">
        <v>7</v>
      </c>
      <c r="K766" s="2">
        <v>35</v>
      </c>
      <c r="L766" s="2">
        <v>145</v>
      </c>
      <c r="M766" s="2">
        <v>13</v>
      </c>
      <c r="N766" s="2" t="s">
        <v>8</v>
      </c>
      <c r="O766" s="2">
        <v>4</v>
      </c>
      <c r="P766" s="1" t="s">
        <v>9</v>
      </c>
      <c r="Q766">
        <f t="shared" si="110"/>
        <v>420</v>
      </c>
      <c r="R766" s="55">
        <f t="shared" si="111"/>
        <v>8.7500000000000008E-3</v>
      </c>
      <c r="S766">
        <f t="shared" si="112"/>
        <v>0</v>
      </c>
      <c r="T766">
        <f t="shared" si="113"/>
        <v>1</v>
      </c>
      <c r="U766" s="2">
        <f t="shared" si="114"/>
        <v>0</v>
      </c>
      <c r="V766" s="2">
        <f t="shared" si="115"/>
        <v>4</v>
      </c>
      <c r="W766">
        <f t="shared" si="116"/>
        <v>1</v>
      </c>
      <c r="X766" s="2">
        <f t="shared" si="117"/>
        <v>1</v>
      </c>
      <c r="Y766">
        <f t="shared" si="118"/>
        <v>0</v>
      </c>
      <c r="AB766">
        <f t="shared" si="119"/>
        <v>0</v>
      </c>
    </row>
    <row r="767" spans="1:28" x14ac:dyDescent="0.2">
      <c r="A767" s="5">
        <v>765</v>
      </c>
      <c r="B767" s="2" t="s">
        <v>0</v>
      </c>
      <c r="C767" s="2" t="s">
        <v>1</v>
      </c>
      <c r="D767" s="2" t="s">
        <v>15</v>
      </c>
      <c r="E767" s="2" t="s">
        <v>83</v>
      </c>
      <c r="F767" s="2">
        <v>28</v>
      </c>
      <c r="G767" s="2">
        <v>65</v>
      </c>
      <c r="H767" t="s">
        <v>22</v>
      </c>
      <c r="I767" s="2" t="s">
        <v>2</v>
      </c>
      <c r="J767" s="2" t="s">
        <v>55</v>
      </c>
      <c r="K767" s="2">
        <v>17</v>
      </c>
      <c r="L767" s="2">
        <v>79</v>
      </c>
      <c r="M767" s="2">
        <v>48</v>
      </c>
      <c r="N767" s="2" t="s">
        <v>4</v>
      </c>
      <c r="O767" s="2">
        <v>1</v>
      </c>
      <c r="P767" t="s">
        <v>11</v>
      </c>
      <c r="Q767">
        <f t="shared" si="110"/>
        <v>204</v>
      </c>
      <c r="R767" s="55">
        <f t="shared" si="111"/>
        <v>7.285714285714286E-3</v>
      </c>
      <c r="S767">
        <f t="shared" si="112"/>
        <v>1</v>
      </c>
      <c r="T767">
        <f t="shared" si="113"/>
        <v>1</v>
      </c>
      <c r="U767" s="2">
        <f t="shared" si="114"/>
        <v>3</v>
      </c>
      <c r="V767" s="2">
        <f t="shared" si="115"/>
        <v>3</v>
      </c>
      <c r="W767">
        <f t="shared" si="116"/>
        <v>1</v>
      </c>
      <c r="X767" s="2">
        <f t="shared" si="117"/>
        <v>0</v>
      </c>
      <c r="Y767">
        <f t="shared" si="118"/>
        <v>1</v>
      </c>
      <c r="AB767">
        <f t="shared" si="119"/>
        <v>0</v>
      </c>
    </row>
    <row r="768" spans="1:28" x14ac:dyDescent="0.2">
      <c r="A768" s="5">
        <v>766</v>
      </c>
      <c r="B768" s="2" t="s">
        <v>0</v>
      </c>
      <c r="C768" s="2" t="s">
        <v>1</v>
      </c>
      <c r="D768" s="2" t="s">
        <v>15</v>
      </c>
      <c r="E768" s="2" t="s">
        <v>15</v>
      </c>
      <c r="F768" s="2">
        <v>25</v>
      </c>
      <c r="G768" s="2">
        <v>75</v>
      </c>
      <c r="H768" t="s">
        <v>18</v>
      </c>
      <c r="I768" s="2" t="s">
        <v>2</v>
      </c>
      <c r="J768" s="2" t="s">
        <v>53</v>
      </c>
      <c r="K768" s="2">
        <v>14</v>
      </c>
      <c r="L768" s="2">
        <v>45</v>
      </c>
      <c r="M768" s="2">
        <v>20</v>
      </c>
      <c r="N768" s="2" t="s">
        <v>4</v>
      </c>
      <c r="O768" s="2">
        <v>2</v>
      </c>
      <c r="P768" t="s">
        <v>11</v>
      </c>
      <c r="Q768">
        <f t="shared" si="110"/>
        <v>168</v>
      </c>
      <c r="R768" s="55">
        <f t="shared" si="111"/>
        <v>6.7200000000000003E-3</v>
      </c>
      <c r="S768">
        <f t="shared" si="112"/>
        <v>1</v>
      </c>
      <c r="T768">
        <f t="shared" si="113"/>
        <v>0</v>
      </c>
      <c r="U768" s="2">
        <f t="shared" si="114"/>
        <v>3</v>
      </c>
      <c r="V768" s="2">
        <f t="shared" si="115"/>
        <v>1</v>
      </c>
      <c r="W768">
        <f t="shared" si="116"/>
        <v>1</v>
      </c>
      <c r="X768" s="2">
        <f t="shared" si="117"/>
        <v>0</v>
      </c>
      <c r="Y768">
        <f t="shared" si="118"/>
        <v>1</v>
      </c>
      <c r="AB768">
        <f t="shared" si="119"/>
        <v>0</v>
      </c>
    </row>
    <row r="769" spans="1:28" x14ac:dyDescent="0.2">
      <c r="A769" s="5">
        <v>767</v>
      </c>
      <c r="B769" s="2" t="s">
        <v>3</v>
      </c>
      <c r="C769" s="2" t="s">
        <v>1</v>
      </c>
      <c r="D769" s="2" t="s">
        <v>5</v>
      </c>
      <c r="E769" s="2" t="s">
        <v>15</v>
      </c>
      <c r="F769" s="2">
        <v>32</v>
      </c>
      <c r="G769" s="2">
        <v>28</v>
      </c>
      <c r="H769" t="s">
        <v>24</v>
      </c>
      <c r="I769" s="2" t="s">
        <v>2</v>
      </c>
      <c r="J769" s="2" t="s">
        <v>55</v>
      </c>
      <c r="K769" s="2">
        <v>16</v>
      </c>
      <c r="L769" s="2">
        <v>25</v>
      </c>
      <c r="M769" s="2">
        <v>41</v>
      </c>
      <c r="N769" s="2" t="s">
        <v>4</v>
      </c>
      <c r="O769" s="2">
        <v>1</v>
      </c>
      <c r="P769" t="s">
        <v>10</v>
      </c>
      <c r="Q769">
        <f t="shared" si="110"/>
        <v>192</v>
      </c>
      <c r="R769" s="55">
        <f t="shared" si="111"/>
        <v>6.0000000000000001E-3</v>
      </c>
      <c r="S769">
        <f t="shared" si="112"/>
        <v>0</v>
      </c>
      <c r="T769">
        <f t="shared" si="113"/>
        <v>0</v>
      </c>
      <c r="U769" s="2">
        <f t="shared" si="114"/>
        <v>2</v>
      </c>
      <c r="V769" s="2">
        <f t="shared" si="115"/>
        <v>3</v>
      </c>
      <c r="W769">
        <f t="shared" si="116"/>
        <v>1</v>
      </c>
      <c r="X769" s="2">
        <f t="shared" si="117"/>
        <v>0</v>
      </c>
      <c r="Y769">
        <f t="shared" si="118"/>
        <v>1</v>
      </c>
      <c r="AB769">
        <f t="shared" si="119"/>
        <v>1</v>
      </c>
    </row>
    <row r="770" spans="1:28" x14ac:dyDescent="0.2">
      <c r="A770" s="5">
        <v>768</v>
      </c>
      <c r="B770" s="2" t="s">
        <v>0</v>
      </c>
      <c r="C770" s="2" t="s">
        <v>1</v>
      </c>
      <c r="D770" s="2" t="s">
        <v>15</v>
      </c>
      <c r="E770" s="2" t="s">
        <v>15</v>
      </c>
      <c r="F770" s="2">
        <v>25</v>
      </c>
      <c r="G770" s="2">
        <v>40</v>
      </c>
      <c r="H770" t="s">
        <v>32</v>
      </c>
      <c r="I770" s="2" t="s">
        <v>2</v>
      </c>
      <c r="J770" s="2" t="s">
        <v>53</v>
      </c>
      <c r="K770" s="2">
        <v>24</v>
      </c>
      <c r="L770" s="2">
        <v>104</v>
      </c>
      <c r="M770" s="2">
        <v>8</v>
      </c>
      <c r="N770" s="2" t="s">
        <v>4</v>
      </c>
      <c r="O770" s="2">
        <v>2</v>
      </c>
      <c r="P770" t="s">
        <v>10</v>
      </c>
      <c r="Q770">
        <f t="shared" si="110"/>
        <v>288</v>
      </c>
      <c r="R770" s="55">
        <f t="shared" si="111"/>
        <v>1.1520000000000001E-2</v>
      </c>
      <c r="S770">
        <f t="shared" si="112"/>
        <v>1</v>
      </c>
      <c r="T770">
        <f t="shared" si="113"/>
        <v>0</v>
      </c>
      <c r="U770" s="2">
        <f t="shared" si="114"/>
        <v>2</v>
      </c>
      <c r="V770" s="2">
        <f t="shared" si="115"/>
        <v>1</v>
      </c>
      <c r="W770">
        <f t="shared" si="116"/>
        <v>1</v>
      </c>
      <c r="X770" s="2">
        <f t="shared" si="117"/>
        <v>0</v>
      </c>
      <c r="Y770">
        <f t="shared" si="118"/>
        <v>1</v>
      </c>
      <c r="AB770">
        <f t="shared" si="119"/>
        <v>0</v>
      </c>
    </row>
    <row r="771" spans="1:28" x14ac:dyDescent="0.2">
      <c r="A771" s="5">
        <v>769</v>
      </c>
      <c r="B771" s="2" t="s">
        <v>3</v>
      </c>
      <c r="C771" s="2" t="s">
        <v>1</v>
      </c>
      <c r="D771" s="2" t="s">
        <v>15</v>
      </c>
      <c r="E771" s="2" t="s">
        <v>84</v>
      </c>
      <c r="F771" s="2">
        <v>45</v>
      </c>
      <c r="G771" s="2">
        <v>36</v>
      </c>
      <c r="H771" t="s">
        <v>29</v>
      </c>
      <c r="I771" s="2" t="s">
        <v>14</v>
      </c>
      <c r="J771" s="3" t="s">
        <v>7</v>
      </c>
      <c r="K771" s="2">
        <v>52</v>
      </c>
      <c r="L771" s="2">
        <v>126</v>
      </c>
      <c r="M771" s="2">
        <v>24</v>
      </c>
      <c r="N771" s="2" t="s">
        <v>8</v>
      </c>
      <c r="O771" s="2">
        <v>14</v>
      </c>
      <c r="P771" t="s">
        <v>9</v>
      </c>
      <c r="Q771">
        <f t="shared" si="110"/>
        <v>624</v>
      </c>
      <c r="R771" s="55">
        <f t="shared" si="111"/>
        <v>1.3866666666666666E-2</v>
      </c>
      <c r="S771">
        <f t="shared" si="112"/>
        <v>0</v>
      </c>
      <c r="T771">
        <f t="shared" si="113"/>
        <v>2</v>
      </c>
      <c r="U771" s="2">
        <f t="shared" si="114"/>
        <v>0</v>
      </c>
      <c r="V771" s="2">
        <f t="shared" si="115"/>
        <v>4</v>
      </c>
      <c r="W771">
        <f t="shared" si="116"/>
        <v>1</v>
      </c>
      <c r="X771" s="2">
        <f t="shared" si="117"/>
        <v>1</v>
      </c>
      <c r="Y771">
        <f t="shared" si="118"/>
        <v>0</v>
      </c>
      <c r="AB771">
        <f t="shared" si="119"/>
        <v>0</v>
      </c>
    </row>
    <row r="772" spans="1:28" x14ac:dyDescent="0.2">
      <c r="A772" s="5">
        <v>770</v>
      </c>
      <c r="B772" s="2" t="s">
        <v>3</v>
      </c>
      <c r="C772" s="2" t="s">
        <v>1</v>
      </c>
      <c r="D772" s="2" t="s">
        <v>5</v>
      </c>
      <c r="E772" s="2" t="s">
        <v>83</v>
      </c>
      <c r="F772" s="2">
        <v>48</v>
      </c>
      <c r="G772" s="2">
        <v>39</v>
      </c>
      <c r="H772" t="s">
        <v>21</v>
      </c>
      <c r="I772" s="2" t="s">
        <v>14</v>
      </c>
      <c r="J772" s="3" t="s">
        <v>7</v>
      </c>
      <c r="K772" s="2">
        <v>36</v>
      </c>
      <c r="L772" s="2">
        <v>81</v>
      </c>
      <c r="M772" s="2">
        <v>41</v>
      </c>
      <c r="N772" s="2" t="s">
        <v>8</v>
      </c>
      <c r="O772" s="2">
        <v>0</v>
      </c>
      <c r="P772" s="1" t="s">
        <v>9</v>
      </c>
      <c r="Q772">
        <f t="shared" ref="Q772:Q835" si="120">K772*12</f>
        <v>432</v>
      </c>
      <c r="R772" s="55">
        <f t="shared" ref="R772:R835" si="121">(Q772/(F772*1000))</f>
        <v>8.9999999999999993E-3</v>
      </c>
      <c r="S772">
        <f t="shared" ref="S772:S835" si="122">IF(B772="male", 1, 0)</f>
        <v>0</v>
      </c>
      <c r="T772">
        <f t="shared" ref="T772:T835" si="123">_xlfn.IFS(E772:E1771 = "none", 0, E772:E1771 = "BA", 1, E772:E1771= "MA", 2, E772:E1771="PhD", 3)</f>
        <v>1</v>
      </c>
      <c r="U772" s="2">
        <f t="shared" ref="U772:U835" si="124">_xlfn.IFS(P772:P1771 = "saving favorite shows to watch as a family", 0, P772:P1771 = "time shifting", 1, P772:P1771= "cool gadget", 2, P772:P1771="schedule control", 3, P772:P1771="programming/interactive features", 4)</f>
        <v>0</v>
      </c>
      <c r="V772" s="2">
        <f t="shared" ref="V772:V835" si="125">_xlfn.IFS(J772:J1771 = "specialty stores", 0, J772:J1771 = "retail", 1, J772:J1771= "web (ebay)", 2, J772:J1771="discount", 3, J772:J1771="mass-consumer electronics", 4)</f>
        <v>4</v>
      </c>
      <c r="W772">
        <f t="shared" ref="W772:W835" si="126">IF(C772="married", 1, 0)</f>
        <v>1</v>
      </c>
      <c r="X772" s="2">
        <f t="shared" ref="X772:X835" si="127">IF(I772="family", 1, 0)</f>
        <v>1</v>
      </c>
      <c r="Y772">
        <f t="shared" ref="Y772:Y835" si="128">IF(N772="early", 1, 0)</f>
        <v>0</v>
      </c>
      <c r="AB772">
        <f t="shared" ref="AB772:AB835" si="129">IF(D772="professional", 1, 0)</f>
        <v>1</v>
      </c>
    </row>
    <row r="773" spans="1:28" x14ac:dyDescent="0.2">
      <c r="A773" s="5">
        <v>771</v>
      </c>
      <c r="B773" s="2" t="s">
        <v>0</v>
      </c>
      <c r="C773" s="2" t="s">
        <v>2</v>
      </c>
      <c r="D773" s="2" t="s">
        <v>5</v>
      </c>
      <c r="E773" s="2" t="s">
        <v>15</v>
      </c>
      <c r="F773" s="2">
        <v>33</v>
      </c>
      <c r="G773" s="2">
        <v>60</v>
      </c>
      <c r="H773" t="s">
        <v>18</v>
      </c>
      <c r="I773" s="2" t="s">
        <v>14</v>
      </c>
      <c r="J773" s="2" t="s">
        <v>55</v>
      </c>
      <c r="K773" s="2">
        <v>10</v>
      </c>
      <c r="L773" s="2">
        <v>41</v>
      </c>
      <c r="M773" s="2">
        <v>5</v>
      </c>
      <c r="N773" s="2" t="s">
        <v>4</v>
      </c>
      <c r="O773" s="2">
        <v>0</v>
      </c>
      <c r="P773" t="s">
        <v>11</v>
      </c>
      <c r="Q773">
        <f t="shared" si="120"/>
        <v>120</v>
      </c>
      <c r="R773" s="55">
        <f t="shared" si="121"/>
        <v>3.6363636363636364E-3</v>
      </c>
      <c r="S773">
        <f t="shared" si="122"/>
        <v>1</v>
      </c>
      <c r="T773">
        <f t="shared" si="123"/>
        <v>0</v>
      </c>
      <c r="U773" s="2">
        <f t="shared" si="124"/>
        <v>3</v>
      </c>
      <c r="V773" s="2">
        <f t="shared" si="125"/>
        <v>3</v>
      </c>
      <c r="W773">
        <f t="shared" si="126"/>
        <v>0</v>
      </c>
      <c r="X773" s="2">
        <f t="shared" si="127"/>
        <v>1</v>
      </c>
      <c r="Y773">
        <f t="shared" si="128"/>
        <v>1</v>
      </c>
      <c r="AB773">
        <f t="shared" si="129"/>
        <v>1</v>
      </c>
    </row>
    <row r="774" spans="1:28" x14ac:dyDescent="0.2">
      <c r="A774" s="5">
        <v>772</v>
      </c>
      <c r="B774" s="2" t="s">
        <v>3</v>
      </c>
      <c r="C774" s="2" t="s">
        <v>1</v>
      </c>
      <c r="D774" s="2" t="s">
        <v>5</v>
      </c>
      <c r="E774" s="2" t="s">
        <v>15</v>
      </c>
      <c r="F774" s="2">
        <v>29</v>
      </c>
      <c r="G774" s="2">
        <v>26</v>
      </c>
      <c r="H774" t="s">
        <v>30</v>
      </c>
      <c r="I774" s="2" t="s">
        <v>14</v>
      </c>
      <c r="J774" s="2" t="s">
        <v>53</v>
      </c>
      <c r="K774" s="2">
        <v>18</v>
      </c>
      <c r="L774" s="2">
        <v>21</v>
      </c>
      <c r="M774" s="2">
        <v>27</v>
      </c>
      <c r="N774" s="2" t="s">
        <v>4</v>
      </c>
      <c r="O774" s="2">
        <v>1</v>
      </c>
      <c r="P774" t="s">
        <v>11</v>
      </c>
      <c r="Q774">
        <f t="shared" si="120"/>
        <v>216</v>
      </c>
      <c r="R774" s="55">
        <f t="shared" si="121"/>
        <v>7.4482758620689656E-3</v>
      </c>
      <c r="S774">
        <f t="shared" si="122"/>
        <v>0</v>
      </c>
      <c r="T774">
        <f t="shared" si="123"/>
        <v>0</v>
      </c>
      <c r="U774" s="2">
        <f t="shared" si="124"/>
        <v>3</v>
      </c>
      <c r="V774" s="2">
        <f t="shared" si="125"/>
        <v>1</v>
      </c>
      <c r="W774">
        <f t="shared" si="126"/>
        <v>1</v>
      </c>
      <c r="X774" s="2">
        <f t="shared" si="127"/>
        <v>1</v>
      </c>
      <c r="Y774">
        <f t="shared" si="128"/>
        <v>1</v>
      </c>
      <c r="AB774">
        <f t="shared" si="129"/>
        <v>1</v>
      </c>
    </row>
    <row r="775" spans="1:28" x14ac:dyDescent="0.2">
      <c r="A775" s="5">
        <v>773</v>
      </c>
      <c r="B775" s="2" t="s">
        <v>3</v>
      </c>
      <c r="C775" s="2" t="s">
        <v>2</v>
      </c>
      <c r="D775" s="2" t="s">
        <v>5</v>
      </c>
      <c r="E775" s="2" t="s">
        <v>83</v>
      </c>
      <c r="F775" s="2">
        <v>54</v>
      </c>
      <c r="G775" s="2">
        <v>51</v>
      </c>
      <c r="H775" t="s">
        <v>60</v>
      </c>
      <c r="I775" s="2" t="s">
        <v>2</v>
      </c>
      <c r="J775" s="2" t="s">
        <v>6</v>
      </c>
      <c r="K775" s="2">
        <v>54</v>
      </c>
      <c r="L775" s="2">
        <v>70</v>
      </c>
      <c r="M775" s="2">
        <v>15</v>
      </c>
      <c r="N775" s="2" t="s">
        <v>4</v>
      </c>
      <c r="O775" s="2">
        <v>0</v>
      </c>
      <c r="P775" t="s">
        <v>12</v>
      </c>
      <c r="Q775">
        <f t="shared" si="120"/>
        <v>648</v>
      </c>
      <c r="R775" s="55">
        <f t="shared" si="121"/>
        <v>1.2E-2</v>
      </c>
      <c r="S775">
        <f t="shared" si="122"/>
        <v>0</v>
      </c>
      <c r="T775">
        <f t="shared" si="123"/>
        <v>1</v>
      </c>
      <c r="U775" s="2">
        <f t="shared" si="124"/>
        <v>1</v>
      </c>
      <c r="V775" s="2">
        <f t="shared" si="125"/>
        <v>0</v>
      </c>
      <c r="W775">
        <f t="shared" si="126"/>
        <v>0</v>
      </c>
      <c r="X775" s="2">
        <f t="shared" si="127"/>
        <v>0</v>
      </c>
      <c r="Y775">
        <f t="shared" si="128"/>
        <v>1</v>
      </c>
      <c r="AB775">
        <f t="shared" si="129"/>
        <v>1</v>
      </c>
    </row>
    <row r="776" spans="1:28" x14ac:dyDescent="0.2">
      <c r="A776" s="5">
        <v>774</v>
      </c>
      <c r="B776" s="2" t="s">
        <v>3</v>
      </c>
      <c r="C776" s="2" t="s">
        <v>1</v>
      </c>
      <c r="D776" s="2" t="s">
        <v>15</v>
      </c>
      <c r="E776" s="2" t="s">
        <v>15</v>
      </c>
      <c r="F776" s="2">
        <v>34</v>
      </c>
      <c r="G776" s="2">
        <v>33</v>
      </c>
      <c r="H776" t="s">
        <v>33</v>
      </c>
      <c r="I776" s="2" t="s">
        <v>14</v>
      </c>
      <c r="J776" s="2" t="s">
        <v>53</v>
      </c>
      <c r="K776" s="2">
        <v>19</v>
      </c>
      <c r="L776" s="2">
        <v>71</v>
      </c>
      <c r="M776" s="2">
        <v>44</v>
      </c>
      <c r="N776" s="2" t="s">
        <v>4</v>
      </c>
      <c r="O776" s="2">
        <v>0</v>
      </c>
      <c r="P776" t="s">
        <v>12</v>
      </c>
      <c r="Q776">
        <f t="shared" si="120"/>
        <v>228</v>
      </c>
      <c r="R776" s="55">
        <f t="shared" si="121"/>
        <v>6.7058823529411761E-3</v>
      </c>
      <c r="S776">
        <f t="shared" si="122"/>
        <v>0</v>
      </c>
      <c r="T776">
        <f t="shared" si="123"/>
        <v>0</v>
      </c>
      <c r="U776" s="2">
        <f t="shared" si="124"/>
        <v>1</v>
      </c>
      <c r="V776" s="2">
        <f t="shared" si="125"/>
        <v>1</v>
      </c>
      <c r="W776">
        <f t="shared" si="126"/>
        <v>1</v>
      </c>
      <c r="X776" s="2">
        <f t="shared" si="127"/>
        <v>1</v>
      </c>
      <c r="Y776">
        <f t="shared" si="128"/>
        <v>1</v>
      </c>
      <c r="AB776">
        <f t="shared" si="129"/>
        <v>0</v>
      </c>
    </row>
    <row r="777" spans="1:28" x14ac:dyDescent="0.2">
      <c r="A777" s="5">
        <v>775</v>
      </c>
      <c r="B777" s="2" t="s">
        <v>0</v>
      </c>
      <c r="C777" s="2" t="s">
        <v>1</v>
      </c>
      <c r="D777" s="2" t="s">
        <v>5</v>
      </c>
      <c r="E777" s="2" t="s">
        <v>83</v>
      </c>
      <c r="F777" s="2">
        <v>47</v>
      </c>
      <c r="G777" s="2">
        <v>22</v>
      </c>
      <c r="H777" t="s">
        <v>38</v>
      </c>
      <c r="I777" s="2" t="s">
        <v>14</v>
      </c>
      <c r="J777" s="2" t="s">
        <v>6</v>
      </c>
      <c r="K777" s="2">
        <v>62</v>
      </c>
      <c r="L777" s="2">
        <v>215</v>
      </c>
      <c r="M777" s="4">
        <v>9</v>
      </c>
      <c r="N777" s="2" t="s">
        <v>4</v>
      </c>
      <c r="O777" s="2">
        <v>1</v>
      </c>
      <c r="P777" t="s">
        <v>10</v>
      </c>
      <c r="Q777">
        <f t="shared" si="120"/>
        <v>744</v>
      </c>
      <c r="R777" s="55">
        <f t="shared" si="121"/>
        <v>1.5829787234042554E-2</v>
      </c>
      <c r="S777">
        <f t="shared" si="122"/>
        <v>1</v>
      </c>
      <c r="T777">
        <f t="shared" si="123"/>
        <v>1</v>
      </c>
      <c r="U777" s="2">
        <f t="shared" si="124"/>
        <v>2</v>
      </c>
      <c r="V777" s="2">
        <f t="shared" si="125"/>
        <v>0</v>
      </c>
      <c r="W777">
        <f t="shared" si="126"/>
        <v>1</v>
      </c>
      <c r="X777" s="2">
        <f t="shared" si="127"/>
        <v>1</v>
      </c>
      <c r="Y777">
        <f t="shared" si="128"/>
        <v>1</v>
      </c>
      <c r="AB777">
        <f t="shared" si="129"/>
        <v>1</v>
      </c>
    </row>
    <row r="778" spans="1:28" x14ac:dyDescent="0.2">
      <c r="A778" s="5">
        <v>776</v>
      </c>
      <c r="B778" s="2" t="s">
        <v>0</v>
      </c>
      <c r="C778" s="2" t="s">
        <v>1</v>
      </c>
      <c r="D778" s="2" t="s">
        <v>5</v>
      </c>
      <c r="E778" s="2" t="s">
        <v>83</v>
      </c>
      <c r="F778" s="2">
        <v>56</v>
      </c>
      <c r="G778" s="2">
        <v>54</v>
      </c>
      <c r="H778" t="s">
        <v>35</v>
      </c>
      <c r="I778" s="2" t="s">
        <v>14</v>
      </c>
      <c r="J778" s="2" t="s">
        <v>6</v>
      </c>
      <c r="K778" s="2">
        <v>60</v>
      </c>
      <c r="L778" s="2">
        <v>190</v>
      </c>
      <c r="M778" s="2">
        <v>9</v>
      </c>
      <c r="N778" s="2" t="s">
        <v>4</v>
      </c>
      <c r="O778" s="2">
        <v>0</v>
      </c>
      <c r="P778" t="s">
        <v>12</v>
      </c>
      <c r="Q778">
        <f t="shared" si="120"/>
        <v>720</v>
      </c>
      <c r="R778" s="55">
        <f t="shared" si="121"/>
        <v>1.2857142857142857E-2</v>
      </c>
      <c r="S778">
        <f t="shared" si="122"/>
        <v>1</v>
      </c>
      <c r="T778">
        <f t="shared" si="123"/>
        <v>1</v>
      </c>
      <c r="U778" s="2">
        <f t="shared" si="124"/>
        <v>1</v>
      </c>
      <c r="V778" s="2">
        <f t="shared" si="125"/>
        <v>0</v>
      </c>
      <c r="W778">
        <f t="shared" si="126"/>
        <v>1</v>
      </c>
      <c r="X778" s="2">
        <f t="shared" si="127"/>
        <v>1</v>
      </c>
      <c r="Y778">
        <f t="shared" si="128"/>
        <v>1</v>
      </c>
      <c r="AB778">
        <f t="shared" si="129"/>
        <v>1</v>
      </c>
    </row>
    <row r="779" spans="1:28" x14ac:dyDescent="0.2">
      <c r="A779" s="5">
        <v>777</v>
      </c>
      <c r="B779" s="2" t="s">
        <v>3</v>
      </c>
      <c r="C779" s="2" t="s">
        <v>2</v>
      </c>
      <c r="D779" s="2" t="s">
        <v>15</v>
      </c>
      <c r="E779" s="2" t="s">
        <v>15</v>
      </c>
      <c r="F779" s="2">
        <v>34</v>
      </c>
      <c r="G779" s="2">
        <v>65</v>
      </c>
      <c r="H779" t="s">
        <v>28</v>
      </c>
      <c r="I779" s="2" t="s">
        <v>14</v>
      </c>
      <c r="J779" s="2" t="s">
        <v>53</v>
      </c>
      <c r="K779" s="2">
        <v>13</v>
      </c>
      <c r="L779" s="2">
        <v>52</v>
      </c>
      <c r="M779" s="2">
        <v>17</v>
      </c>
      <c r="N779" s="2" t="s">
        <v>4</v>
      </c>
      <c r="O779" s="2">
        <v>0</v>
      </c>
      <c r="P779" t="s">
        <v>12</v>
      </c>
      <c r="Q779">
        <f t="shared" si="120"/>
        <v>156</v>
      </c>
      <c r="R779" s="55">
        <f t="shared" si="121"/>
        <v>4.5882352941176473E-3</v>
      </c>
      <c r="S779">
        <f t="shared" si="122"/>
        <v>0</v>
      </c>
      <c r="T779">
        <f t="shared" si="123"/>
        <v>0</v>
      </c>
      <c r="U779" s="2">
        <f t="shared" si="124"/>
        <v>1</v>
      </c>
      <c r="V779" s="2">
        <f t="shared" si="125"/>
        <v>1</v>
      </c>
      <c r="W779">
        <f t="shared" si="126"/>
        <v>0</v>
      </c>
      <c r="X779" s="2">
        <f t="shared" si="127"/>
        <v>1</v>
      </c>
      <c r="Y779">
        <f t="shared" si="128"/>
        <v>1</v>
      </c>
      <c r="AB779">
        <f t="shared" si="129"/>
        <v>0</v>
      </c>
    </row>
    <row r="780" spans="1:28" x14ac:dyDescent="0.2">
      <c r="A780" s="5">
        <v>778</v>
      </c>
      <c r="B780" s="2" t="s">
        <v>0</v>
      </c>
      <c r="C780" s="2" t="s">
        <v>2</v>
      </c>
      <c r="D780" s="2" t="s">
        <v>5</v>
      </c>
      <c r="E780" s="2" t="s">
        <v>15</v>
      </c>
      <c r="F780" s="2">
        <v>49</v>
      </c>
      <c r="G780" s="2">
        <v>37</v>
      </c>
      <c r="H780" t="s">
        <v>42</v>
      </c>
      <c r="I780" s="2" t="s">
        <v>2</v>
      </c>
      <c r="J780" s="3" t="s">
        <v>7</v>
      </c>
      <c r="K780" s="2">
        <v>37</v>
      </c>
      <c r="L780" s="2">
        <v>143</v>
      </c>
      <c r="M780" s="2">
        <v>20</v>
      </c>
      <c r="N780" s="2" t="s">
        <v>8</v>
      </c>
      <c r="O780" s="2">
        <v>2</v>
      </c>
      <c r="P780" t="s">
        <v>9</v>
      </c>
      <c r="Q780">
        <f t="shared" si="120"/>
        <v>444</v>
      </c>
      <c r="R780" s="55">
        <f t="shared" si="121"/>
        <v>9.0612244897959188E-3</v>
      </c>
      <c r="S780">
        <f t="shared" si="122"/>
        <v>1</v>
      </c>
      <c r="T780">
        <f t="shared" si="123"/>
        <v>0</v>
      </c>
      <c r="U780" s="2">
        <f t="shared" si="124"/>
        <v>0</v>
      </c>
      <c r="V780" s="2">
        <f t="shared" si="125"/>
        <v>4</v>
      </c>
      <c r="W780">
        <f t="shared" si="126"/>
        <v>0</v>
      </c>
      <c r="X780" s="2">
        <f t="shared" si="127"/>
        <v>0</v>
      </c>
      <c r="Y780">
        <f t="shared" si="128"/>
        <v>0</v>
      </c>
      <c r="AB780">
        <f t="shared" si="129"/>
        <v>1</v>
      </c>
    </row>
    <row r="781" spans="1:28" x14ac:dyDescent="0.2">
      <c r="A781" s="5">
        <v>779</v>
      </c>
      <c r="B781" s="2" t="s">
        <v>0</v>
      </c>
      <c r="C781" s="2" t="s">
        <v>1</v>
      </c>
      <c r="D781" s="2" t="s">
        <v>15</v>
      </c>
      <c r="E781" s="2" t="s">
        <v>84</v>
      </c>
      <c r="F781" s="2">
        <v>30</v>
      </c>
      <c r="G781" s="2">
        <v>59</v>
      </c>
      <c r="H781" t="s">
        <v>32</v>
      </c>
      <c r="I781" s="2" t="s">
        <v>14</v>
      </c>
      <c r="J781" s="2" t="s">
        <v>53</v>
      </c>
      <c r="K781" s="2">
        <v>19</v>
      </c>
      <c r="L781" s="2">
        <v>79</v>
      </c>
      <c r="M781" s="2">
        <v>25</v>
      </c>
      <c r="N781" s="2" t="s">
        <v>4</v>
      </c>
      <c r="O781" s="2">
        <v>1</v>
      </c>
      <c r="P781" t="s">
        <v>11</v>
      </c>
      <c r="Q781">
        <f t="shared" si="120"/>
        <v>228</v>
      </c>
      <c r="R781" s="55">
        <f t="shared" si="121"/>
        <v>7.6E-3</v>
      </c>
      <c r="S781">
        <f t="shared" si="122"/>
        <v>1</v>
      </c>
      <c r="T781">
        <f t="shared" si="123"/>
        <v>2</v>
      </c>
      <c r="U781" s="2">
        <f t="shared" si="124"/>
        <v>3</v>
      </c>
      <c r="V781" s="2">
        <f t="shared" si="125"/>
        <v>1</v>
      </c>
      <c r="W781">
        <f t="shared" si="126"/>
        <v>1</v>
      </c>
      <c r="X781" s="2">
        <f t="shared" si="127"/>
        <v>1</v>
      </c>
      <c r="Y781">
        <f t="shared" si="128"/>
        <v>1</v>
      </c>
      <c r="AB781">
        <f t="shared" si="129"/>
        <v>0</v>
      </c>
    </row>
    <row r="782" spans="1:28" x14ac:dyDescent="0.2">
      <c r="A782" s="5">
        <v>780</v>
      </c>
      <c r="B782" s="2" t="s">
        <v>0</v>
      </c>
      <c r="C782" s="2" t="s">
        <v>1</v>
      </c>
      <c r="D782" s="2" t="s">
        <v>15</v>
      </c>
      <c r="E782" s="2" t="s">
        <v>85</v>
      </c>
      <c r="F782" s="2">
        <v>48</v>
      </c>
      <c r="G782" s="2">
        <v>65</v>
      </c>
      <c r="H782" t="s">
        <v>39</v>
      </c>
      <c r="I782" s="2" t="s">
        <v>14</v>
      </c>
      <c r="J782" s="3" t="s">
        <v>7</v>
      </c>
      <c r="K782" s="2">
        <v>52</v>
      </c>
      <c r="L782" s="2">
        <v>116</v>
      </c>
      <c r="M782" s="2">
        <v>22</v>
      </c>
      <c r="N782" s="2" t="s">
        <v>8</v>
      </c>
      <c r="O782" s="2">
        <v>3</v>
      </c>
      <c r="P782" t="s">
        <v>9</v>
      </c>
      <c r="Q782">
        <f t="shared" si="120"/>
        <v>624</v>
      </c>
      <c r="R782" s="55">
        <f t="shared" si="121"/>
        <v>1.2999999999999999E-2</v>
      </c>
      <c r="S782">
        <f t="shared" si="122"/>
        <v>1</v>
      </c>
      <c r="T782">
        <f t="shared" si="123"/>
        <v>3</v>
      </c>
      <c r="U782" s="2">
        <f t="shared" si="124"/>
        <v>0</v>
      </c>
      <c r="V782" s="2">
        <f t="shared" si="125"/>
        <v>4</v>
      </c>
      <c r="W782">
        <f t="shared" si="126"/>
        <v>1</v>
      </c>
      <c r="X782" s="2">
        <f t="shared" si="127"/>
        <v>1</v>
      </c>
      <c r="Y782">
        <f t="shared" si="128"/>
        <v>0</v>
      </c>
      <c r="AB782">
        <f t="shared" si="129"/>
        <v>0</v>
      </c>
    </row>
    <row r="783" spans="1:28" x14ac:dyDescent="0.2">
      <c r="A783" s="5">
        <v>781</v>
      </c>
      <c r="B783" s="2" t="s">
        <v>0</v>
      </c>
      <c r="C783" s="2" t="s">
        <v>2</v>
      </c>
      <c r="D783" s="2" t="s">
        <v>5</v>
      </c>
      <c r="E783" s="2" t="s">
        <v>15</v>
      </c>
      <c r="F783" s="2">
        <v>35</v>
      </c>
      <c r="G783" s="2">
        <v>40</v>
      </c>
      <c r="H783" t="s">
        <v>20</v>
      </c>
      <c r="I783" s="2" t="s">
        <v>14</v>
      </c>
      <c r="J783" s="2" t="s">
        <v>53</v>
      </c>
      <c r="K783" s="2">
        <v>21</v>
      </c>
      <c r="L783" s="2">
        <v>80</v>
      </c>
      <c r="M783" s="2">
        <v>12</v>
      </c>
      <c r="N783" s="2" t="s">
        <v>4</v>
      </c>
      <c r="O783" s="2">
        <v>1</v>
      </c>
      <c r="P783" t="s">
        <v>11</v>
      </c>
      <c r="Q783">
        <f t="shared" si="120"/>
        <v>252</v>
      </c>
      <c r="R783" s="55">
        <f t="shared" si="121"/>
        <v>7.1999999999999998E-3</v>
      </c>
      <c r="S783">
        <f t="shared" si="122"/>
        <v>1</v>
      </c>
      <c r="T783">
        <f t="shared" si="123"/>
        <v>0</v>
      </c>
      <c r="U783" s="2">
        <f t="shared" si="124"/>
        <v>3</v>
      </c>
      <c r="V783" s="2">
        <f t="shared" si="125"/>
        <v>1</v>
      </c>
      <c r="W783">
        <f t="shared" si="126"/>
        <v>0</v>
      </c>
      <c r="X783" s="2">
        <f t="shared" si="127"/>
        <v>1</v>
      </c>
      <c r="Y783">
        <f t="shared" si="128"/>
        <v>1</v>
      </c>
      <c r="AB783">
        <f t="shared" si="129"/>
        <v>1</v>
      </c>
    </row>
    <row r="784" spans="1:28" x14ac:dyDescent="0.2">
      <c r="A784" s="5">
        <v>782</v>
      </c>
      <c r="B784" s="2" t="s">
        <v>0</v>
      </c>
      <c r="C784" s="2" t="s">
        <v>1</v>
      </c>
      <c r="D784" s="2" t="s">
        <v>15</v>
      </c>
      <c r="E784" s="2" t="s">
        <v>85</v>
      </c>
      <c r="F784" s="2">
        <v>44</v>
      </c>
      <c r="G784" s="2">
        <v>71</v>
      </c>
      <c r="H784" t="s">
        <v>21</v>
      </c>
      <c r="I784" s="2" t="s">
        <v>14</v>
      </c>
      <c r="J784" s="3" t="s">
        <v>7</v>
      </c>
      <c r="K784" s="2">
        <v>36</v>
      </c>
      <c r="L784" s="2">
        <v>118</v>
      </c>
      <c r="M784" s="2">
        <v>43</v>
      </c>
      <c r="N784" s="2" t="s">
        <v>8</v>
      </c>
      <c r="O784" s="2">
        <v>5</v>
      </c>
      <c r="P784" s="1" t="s">
        <v>9</v>
      </c>
      <c r="Q784">
        <f t="shared" si="120"/>
        <v>432</v>
      </c>
      <c r="R784" s="55">
        <f t="shared" si="121"/>
        <v>9.8181818181818179E-3</v>
      </c>
      <c r="S784">
        <f t="shared" si="122"/>
        <v>1</v>
      </c>
      <c r="T784">
        <f t="shared" si="123"/>
        <v>3</v>
      </c>
      <c r="U784" s="2">
        <f t="shared" si="124"/>
        <v>0</v>
      </c>
      <c r="V784" s="2">
        <f t="shared" si="125"/>
        <v>4</v>
      </c>
      <c r="W784">
        <f t="shared" si="126"/>
        <v>1</v>
      </c>
      <c r="X784" s="2">
        <f t="shared" si="127"/>
        <v>1</v>
      </c>
      <c r="Y784">
        <f t="shared" si="128"/>
        <v>0</v>
      </c>
      <c r="AB784">
        <f t="shared" si="129"/>
        <v>0</v>
      </c>
    </row>
    <row r="785" spans="1:28" x14ac:dyDescent="0.2">
      <c r="A785" s="5">
        <v>783</v>
      </c>
      <c r="B785" s="2" t="s">
        <v>3</v>
      </c>
      <c r="C785" s="2" t="s">
        <v>1</v>
      </c>
      <c r="D785" s="2" t="s">
        <v>5</v>
      </c>
      <c r="E785" s="2" t="s">
        <v>15</v>
      </c>
      <c r="F785" s="2">
        <v>30</v>
      </c>
      <c r="G785" s="2">
        <v>80</v>
      </c>
      <c r="H785" t="s">
        <v>23</v>
      </c>
      <c r="I785" s="2" t="s">
        <v>2</v>
      </c>
      <c r="J785" s="2" t="s">
        <v>53</v>
      </c>
      <c r="K785" s="2">
        <v>20</v>
      </c>
      <c r="L785" s="2">
        <v>53</v>
      </c>
      <c r="M785" s="2">
        <v>19</v>
      </c>
      <c r="N785" s="2" t="s">
        <v>4</v>
      </c>
      <c r="O785" s="2">
        <v>2</v>
      </c>
      <c r="P785" t="s">
        <v>11</v>
      </c>
      <c r="Q785">
        <f t="shared" si="120"/>
        <v>240</v>
      </c>
      <c r="R785" s="55">
        <f t="shared" si="121"/>
        <v>8.0000000000000002E-3</v>
      </c>
      <c r="S785">
        <f t="shared" si="122"/>
        <v>0</v>
      </c>
      <c r="T785">
        <f t="shared" si="123"/>
        <v>0</v>
      </c>
      <c r="U785" s="2">
        <f t="shared" si="124"/>
        <v>3</v>
      </c>
      <c r="V785" s="2">
        <f t="shared" si="125"/>
        <v>1</v>
      </c>
      <c r="W785">
        <f t="shared" si="126"/>
        <v>1</v>
      </c>
      <c r="X785" s="2">
        <f t="shared" si="127"/>
        <v>0</v>
      </c>
      <c r="Y785">
        <f t="shared" si="128"/>
        <v>1</v>
      </c>
      <c r="AB785">
        <f t="shared" si="129"/>
        <v>1</v>
      </c>
    </row>
    <row r="786" spans="1:28" x14ac:dyDescent="0.2">
      <c r="A786" s="5">
        <v>784</v>
      </c>
      <c r="B786" s="2" t="s">
        <v>0</v>
      </c>
      <c r="C786" s="2" t="s">
        <v>1</v>
      </c>
      <c r="D786" s="2" t="s">
        <v>5</v>
      </c>
      <c r="E786" s="2" t="s">
        <v>83</v>
      </c>
      <c r="F786" s="2">
        <v>57</v>
      </c>
      <c r="G786" s="2">
        <v>61</v>
      </c>
      <c r="H786" t="s">
        <v>25</v>
      </c>
      <c r="I786" s="2" t="s">
        <v>14</v>
      </c>
      <c r="J786" s="2" t="s">
        <v>6</v>
      </c>
      <c r="K786" s="2">
        <v>60</v>
      </c>
      <c r="L786" s="2">
        <v>81</v>
      </c>
      <c r="M786" s="2">
        <v>13</v>
      </c>
      <c r="N786" s="2" t="s">
        <v>4</v>
      </c>
      <c r="O786" s="2">
        <v>2</v>
      </c>
      <c r="P786" t="s">
        <v>11</v>
      </c>
      <c r="Q786">
        <f t="shared" si="120"/>
        <v>720</v>
      </c>
      <c r="R786" s="55">
        <f t="shared" si="121"/>
        <v>1.2631578947368421E-2</v>
      </c>
      <c r="S786">
        <f t="shared" si="122"/>
        <v>1</v>
      </c>
      <c r="T786">
        <f t="shared" si="123"/>
        <v>1</v>
      </c>
      <c r="U786" s="2">
        <f t="shared" si="124"/>
        <v>3</v>
      </c>
      <c r="V786" s="2">
        <f t="shared" si="125"/>
        <v>0</v>
      </c>
      <c r="W786">
        <f t="shared" si="126"/>
        <v>1</v>
      </c>
      <c r="X786" s="2">
        <f t="shared" si="127"/>
        <v>1</v>
      </c>
      <c r="Y786">
        <f t="shared" si="128"/>
        <v>1</v>
      </c>
      <c r="AB786">
        <f t="shared" si="129"/>
        <v>1</v>
      </c>
    </row>
    <row r="787" spans="1:28" x14ac:dyDescent="0.2">
      <c r="A787" s="5">
        <v>785</v>
      </c>
      <c r="B787" s="2" t="s">
        <v>3</v>
      </c>
      <c r="C787" s="2" t="s">
        <v>2</v>
      </c>
      <c r="D787" s="2" t="s">
        <v>5</v>
      </c>
      <c r="E787" s="2" t="s">
        <v>85</v>
      </c>
      <c r="F787" s="2">
        <v>24</v>
      </c>
      <c r="G787" s="2">
        <v>20</v>
      </c>
      <c r="H787" t="s">
        <v>41</v>
      </c>
      <c r="I787" s="2" t="s">
        <v>2</v>
      </c>
      <c r="J787" s="2" t="s">
        <v>55</v>
      </c>
      <c r="K787" s="2">
        <v>31</v>
      </c>
      <c r="L787" s="2">
        <v>129</v>
      </c>
      <c r="M787" s="2">
        <v>7</v>
      </c>
      <c r="N787" s="2" t="s">
        <v>4</v>
      </c>
      <c r="O787" s="2">
        <v>4</v>
      </c>
      <c r="P787" t="s">
        <v>13</v>
      </c>
      <c r="Q787">
        <f t="shared" si="120"/>
        <v>372</v>
      </c>
      <c r="R787" s="55">
        <f t="shared" si="121"/>
        <v>1.55E-2</v>
      </c>
      <c r="S787">
        <f t="shared" si="122"/>
        <v>0</v>
      </c>
      <c r="T787">
        <f t="shared" si="123"/>
        <v>3</v>
      </c>
      <c r="U787" s="2">
        <f t="shared" si="124"/>
        <v>4</v>
      </c>
      <c r="V787" s="2">
        <f t="shared" si="125"/>
        <v>3</v>
      </c>
      <c r="W787">
        <f t="shared" si="126"/>
        <v>0</v>
      </c>
      <c r="X787" s="2">
        <f t="shared" si="127"/>
        <v>0</v>
      </c>
      <c r="Y787">
        <f t="shared" si="128"/>
        <v>1</v>
      </c>
      <c r="AB787">
        <f t="shared" si="129"/>
        <v>1</v>
      </c>
    </row>
    <row r="788" spans="1:28" x14ac:dyDescent="0.2">
      <c r="A788" s="5">
        <v>786</v>
      </c>
      <c r="B788" s="2" t="s">
        <v>0</v>
      </c>
      <c r="C788" s="2" t="s">
        <v>1</v>
      </c>
      <c r="D788" s="2" t="s">
        <v>5</v>
      </c>
      <c r="E788" s="2" t="s">
        <v>84</v>
      </c>
      <c r="F788" s="2">
        <v>50</v>
      </c>
      <c r="G788" s="2">
        <v>26</v>
      </c>
      <c r="H788" t="s">
        <v>32</v>
      </c>
      <c r="I788" s="2" t="s">
        <v>14</v>
      </c>
      <c r="J788" s="2" t="s">
        <v>6</v>
      </c>
      <c r="K788" s="2">
        <v>49</v>
      </c>
      <c r="L788" s="2">
        <v>119</v>
      </c>
      <c r="M788" s="4">
        <v>15</v>
      </c>
      <c r="N788" s="2" t="s">
        <v>4</v>
      </c>
      <c r="O788" s="2">
        <v>0</v>
      </c>
      <c r="P788" t="s">
        <v>10</v>
      </c>
      <c r="Q788">
        <f t="shared" si="120"/>
        <v>588</v>
      </c>
      <c r="R788" s="55">
        <f t="shared" si="121"/>
        <v>1.176E-2</v>
      </c>
      <c r="S788">
        <f t="shared" si="122"/>
        <v>1</v>
      </c>
      <c r="T788">
        <f t="shared" si="123"/>
        <v>2</v>
      </c>
      <c r="U788" s="2">
        <f t="shared" si="124"/>
        <v>2</v>
      </c>
      <c r="V788" s="2">
        <f t="shared" si="125"/>
        <v>0</v>
      </c>
      <c r="W788">
        <f t="shared" si="126"/>
        <v>1</v>
      </c>
      <c r="X788" s="2">
        <f t="shared" si="127"/>
        <v>1</v>
      </c>
      <c r="Y788">
        <f t="shared" si="128"/>
        <v>1</v>
      </c>
      <c r="AB788">
        <f t="shared" si="129"/>
        <v>1</v>
      </c>
    </row>
    <row r="789" spans="1:28" x14ac:dyDescent="0.2">
      <c r="A789" s="5">
        <v>787</v>
      </c>
      <c r="B789" s="2" t="s">
        <v>3</v>
      </c>
      <c r="C789" s="2" t="s">
        <v>1</v>
      </c>
      <c r="D789" s="2" t="s">
        <v>5</v>
      </c>
      <c r="E789" s="2" t="s">
        <v>15</v>
      </c>
      <c r="F789" s="2">
        <v>56</v>
      </c>
      <c r="G789" s="2">
        <v>38</v>
      </c>
      <c r="H789" t="s">
        <v>29</v>
      </c>
      <c r="I789" s="2" t="s">
        <v>14</v>
      </c>
      <c r="J789" s="2" t="s">
        <v>6</v>
      </c>
      <c r="K789" s="2">
        <v>46</v>
      </c>
      <c r="L789" s="2">
        <v>160</v>
      </c>
      <c r="M789" s="2">
        <v>9</v>
      </c>
      <c r="N789" s="2" t="s">
        <v>4</v>
      </c>
      <c r="O789" s="2">
        <v>1</v>
      </c>
      <c r="P789" t="s">
        <v>12</v>
      </c>
      <c r="Q789">
        <f t="shared" si="120"/>
        <v>552</v>
      </c>
      <c r="R789" s="55">
        <f t="shared" si="121"/>
        <v>9.8571428571428577E-3</v>
      </c>
      <c r="S789">
        <f t="shared" si="122"/>
        <v>0</v>
      </c>
      <c r="T789">
        <f t="shared" si="123"/>
        <v>0</v>
      </c>
      <c r="U789" s="2">
        <f t="shared" si="124"/>
        <v>1</v>
      </c>
      <c r="V789" s="2">
        <f t="shared" si="125"/>
        <v>0</v>
      </c>
      <c r="W789">
        <f t="shared" si="126"/>
        <v>1</v>
      </c>
      <c r="X789" s="2">
        <f t="shared" si="127"/>
        <v>1</v>
      </c>
      <c r="Y789">
        <f t="shared" si="128"/>
        <v>1</v>
      </c>
      <c r="AB789">
        <f t="shared" si="129"/>
        <v>1</v>
      </c>
    </row>
    <row r="790" spans="1:28" x14ac:dyDescent="0.2">
      <c r="A790" s="5">
        <v>788</v>
      </c>
      <c r="B790" s="2" t="s">
        <v>3</v>
      </c>
      <c r="C790" s="2" t="s">
        <v>1</v>
      </c>
      <c r="D790" s="2" t="s">
        <v>5</v>
      </c>
      <c r="E790" s="2" t="s">
        <v>84</v>
      </c>
      <c r="F790" s="2">
        <v>30</v>
      </c>
      <c r="G790" s="2">
        <v>52</v>
      </c>
      <c r="H790" t="s">
        <v>18</v>
      </c>
      <c r="I790" s="2" t="s">
        <v>2</v>
      </c>
      <c r="J790" s="2" t="s">
        <v>53</v>
      </c>
      <c r="K790" s="2">
        <v>16</v>
      </c>
      <c r="L790" s="2">
        <v>64</v>
      </c>
      <c r="M790" s="2">
        <v>4</v>
      </c>
      <c r="N790" s="2" t="s">
        <v>4</v>
      </c>
      <c r="O790" s="2">
        <v>2</v>
      </c>
      <c r="P790" t="s">
        <v>12</v>
      </c>
      <c r="Q790">
        <f t="shared" si="120"/>
        <v>192</v>
      </c>
      <c r="R790" s="55">
        <f t="shared" si="121"/>
        <v>6.4000000000000003E-3</v>
      </c>
      <c r="S790">
        <f t="shared" si="122"/>
        <v>0</v>
      </c>
      <c r="T790">
        <f t="shared" si="123"/>
        <v>2</v>
      </c>
      <c r="U790" s="2">
        <f t="shared" si="124"/>
        <v>1</v>
      </c>
      <c r="V790" s="2">
        <f t="shared" si="125"/>
        <v>1</v>
      </c>
      <c r="W790">
        <f t="shared" si="126"/>
        <v>1</v>
      </c>
      <c r="X790" s="2">
        <f t="shared" si="127"/>
        <v>0</v>
      </c>
      <c r="Y790">
        <f t="shared" si="128"/>
        <v>1</v>
      </c>
      <c r="AB790">
        <f t="shared" si="129"/>
        <v>1</v>
      </c>
    </row>
    <row r="791" spans="1:28" x14ac:dyDescent="0.2">
      <c r="A791" s="5">
        <v>789</v>
      </c>
      <c r="B791" s="2" t="s">
        <v>0</v>
      </c>
      <c r="C791" s="2" t="s">
        <v>1</v>
      </c>
      <c r="D791" s="2" t="s">
        <v>15</v>
      </c>
      <c r="E791" s="2" t="s">
        <v>15</v>
      </c>
      <c r="F791" s="2">
        <v>27</v>
      </c>
      <c r="G791" s="2">
        <v>37</v>
      </c>
      <c r="H791" t="s">
        <v>26</v>
      </c>
      <c r="I791" s="2" t="s">
        <v>2</v>
      </c>
      <c r="J791" s="2" t="s">
        <v>55</v>
      </c>
      <c r="K791" s="2">
        <v>21</v>
      </c>
      <c r="L791" s="2">
        <v>32</v>
      </c>
      <c r="M791" s="2">
        <v>1</v>
      </c>
      <c r="N791" s="2" t="s">
        <v>4</v>
      </c>
      <c r="O791" s="2">
        <v>1</v>
      </c>
      <c r="P791" t="s">
        <v>12</v>
      </c>
      <c r="Q791">
        <f t="shared" si="120"/>
        <v>252</v>
      </c>
      <c r="R791" s="55">
        <f t="shared" si="121"/>
        <v>9.3333333333333341E-3</v>
      </c>
      <c r="S791">
        <f t="shared" si="122"/>
        <v>1</v>
      </c>
      <c r="T791">
        <f t="shared" si="123"/>
        <v>0</v>
      </c>
      <c r="U791" s="2">
        <f t="shared" si="124"/>
        <v>1</v>
      </c>
      <c r="V791" s="2">
        <f t="shared" si="125"/>
        <v>3</v>
      </c>
      <c r="W791">
        <f t="shared" si="126"/>
        <v>1</v>
      </c>
      <c r="X791" s="2">
        <f t="shared" si="127"/>
        <v>0</v>
      </c>
      <c r="Y791">
        <f t="shared" si="128"/>
        <v>1</v>
      </c>
      <c r="AB791">
        <f t="shared" si="129"/>
        <v>0</v>
      </c>
    </row>
    <row r="792" spans="1:28" x14ac:dyDescent="0.2">
      <c r="A792" s="5">
        <v>790</v>
      </c>
      <c r="B792" s="2" t="s">
        <v>0</v>
      </c>
      <c r="C792" s="2" t="s">
        <v>2</v>
      </c>
      <c r="D792" s="2" t="s">
        <v>5</v>
      </c>
      <c r="E792" s="2" t="s">
        <v>84</v>
      </c>
      <c r="F792" s="2">
        <v>26</v>
      </c>
      <c r="G792" s="2">
        <v>26</v>
      </c>
      <c r="H792" t="s">
        <v>63</v>
      </c>
      <c r="I792" s="2" t="s">
        <v>2</v>
      </c>
      <c r="J792" s="2" t="s">
        <v>54</v>
      </c>
      <c r="K792" s="2">
        <v>37</v>
      </c>
      <c r="L792" s="2">
        <v>60</v>
      </c>
      <c r="M792" s="2">
        <v>5</v>
      </c>
      <c r="N792" s="2" t="s">
        <v>4</v>
      </c>
      <c r="O792" s="2">
        <v>4</v>
      </c>
      <c r="P792" t="s">
        <v>13</v>
      </c>
      <c r="Q792">
        <f t="shared" si="120"/>
        <v>444</v>
      </c>
      <c r="R792" s="55">
        <f t="shared" si="121"/>
        <v>1.7076923076923076E-2</v>
      </c>
      <c r="S792">
        <f t="shared" si="122"/>
        <v>1</v>
      </c>
      <c r="T792">
        <f t="shared" si="123"/>
        <v>2</v>
      </c>
      <c r="U792" s="2">
        <f t="shared" si="124"/>
        <v>4</v>
      </c>
      <c r="V792" s="2">
        <f t="shared" si="125"/>
        <v>2</v>
      </c>
      <c r="W792">
        <f t="shared" si="126"/>
        <v>0</v>
      </c>
      <c r="X792" s="2">
        <f t="shared" si="127"/>
        <v>0</v>
      </c>
      <c r="Y792">
        <f t="shared" si="128"/>
        <v>1</v>
      </c>
      <c r="AB792">
        <f t="shared" si="129"/>
        <v>1</v>
      </c>
    </row>
    <row r="793" spans="1:28" x14ac:dyDescent="0.2">
      <c r="A793" s="5">
        <v>791</v>
      </c>
      <c r="B793" s="2" t="s">
        <v>3</v>
      </c>
      <c r="C793" s="2" t="s">
        <v>2</v>
      </c>
      <c r="D793" s="2" t="s">
        <v>5</v>
      </c>
      <c r="E793" s="2" t="s">
        <v>84</v>
      </c>
      <c r="F793" s="2">
        <v>56</v>
      </c>
      <c r="G793" s="2">
        <v>57</v>
      </c>
      <c r="H793" t="s">
        <v>59</v>
      </c>
      <c r="I793" s="2" t="s">
        <v>2</v>
      </c>
      <c r="J793" s="2" t="s">
        <v>6</v>
      </c>
      <c r="K793" s="2">
        <v>27</v>
      </c>
      <c r="L793" s="2">
        <v>88</v>
      </c>
      <c r="M793" s="2">
        <v>1</v>
      </c>
      <c r="N793" s="2" t="s">
        <v>4</v>
      </c>
      <c r="O793" s="2">
        <v>2</v>
      </c>
      <c r="P793" t="s">
        <v>11</v>
      </c>
      <c r="Q793">
        <f t="shared" si="120"/>
        <v>324</v>
      </c>
      <c r="R793" s="55">
        <f t="shared" si="121"/>
        <v>5.7857142857142855E-3</v>
      </c>
      <c r="S793">
        <f t="shared" si="122"/>
        <v>0</v>
      </c>
      <c r="T793">
        <f t="shared" si="123"/>
        <v>2</v>
      </c>
      <c r="U793" s="2">
        <f t="shared" si="124"/>
        <v>3</v>
      </c>
      <c r="V793" s="2">
        <f t="shared" si="125"/>
        <v>0</v>
      </c>
      <c r="W793">
        <f t="shared" si="126"/>
        <v>0</v>
      </c>
      <c r="X793" s="2">
        <f t="shared" si="127"/>
        <v>0</v>
      </c>
      <c r="Y793">
        <f t="shared" si="128"/>
        <v>1</v>
      </c>
      <c r="AB793">
        <f t="shared" si="129"/>
        <v>1</v>
      </c>
    </row>
    <row r="794" spans="1:28" x14ac:dyDescent="0.2">
      <c r="A794" s="5">
        <v>792</v>
      </c>
      <c r="B794" s="2" t="s">
        <v>0</v>
      </c>
      <c r="C794" s="2" t="s">
        <v>1</v>
      </c>
      <c r="D794" s="2" t="s">
        <v>5</v>
      </c>
      <c r="E794" s="2" t="s">
        <v>15</v>
      </c>
      <c r="F794" s="2">
        <v>30</v>
      </c>
      <c r="G794" s="2">
        <v>70</v>
      </c>
      <c r="H794" t="s">
        <v>33</v>
      </c>
      <c r="I794" s="2" t="s">
        <v>2</v>
      </c>
      <c r="J794" s="2" t="s">
        <v>53</v>
      </c>
      <c r="K794" s="2">
        <v>18</v>
      </c>
      <c r="L794" s="2">
        <v>54</v>
      </c>
      <c r="M794" s="2">
        <v>41</v>
      </c>
      <c r="N794" s="2" t="s">
        <v>4</v>
      </c>
      <c r="O794" s="2">
        <v>2</v>
      </c>
      <c r="P794" t="s">
        <v>10</v>
      </c>
      <c r="Q794">
        <f t="shared" si="120"/>
        <v>216</v>
      </c>
      <c r="R794" s="55">
        <f t="shared" si="121"/>
        <v>7.1999999999999998E-3</v>
      </c>
      <c r="S794">
        <f t="shared" si="122"/>
        <v>1</v>
      </c>
      <c r="T794">
        <f t="shared" si="123"/>
        <v>0</v>
      </c>
      <c r="U794" s="2">
        <f t="shared" si="124"/>
        <v>2</v>
      </c>
      <c r="V794" s="2">
        <f t="shared" si="125"/>
        <v>1</v>
      </c>
      <c r="W794">
        <f t="shared" si="126"/>
        <v>1</v>
      </c>
      <c r="X794" s="2">
        <f t="shared" si="127"/>
        <v>0</v>
      </c>
      <c r="Y794">
        <f t="shared" si="128"/>
        <v>1</v>
      </c>
      <c r="AB794">
        <f t="shared" si="129"/>
        <v>1</v>
      </c>
    </row>
    <row r="795" spans="1:28" x14ac:dyDescent="0.2">
      <c r="A795" s="5">
        <v>793</v>
      </c>
      <c r="B795" s="2" t="s">
        <v>3</v>
      </c>
      <c r="C795" s="2" t="s">
        <v>1</v>
      </c>
      <c r="D795" s="2" t="s">
        <v>5</v>
      </c>
      <c r="E795" s="2" t="s">
        <v>83</v>
      </c>
      <c r="F795" s="2">
        <v>53</v>
      </c>
      <c r="G795" s="2">
        <v>40</v>
      </c>
      <c r="H795" t="s">
        <v>36</v>
      </c>
      <c r="I795" s="2" t="s">
        <v>14</v>
      </c>
      <c r="J795" s="3" t="s">
        <v>7</v>
      </c>
      <c r="K795" s="2">
        <v>46</v>
      </c>
      <c r="L795" s="2">
        <v>211</v>
      </c>
      <c r="M795" s="2">
        <v>13</v>
      </c>
      <c r="N795" s="2" t="s">
        <v>8</v>
      </c>
      <c r="O795" s="2">
        <v>7</v>
      </c>
      <c r="P795" t="s">
        <v>9</v>
      </c>
      <c r="Q795">
        <f t="shared" si="120"/>
        <v>552</v>
      </c>
      <c r="R795" s="55">
        <f t="shared" si="121"/>
        <v>1.0415094339622642E-2</v>
      </c>
      <c r="S795">
        <f t="shared" si="122"/>
        <v>0</v>
      </c>
      <c r="T795">
        <f t="shared" si="123"/>
        <v>1</v>
      </c>
      <c r="U795" s="2">
        <f t="shared" si="124"/>
        <v>0</v>
      </c>
      <c r="V795" s="2">
        <f t="shared" si="125"/>
        <v>4</v>
      </c>
      <c r="W795">
        <f t="shared" si="126"/>
        <v>1</v>
      </c>
      <c r="X795" s="2">
        <f t="shared" si="127"/>
        <v>1</v>
      </c>
      <c r="Y795">
        <f t="shared" si="128"/>
        <v>0</v>
      </c>
      <c r="AB795">
        <f t="shared" si="129"/>
        <v>1</v>
      </c>
    </row>
    <row r="796" spans="1:28" x14ac:dyDescent="0.2">
      <c r="A796" s="5">
        <v>794</v>
      </c>
      <c r="B796" s="2" t="s">
        <v>0</v>
      </c>
      <c r="C796" s="2" t="s">
        <v>1</v>
      </c>
      <c r="D796" s="2" t="s">
        <v>5</v>
      </c>
      <c r="E796" s="2" t="s">
        <v>85</v>
      </c>
      <c r="F796" s="2">
        <v>60</v>
      </c>
      <c r="G796" s="2">
        <v>75</v>
      </c>
      <c r="H796" t="s">
        <v>23</v>
      </c>
      <c r="I796" s="2" t="s">
        <v>14</v>
      </c>
      <c r="J796" s="2" t="s">
        <v>6</v>
      </c>
      <c r="K796" s="2">
        <v>45</v>
      </c>
      <c r="L796" s="2">
        <v>190</v>
      </c>
      <c r="M796" s="2">
        <v>9</v>
      </c>
      <c r="N796" s="2" t="s">
        <v>4</v>
      </c>
      <c r="O796" s="2">
        <v>1</v>
      </c>
      <c r="P796" t="s">
        <v>11</v>
      </c>
      <c r="Q796">
        <f t="shared" si="120"/>
        <v>540</v>
      </c>
      <c r="R796" s="55">
        <f t="shared" si="121"/>
        <v>8.9999999999999993E-3</v>
      </c>
      <c r="S796">
        <f t="shared" si="122"/>
        <v>1</v>
      </c>
      <c r="T796">
        <f t="shared" si="123"/>
        <v>3</v>
      </c>
      <c r="U796" s="2">
        <f t="shared" si="124"/>
        <v>3</v>
      </c>
      <c r="V796" s="2">
        <f t="shared" si="125"/>
        <v>0</v>
      </c>
      <c r="W796">
        <f t="shared" si="126"/>
        <v>1</v>
      </c>
      <c r="X796" s="2">
        <f t="shared" si="127"/>
        <v>1</v>
      </c>
      <c r="Y796">
        <f t="shared" si="128"/>
        <v>1</v>
      </c>
      <c r="AB796">
        <f t="shared" si="129"/>
        <v>1</v>
      </c>
    </row>
    <row r="797" spans="1:28" x14ac:dyDescent="0.2">
      <c r="A797" s="5">
        <v>795</v>
      </c>
      <c r="B797" s="2" t="s">
        <v>3</v>
      </c>
      <c r="C797" s="2" t="s">
        <v>2</v>
      </c>
      <c r="D797" s="2" t="s">
        <v>5</v>
      </c>
      <c r="E797" s="2" t="s">
        <v>85</v>
      </c>
      <c r="F797" s="2">
        <v>32</v>
      </c>
      <c r="G797" s="2">
        <v>20</v>
      </c>
      <c r="H797" t="s">
        <v>51</v>
      </c>
      <c r="I797" s="2" t="s">
        <v>2</v>
      </c>
      <c r="J797" s="2" t="s">
        <v>53</v>
      </c>
      <c r="K797" s="2">
        <v>31</v>
      </c>
      <c r="L797" s="2">
        <v>123</v>
      </c>
      <c r="M797" s="2">
        <v>21</v>
      </c>
      <c r="N797" s="2" t="s">
        <v>4</v>
      </c>
      <c r="O797" s="2">
        <v>2</v>
      </c>
      <c r="P797" t="s">
        <v>13</v>
      </c>
      <c r="Q797">
        <f t="shared" si="120"/>
        <v>372</v>
      </c>
      <c r="R797" s="55">
        <f t="shared" si="121"/>
        <v>1.1625E-2</v>
      </c>
      <c r="S797">
        <f t="shared" si="122"/>
        <v>0</v>
      </c>
      <c r="T797">
        <f t="shared" si="123"/>
        <v>3</v>
      </c>
      <c r="U797" s="2">
        <f t="shared" si="124"/>
        <v>4</v>
      </c>
      <c r="V797" s="2">
        <f t="shared" si="125"/>
        <v>1</v>
      </c>
      <c r="W797">
        <f t="shared" si="126"/>
        <v>0</v>
      </c>
      <c r="X797" s="2">
        <f t="shared" si="127"/>
        <v>0</v>
      </c>
      <c r="Y797">
        <f t="shared" si="128"/>
        <v>1</v>
      </c>
      <c r="AB797">
        <f t="shared" si="129"/>
        <v>1</v>
      </c>
    </row>
    <row r="798" spans="1:28" x14ac:dyDescent="0.2">
      <c r="A798" s="5">
        <v>796</v>
      </c>
      <c r="B798" s="2" t="s">
        <v>3</v>
      </c>
      <c r="C798" s="2" t="s">
        <v>1</v>
      </c>
      <c r="D798" s="2" t="s">
        <v>15</v>
      </c>
      <c r="E798" s="2" t="s">
        <v>15</v>
      </c>
      <c r="F798" s="2">
        <v>31</v>
      </c>
      <c r="G798" s="2">
        <v>51</v>
      </c>
      <c r="H798" t="s">
        <v>20</v>
      </c>
      <c r="I798" s="2" t="s">
        <v>14</v>
      </c>
      <c r="J798" s="2" t="s">
        <v>53</v>
      </c>
      <c r="K798" s="2">
        <v>11</v>
      </c>
      <c r="L798" s="2">
        <v>15</v>
      </c>
      <c r="M798" s="2">
        <v>10</v>
      </c>
      <c r="N798" s="2" t="s">
        <v>4</v>
      </c>
      <c r="O798" s="2">
        <v>2</v>
      </c>
      <c r="P798" t="s">
        <v>10</v>
      </c>
      <c r="Q798">
        <f t="shared" si="120"/>
        <v>132</v>
      </c>
      <c r="R798" s="55">
        <f t="shared" si="121"/>
        <v>4.2580645161290325E-3</v>
      </c>
      <c r="S798">
        <f t="shared" si="122"/>
        <v>0</v>
      </c>
      <c r="T798">
        <f t="shared" si="123"/>
        <v>0</v>
      </c>
      <c r="U798" s="2">
        <f t="shared" si="124"/>
        <v>2</v>
      </c>
      <c r="V798" s="2">
        <f t="shared" si="125"/>
        <v>1</v>
      </c>
      <c r="W798">
        <f t="shared" si="126"/>
        <v>1</v>
      </c>
      <c r="X798" s="2">
        <f t="shared" si="127"/>
        <v>1</v>
      </c>
      <c r="Y798">
        <f t="shared" si="128"/>
        <v>1</v>
      </c>
      <c r="AB798">
        <f t="shared" si="129"/>
        <v>0</v>
      </c>
    </row>
    <row r="799" spans="1:28" x14ac:dyDescent="0.2">
      <c r="A799" s="5">
        <v>797</v>
      </c>
      <c r="B799" s="2" t="s">
        <v>3</v>
      </c>
      <c r="C799" s="2" t="s">
        <v>2</v>
      </c>
      <c r="D799" s="2" t="s">
        <v>5</v>
      </c>
      <c r="E799" s="2" t="s">
        <v>15</v>
      </c>
      <c r="F799" s="2">
        <v>26</v>
      </c>
      <c r="G799" s="2">
        <v>39</v>
      </c>
      <c r="H799" t="s">
        <v>45</v>
      </c>
      <c r="I799" s="2" t="s">
        <v>2</v>
      </c>
      <c r="J799" s="2" t="s">
        <v>55</v>
      </c>
      <c r="K799" s="2">
        <v>18</v>
      </c>
      <c r="L799" s="2">
        <v>25</v>
      </c>
      <c r="M799" s="2">
        <v>25</v>
      </c>
      <c r="N799" s="2" t="s">
        <v>4</v>
      </c>
      <c r="O799" s="2">
        <v>1</v>
      </c>
      <c r="P799" t="s">
        <v>12</v>
      </c>
      <c r="Q799">
        <f t="shared" si="120"/>
        <v>216</v>
      </c>
      <c r="R799" s="55">
        <f t="shared" si="121"/>
        <v>8.3076923076923076E-3</v>
      </c>
      <c r="S799">
        <f t="shared" si="122"/>
        <v>0</v>
      </c>
      <c r="T799">
        <f t="shared" si="123"/>
        <v>0</v>
      </c>
      <c r="U799" s="2">
        <f t="shared" si="124"/>
        <v>1</v>
      </c>
      <c r="V799" s="2">
        <f t="shared" si="125"/>
        <v>3</v>
      </c>
      <c r="W799">
        <f t="shared" si="126"/>
        <v>0</v>
      </c>
      <c r="X799" s="2">
        <f t="shared" si="127"/>
        <v>0</v>
      </c>
      <c r="Y799">
        <f t="shared" si="128"/>
        <v>1</v>
      </c>
      <c r="AB799">
        <f t="shared" si="129"/>
        <v>1</v>
      </c>
    </row>
    <row r="800" spans="1:28" x14ac:dyDescent="0.2">
      <c r="A800" s="5">
        <v>798</v>
      </c>
      <c r="B800" s="2" t="s">
        <v>0</v>
      </c>
      <c r="C800" s="2" t="s">
        <v>2</v>
      </c>
      <c r="D800" s="2" t="s">
        <v>5</v>
      </c>
      <c r="E800" s="2" t="s">
        <v>83</v>
      </c>
      <c r="F800" s="2">
        <v>55</v>
      </c>
      <c r="G800" s="2">
        <v>72</v>
      </c>
      <c r="H800" t="s">
        <v>30</v>
      </c>
      <c r="I800" s="2" t="s">
        <v>2</v>
      </c>
      <c r="J800" s="2" t="s">
        <v>6</v>
      </c>
      <c r="K800" s="2">
        <v>59</v>
      </c>
      <c r="L800" s="2">
        <v>86</v>
      </c>
      <c r="M800" s="2">
        <v>15</v>
      </c>
      <c r="N800" s="2" t="s">
        <v>4</v>
      </c>
      <c r="O800" s="2">
        <v>2</v>
      </c>
      <c r="P800" t="s">
        <v>11</v>
      </c>
      <c r="Q800">
        <f t="shared" si="120"/>
        <v>708</v>
      </c>
      <c r="R800" s="55">
        <f t="shared" si="121"/>
        <v>1.2872727272727274E-2</v>
      </c>
      <c r="S800">
        <f t="shared" si="122"/>
        <v>1</v>
      </c>
      <c r="T800">
        <f t="shared" si="123"/>
        <v>1</v>
      </c>
      <c r="U800" s="2">
        <f t="shared" si="124"/>
        <v>3</v>
      </c>
      <c r="V800" s="2">
        <f t="shared" si="125"/>
        <v>0</v>
      </c>
      <c r="W800">
        <f t="shared" si="126"/>
        <v>0</v>
      </c>
      <c r="X800" s="2">
        <f t="shared" si="127"/>
        <v>0</v>
      </c>
      <c r="Y800">
        <f t="shared" si="128"/>
        <v>1</v>
      </c>
      <c r="AB800">
        <f t="shared" si="129"/>
        <v>1</v>
      </c>
    </row>
    <row r="801" spans="1:28" x14ac:dyDescent="0.2">
      <c r="A801" s="5">
        <v>799</v>
      </c>
      <c r="B801" s="2" t="s">
        <v>0</v>
      </c>
      <c r="C801" s="2" t="s">
        <v>1</v>
      </c>
      <c r="D801" s="2" t="s">
        <v>15</v>
      </c>
      <c r="E801" s="2" t="s">
        <v>15</v>
      </c>
      <c r="F801" s="2">
        <v>29</v>
      </c>
      <c r="G801" s="2">
        <v>55</v>
      </c>
      <c r="H801" t="s">
        <v>28</v>
      </c>
      <c r="I801" s="2" t="s">
        <v>2</v>
      </c>
      <c r="J801" s="2" t="s">
        <v>55</v>
      </c>
      <c r="K801" s="2">
        <v>20</v>
      </c>
      <c r="L801" s="2">
        <v>85</v>
      </c>
      <c r="M801" s="2">
        <v>15</v>
      </c>
      <c r="N801" s="2" t="s">
        <v>4</v>
      </c>
      <c r="O801" s="2">
        <v>1</v>
      </c>
      <c r="P801" t="s">
        <v>11</v>
      </c>
      <c r="Q801">
        <f t="shared" si="120"/>
        <v>240</v>
      </c>
      <c r="R801" s="55">
        <f t="shared" si="121"/>
        <v>8.2758620689655175E-3</v>
      </c>
      <c r="S801">
        <f t="shared" si="122"/>
        <v>1</v>
      </c>
      <c r="T801">
        <f t="shared" si="123"/>
        <v>0</v>
      </c>
      <c r="U801" s="2">
        <f t="shared" si="124"/>
        <v>3</v>
      </c>
      <c r="V801" s="2">
        <f t="shared" si="125"/>
        <v>3</v>
      </c>
      <c r="W801">
        <f t="shared" si="126"/>
        <v>1</v>
      </c>
      <c r="X801" s="2">
        <f t="shared" si="127"/>
        <v>0</v>
      </c>
      <c r="Y801">
        <f t="shared" si="128"/>
        <v>1</v>
      </c>
      <c r="AB801">
        <f t="shared" si="129"/>
        <v>0</v>
      </c>
    </row>
    <row r="802" spans="1:28" x14ac:dyDescent="0.2">
      <c r="A802" s="5">
        <v>800</v>
      </c>
      <c r="B802" s="2" t="s">
        <v>0</v>
      </c>
      <c r="C802" s="2" t="s">
        <v>2</v>
      </c>
      <c r="D802" s="2" t="s">
        <v>5</v>
      </c>
      <c r="E802" s="2" t="s">
        <v>85</v>
      </c>
      <c r="F802" s="2">
        <v>35</v>
      </c>
      <c r="G802" s="2">
        <v>25</v>
      </c>
      <c r="H802" t="s">
        <v>24</v>
      </c>
      <c r="I802" s="2" t="s">
        <v>2</v>
      </c>
      <c r="J802" s="2" t="s">
        <v>54</v>
      </c>
      <c r="K802" s="2">
        <v>35</v>
      </c>
      <c r="L802" s="2">
        <v>168</v>
      </c>
      <c r="M802" s="2">
        <v>41</v>
      </c>
      <c r="N802" s="2" t="s">
        <v>4</v>
      </c>
      <c r="O802" s="2">
        <v>6</v>
      </c>
      <c r="P802" t="s">
        <v>13</v>
      </c>
      <c r="Q802">
        <f t="shared" si="120"/>
        <v>420</v>
      </c>
      <c r="R802" s="55">
        <f t="shared" si="121"/>
        <v>1.2E-2</v>
      </c>
      <c r="S802">
        <f t="shared" si="122"/>
        <v>1</v>
      </c>
      <c r="T802">
        <f t="shared" si="123"/>
        <v>3</v>
      </c>
      <c r="U802" s="2">
        <f t="shared" si="124"/>
        <v>4</v>
      </c>
      <c r="V802" s="2">
        <f t="shared" si="125"/>
        <v>2</v>
      </c>
      <c r="W802">
        <f t="shared" si="126"/>
        <v>0</v>
      </c>
      <c r="X802" s="2">
        <f t="shared" si="127"/>
        <v>0</v>
      </c>
      <c r="Y802">
        <f t="shared" si="128"/>
        <v>1</v>
      </c>
      <c r="AB802">
        <f t="shared" si="129"/>
        <v>1</v>
      </c>
    </row>
    <row r="803" spans="1:28" x14ac:dyDescent="0.2">
      <c r="A803" s="5">
        <v>801</v>
      </c>
      <c r="B803" s="2" t="s">
        <v>0</v>
      </c>
      <c r="C803" s="2" t="s">
        <v>1</v>
      </c>
      <c r="D803" s="2" t="s">
        <v>5</v>
      </c>
      <c r="E803" s="2" t="s">
        <v>15</v>
      </c>
      <c r="F803" s="2">
        <v>52</v>
      </c>
      <c r="G803" s="2">
        <v>30</v>
      </c>
      <c r="H803" t="s">
        <v>30</v>
      </c>
      <c r="I803" s="2" t="s">
        <v>14</v>
      </c>
      <c r="J803" s="2" t="s">
        <v>6</v>
      </c>
      <c r="K803" s="2">
        <v>43</v>
      </c>
      <c r="L803" s="2">
        <v>162</v>
      </c>
      <c r="M803" s="4">
        <v>2</v>
      </c>
      <c r="N803" s="2" t="s">
        <v>4</v>
      </c>
      <c r="O803" s="2">
        <v>1</v>
      </c>
      <c r="P803" t="s">
        <v>10</v>
      </c>
      <c r="Q803">
        <f t="shared" si="120"/>
        <v>516</v>
      </c>
      <c r="R803" s="55">
        <f t="shared" si="121"/>
        <v>9.9230769230769234E-3</v>
      </c>
      <c r="S803">
        <f t="shared" si="122"/>
        <v>1</v>
      </c>
      <c r="T803">
        <f t="shared" si="123"/>
        <v>0</v>
      </c>
      <c r="U803" s="2">
        <f t="shared" si="124"/>
        <v>2</v>
      </c>
      <c r="V803" s="2">
        <f t="shared" si="125"/>
        <v>0</v>
      </c>
      <c r="W803">
        <f t="shared" si="126"/>
        <v>1</v>
      </c>
      <c r="X803" s="2">
        <f t="shared" si="127"/>
        <v>1</v>
      </c>
      <c r="Y803">
        <f t="shared" si="128"/>
        <v>1</v>
      </c>
      <c r="AB803">
        <f t="shared" si="129"/>
        <v>1</v>
      </c>
    </row>
    <row r="804" spans="1:28" x14ac:dyDescent="0.2">
      <c r="A804" s="5">
        <v>802</v>
      </c>
      <c r="B804" s="2" t="s">
        <v>0</v>
      </c>
      <c r="C804" s="2" t="s">
        <v>2</v>
      </c>
      <c r="D804" s="2" t="s">
        <v>5</v>
      </c>
      <c r="E804" s="2" t="s">
        <v>85</v>
      </c>
      <c r="F804" s="2">
        <v>31</v>
      </c>
      <c r="G804" s="2">
        <v>22</v>
      </c>
      <c r="H804" t="s">
        <v>60</v>
      </c>
      <c r="I804" s="2" t="s">
        <v>2</v>
      </c>
      <c r="J804" s="2" t="s">
        <v>53</v>
      </c>
      <c r="K804" s="2">
        <v>34</v>
      </c>
      <c r="L804" s="2">
        <v>55</v>
      </c>
      <c r="M804" s="2">
        <v>9</v>
      </c>
      <c r="N804" s="2" t="s">
        <v>4</v>
      </c>
      <c r="O804" s="2">
        <v>4</v>
      </c>
      <c r="P804" t="s">
        <v>13</v>
      </c>
      <c r="Q804">
        <f t="shared" si="120"/>
        <v>408</v>
      </c>
      <c r="R804" s="55">
        <f t="shared" si="121"/>
        <v>1.3161290322580645E-2</v>
      </c>
      <c r="S804">
        <f t="shared" si="122"/>
        <v>1</v>
      </c>
      <c r="T804">
        <f t="shared" si="123"/>
        <v>3</v>
      </c>
      <c r="U804" s="2">
        <f t="shared" si="124"/>
        <v>4</v>
      </c>
      <c r="V804" s="2">
        <f t="shared" si="125"/>
        <v>1</v>
      </c>
      <c r="W804">
        <f t="shared" si="126"/>
        <v>0</v>
      </c>
      <c r="X804" s="2">
        <f t="shared" si="127"/>
        <v>0</v>
      </c>
      <c r="Y804">
        <f t="shared" si="128"/>
        <v>1</v>
      </c>
      <c r="AB804">
        <f t="shared" si="129"/>
        <v>1</v>
      </c>
    </row>
    <row r="805" spans="1:28" x14ac:dyDescent="0.2">
      <c r="A805" s="5">
        <v>803</v>
      </c>
      <c r="B805" s="2" t="s">
        <v>0</v>
      </c>
      <c r="C805" s="2" t="s">
        <v>1</v>
      </c>
      <c r="D805" s="2" t="s">
        <v>5</v>
      </c>
      <c r="E805" s="2" t="s">
        <v>85</v>
      </c>
      <c r="F805" s="2">
        <v>49</v>
      </c>
      <c r="G805" s="2">
        <v>58</v>
      </c>
      <c r="H805" t="s">
        <v>26</v>
      </c>
      <c r="I805" s="2" t="s">
        <v>14</v>
      </c>
      <c r="J805" s="3" t="s">
        <v>7</v>
      </c>
      <c r="K805" s="2">
        <v>39</v>
      </c>
      <c r="L805" s="2">
        <v>153</v>
      </c>
      <c r="M805" s="2">
        <v>32</v>
      </c>
      <c r="N805" s="2" t="s">
        <v>8</v>
      </c>
      <c r="O805" s="2">
        <v>2</v>
      </c>
      <c r="P805" s="1" t="s">
        <v>9</v>
      </c>
      <c r="Q805">
        <f t="shared" si="120"/>
        <v>468</v>
      </c>
      <c r="R805" s="55">
        <f t="shared" si="121"/>
        <v>9.5510204081632657E-3</v>
      </c>
      <c r="S805">
        <f t="shared" si="122"/>
        <v>1</v>
      </c>
      <c r="T805">
        <f t="shared" si="123"/>
        <v>3</v>
      </c>
      <c r="U805" s="2">
        <f t="shared" si="124"/>
        <v>0</v>
      </c>
      <c r="V805" s="2">
        <f t="shared" si="125"/>
        <v>4</v>
      </c>
      <c r="W805">
        <f t="shared" si="126"/>
        <v>1</v>
      </c>
      <c r="X805" s="2">
        <f t="shared" si="127"/>
        <v>1</v>
      </c>
      <c r="Y805">
        <f t="shared" si="128"/>
        <v>0</v>
      </c>
      <c r="AB805">
        <f t="shared" si="129"/>
        <v>1</v>
      </c>
    </row>
    <row r="806" spans="1:28" x14ac:dyDescent="0.2">
      <c r="A806" s="5">
        <v>804</v>
      </c>
      <c r="B806" s="2" t="s">
        <v>0</v>
      </c>
      <c r="C806" s="2" t="s">
        <v>1</v>
      </c>
      <c r="D806" s="2" t="s">
        <v>15</v>
      </c>
      <c r="E806" s="2" t="s">
        <v>15</v>
      </c>
      <c r="F806" s="2">
        <v>28</v>
      </c>
      <c r="G806" s="2">
        <v>64</v>
      </c>
      <c r="H806" t="s">
        <v>30</v>
      </c>
      <c r="I806" s="2" t="s">
        <v>2</v>
      </c>
      <c r="J806" s="2" t="s">
        <v>53</v>
      </c>
      <c r="K806" s="2">
        <v>16</v>
      </c>
      <c r="L806" s="2">
        <v>25</v>
      </c>
      <c r="M806" s="2">
        <v>6</v>
      </c>
      <c r="N806" s="2" t="s">
        <v>4</v>
      </c>
      <c r="O806" s="2">
        <v>1</v>
      </c>
      <c r="P806" t="s">
        <v>11</v>
      </c>
      <c r="Q806">
        <f t="shared" si="120"/>
        <v>192</v>
      </c>
      <c r="R806" s="55">
        <f t="shared" si="121"/>
        <v>6.8571428571428568E-3</v>
      </c>
      <c r="S806">
        <f t="shared" si="122"/>
        <v>1</v>
      </c>
      <c r="T806">
        <f t="shared" si="123"/>
        <v>0</v>
      </c>
      <c r="U806" s="2">
        <f t="shared" si="124"/>
        <v>3</v>
      </c>
      <c r="V806" s="2">
        <f t="shared" si="125"/>
        <v>1</v>
      </c>
      <c r="W806">
        <f t="shared" si="126"/>
        <v>1</v>
      </c>
      <c r="X806" s="2">
        <f t="shared" si="127"/>
        <v>0</v>
      </c>
      <c r="Y806">
        <f t="shared" si="128"/>
        <v>1</v>
      </c>
      <c r="AB806">
        <f t="shared" si="129"/>
        <v>0</v>
      </c>
    </row>
    <row r="807" spans="1:28" x14ac:dyDescent="0.2">
      <c r="A807" s="5">
        <v>805</v>
      </c>
      <c r="B807" s="2" t="s">
        <v>3</v>
      </c>
      <c r="C807" s="2" t="s">
        <v>1</v>
      </c>
      <c r="D807" s="2" t="s">
        <v>5</v>
      </c>
      <c r="E807" s="2" t="s">
        <v>83</v>
      </c>
      <c r="F807" s="2">
        <v>32</v>
      </c>
      <c r="G807" s="2">
        <v>46</v>
      </c>
      <c r="H807" t="s">
        <v>33</v>
      </c>
      <c r="I807" s="2" t="s">
        <v>14</v>
      </c>
      <c r="J807" s="2" t="s">
        <v>53</v>
      </c>
      <c r="K807" s="2">
        <v>19</v>
      </c>
      <c r="L807" s="2">
        <v>30</v>
      </c>
      <c r="M807" s="2">
        <v>35</v>
      </c>
      <c r="N807" s="2" t="s">
        <v>4</v>
      </c>
      <c r="O807" s="2">
        <v>1</v>
      </c>
      <c r="P807" t="s">
        <v>10</v>
      </c>
      <c r="Q807">
        <f t="shared" si="120"/>
        <v>228</v>
      </c>
      <c r="R807" s="55">
        <f t="shared" si="121"/>
        <v>7.1250000000000003E-3</v>
      </c>
      <c r="S807">
        <f t="shared" si="122"/>
        <v>0</v>
      </c>
      <c r="T807">
        <f t="shared" si="123"/>
        <v>1</v>
      </c>
      <c r="U807" s="2">
        <f t="shared" si="124"/>
        <v>2</v>
      </c>
      <c r="V807" s="2">
        <f t="shared" si="125"/>
        <v>1</v>
      </c>
      <c r="W807">
        <f t="shared" si="126"/>
        <v>1</v>
      </c>
      <c r="X807" s="2">
        <f t="shared" si="127"/>
        <v>1</v>
      </c>
      <c r="Y807">
        <f t="shared" si="128"/>
        <v>1</v>
      </c>
      <c r="AB807">
        <f t="shared" si="129"/>
        <v>1</v>
      </c>
    </row>
    <row r="808" spans="1:28" x14ac:dyDescent="0.2">
      <c r="A808" s="5">
        <v>806</v>
      </c>
      <c r="B808" s="2" t="s">
        <v>0</v>
      </c>
      <c r="C808" s="2" t="s">
        <v>2</v>
      </c>
      <c r="D808" s="2" t="s">
        <v>5</v>
      </c>
      <c r="E808" s="2" t="s">
        <v>84</v>
      </c>
      <c r="F808" s="2">
        <v>30</v>
      </c>
      <c r="G808" s="2">
        <v>21</v>
      </c>
      <c r="H808" t="s">
        <v>63</v>
      </c>
      <c r="I808" s="2" t="s">
        <v>2</v>
      </c>
      <c r="J808" s="2" t="s">
        <v>53</v>
      </c>
      <c r="K808" s="2">
        <v>34</v>
      </c>
      <c r="L808" s="2">
        <v>123</v>
      </c>
      <c r="M808" s="2">
        <v>5</v>
      </c>
      <c r="N808" s="2" t="s">
        <v>4</v>
      </c>
      <c r="O808" s="2">
        <v>4</v>
      </c>
      <c r="P808" t="s">
        <v>13</v>
      </c>
      <c r="Q808">
        <f t="shared" si="120"/>
        <v>408</v>
      </c>
      <c r="R808" s="55">
        <f t="shared" si="121"/>
        <v>1.3599999999999999E-2</v>
      </c>
      <c r="S808">
        <f t="shared" si="122"/>
        <v>1</v>
      </c>
      <c r="T808">
        <f t="shared" si="123"/>
        <v>2</v>
      </c>
      <c r="U808" s="2">
        <f t="shared" si="124"/>
        <v>4</v>
      </c>
      <c r="V808" s="2">
        <f t="shared" si="125"/>
        <v>1</v>
      </c>
      <c r="W808">
        <f t="shared" si="126"/>
        <v>0</v>
      </c>
      <c r="X808" s="2">
        <f t="shared" si="127"/>
        <v>0</v>
      </c>
      <c r="Y808">
        <f t="shared" si="128"/>
        <v>1</v>
      </c>
      <c r="AB808">
        <f t="shared" si="129"/>
        <v>1</v>
      </c>
    </row>
    <row r="809" spans="1:28" x14ac:dyDescent="0.2">
      <c r="A809" s="5">
        <v>807</v>
      </c>
      <c r="B809" s="2" t="s">
        <v>3</v>
      </c>
      <c r="C809" s="2" t="s">
        <v>2</v>
      </c>
      <c r="D809" s="2" t="s">
        <v>5</v>
      </c>
      <c r="E809" s="2" t="s">
        <v>15</v>
      </c>
      <c r="F809" s="2">
        <v>27</v>
      </c>
      <c r="G809" s="2">
        <v>23</v>
      </c>
      <c r="H809" t="s">
        <v>25</v>
      </c>
      <c r="I809" s="2" t="s">
        <v>2</v>
      </c>
      <c r="J809" s="2" t="s">
        <v>53</v>
      </c>
      <c r="K809" s="2">
        <v>31</v>
      </c>
      <c r="L809" s="2">
        <v>74</v>
      </c>
      <c r="M809" s="2">
        <v>41</v>
      </c>
      <c r="N809" s="2" t="s">
        <v>4</v>
      </c>
      <c r="O809" s="2">
        <v>0</v>
      </c>
      <c r="P809" t="s">
        <v>13</v>
      </c>
      <c r="Q809">
        <f t="shared" si="120"/>
        <v>372</v>
      </c>
      <c r="R809" s="55">
        <f t="shared" si="121"/>
        <v>1.3777777777777778E-2</v>
      </c>
      <c r="S809">
        <f t="shared" si="122"/>
        <v>0</v>
      </c>
      <c r="T809">
        <f t="shared" si="123"/>
        <v>0</v>
      </c>
      <c r="U809" s="2">
        <f t="shared" si="124"/>
        <v>4</v>
      </c>
      <c r="V809" s="2">
        <f t="shared" si="125"/>
        <v>1</v>
      </c>
      <c r="W809">
        <f t="shared" si="126"/>
        <v>0</v>
      </c>
      <c r="X809" s="2">
        <f t="shared" si="127"/>
        <v>0</v>
      </c>
      <c r="Y809">
        <f t="shared" si="128"/>
        <v>1</v>
      </c>
      <c r="AB809">
        <f t="shared" si="129"/>
        <v>1</v>
      </c>
    </row>
    <row r="810" spans="1:28" x14ac:dyDescent="0.2">
      <c r="A810" s="5">
        <v>808</v>
      </c>
      <c r="B810" s="2" t="s">
        <v>0</v>
      </c>
      <c r="C810" s="2" t="s">
        <v>2</v>
      </c>
      <c r="D810" s="2" t="s">
        <v>5</v>
      </c>
      <c r="E810" s="2" t="s">
        <v>83</v>
      </c>
      <c r="F810" s="2">
        <v>52</v>
      </c>
      <c r="G810" s="2">
        <v>50</v>
      </c>
      <c r="H810" t="s">
        <v>18</v>
      </c>
      <c r="I810" s="2" t="s">
        <v>2</v>
      </c>
      <c r="J810" s="2" t="s">
        <v>6</v>
      </c>
      <c r="K810" s="2">
        <v>64</v>
      </c>
      <c r="L810" s="2">
        <v>234</v>
      </c>
      <c r="M810" s="2">
        <v>3</v>
      </c>
      <c r="N810" s="2" t="s">
        <v>4</v>
      </c>
      <c r="O810" s="2">
        <v>1</v>
      </c>
      <c r="P810" t="s">
        <v>10</v>
      </c>
      <c r="Q810">
        <f t="shared" si="120"/>
        <v>768</v>
      </c>
      <c r="R810" s="55">
        <f t="shared" si="121"/>
        <v>1.4769230769230769E-2</v>
      </c>
      <c r="S810">
        <f t="shared" si="122"/>
        <v>1</v>
      </c>
      <c r="T810">
        <f t="shared" si="123"/>
        <v>1</v>
      </c>
      <c r="U810" s="2">
        <f t="shared" si="124"/>
        <v>2</v>
      </c>
      <c r="V810" s="2">
        <f t="shared" si="125"/>
        <v>0</v>
      </c>
      <c r="W810">
        <f t="shared" si="126"/>
        <v>0</v>
      </c>
      <c r="X810" s="2">
        <f t="shared" si="127"/>
        <v>0</v>
      </c>
      <c r="Y810">
        <f t="shared" si="128"/>
        <v>1</v>
      </c>
      <c r="AB810">
        <f t="shared" si="129"/>
        <v>1</v>
      </c>
    </row>
    <row r="811" spans="1:28" x14ac:dyDescent="0.2">
      <c r="A811" s="5">
        <v>809</v>
      </c>
      <c r="B811" s="2" t="s">
        <v>0</v>
      </c>
      <c r="C811" s="2" t="s">
        <v>1</v>
      </c>
      <c r="D811" s="2" t="s">
        <v>15</v>
      </c>
      <c r="E811" s="2" t="s">
        <v>83</v>
      </c>
      <c r="F811" s="2">
        <v>30</v>
      </c>
      <c r="G811" s="2">
        <v>66</v>
      </c>
      <c r="H811" t="s">
        <v>34</v>
      </c>
      <c r="I811" s="2" t="s">
        <v>14</v>
      </c>
      <c r="J811" s="2" t="s">
        <v>55</v>
      </c>
      <c r="K811" s="2">
        <v>13</v>
      </c>
      <c r="L811" s="2">
        <v>53</v>
      </c>
      <c r="M811" s="2">
        <v>23</v>
      </c>
      <c r="N811" s="2" t="s">
        <v>4</v>
      </c>
      <c r="O811" s="2">
        <v>1</v>
      </c>
      <c r="P811" t="s">
        <v>10</v>
      </c>
      <c r="Q811">
        <f t="shared" si="120"/>
        <v>156</v>
      </c>
      <c r="R811" s="55">
        <f t="shared" si="121"/>
        <v>5.1999999999999998E-3</v>
      </c>
      <c r="S811">
        <f t="shared" si="122"/>
        <v>1</v>
      </c>
      <c r="T811">
        <f t="shared" si="123"/>
        <v>1</v>
      </c>
      <c r="U811" s="2">
        <f t="shared" si="124"/>
        <v>2</v>
      </c>
      <c r="V811" s="2">
        <f t="shared" si="125"/>
        <v>3</v>
      </c>
      <c r="W811">
        <f t="shared" si="126"/>
        <v>1</v>
      </c>
      <c r="X811" s="2">
        <f t="shared" si="127"/>
        <v>1</v>
      </c>
      <c r="Y811">
        <f t="shared" si="128"/>
        <v>1</v>
      </c>
      <c r="AB811">
        <f t="shared" si="129"/>
        <v>0</v>
      </c>
    </row>
    <row r="812" spans="1:28" x14ac:dyDescent="0.2">
      <c r="A812" s="5">
        <v>810</v>
      </c>
      <c r="B812" s="2" t="s">
        <v>3</v>
      </c>
      <c r="C812" s="2" t="s">
        <v>2</v>
      </c>
      <c r="D812" s="2" t="s">
        <v>5</v>
      </c>
      <c r="E812" s="2" t="s">
        <v>85</v>
      </c>
      <c r="F812" s="2">
        <v>28</v>
      </c>
      <c r="G812" s="2">
        <v>20</v>
      </c>
      <c r="H812" t="s">
        <v>33</v>
      </c>
      <c r="I812" s="2" t="s">
        <v>2</v>
      </c>
      <c r="J812" s="2" t="s">
        <v>54</v>
      </c>
      <c r="K812" s="2">
        <v>33</v>
      </c>
      <c r="L812" s="2">
        <v>112</v>
      </c>
      <c r="M812" s="2">
        <v>10</v>
      </c>
      <c r="N812" s="2" t="s">
        <v>4</v>
      </c>
      <c r="O812" s="2">
        <v>0</v>
      </c>
      <c r="P812" t="s">
        <v>13</v>
      </c>
      <c r="Q812">
        <f t="shared" si="120"/>
        <v>396</v>
      </c>
      <c r="R812" s="55">
        <f t="shared" si="121"/>
        <v>1.4142857142857143E-2</v>
      </c>
      <c r="S812">
        <f t="shared" si="122"/>
        <v>0</v>
      </c>
      <c r="T812">
        <f t="shared" si="123"/>
        <v>3</v>
      </c>
      <c r="U812" s="2">
        <f t="shared" si="124"/>
        <v>4</v>
      </c>
      <c r="V812" s="2">
        <f t="shared" si="125"/>
        <v>2</v>
      </c>
      <c r="W812">
        <f t="shared" si="126"/>
        <v>0</v>
      </c>
      <c r="X812" s="2">
        <f t="shared" si="127"/>
        <v>0</v>
      </c>
      <c r="Y812">
        <f t="shared" si="128"/>
        <v>1</v>
      </c>
      <c r="AB812">
        <f t="shared" si="129"/>
        <v>1</v>
      </c>
    </row>
    <row r="813" spans="1:28" x14ac:dyDescent="0.2">
      <c r="A813" s="5">
        <v>811</v>
      </c>
      <c r="B813" s="2" t="s">
        <v>0</v>
      </c>
      <c r="C813" s="2" t="s">
        <v>1</v>
      </c>
      <c r="D813" s="2" t="s">
        <v>5</v>
      </c>
      <c r="E813" s="2" t="s">
        <v>15</v>
      </c>
      <c r="F813" s="2">
        <v>28</v>
      </c>
      <c r="G813" s="2">
        <v>80</v>
      </c>
      <c r="H813" t="s">
        <v>24</v>
      </c>
      <c r="I813" s="2" t="s">
        <v>14</v>
      </c>
      <c r="J813" s="2" t="s">
        <v>53</v>
      </c>
      <c r="K813" s="2">
        <v>15</v>
      </c>
      <c r="L813" s="2">
        <v>60</v>
      </c>
      <c r="M813" s="2">
        <v>9</v>
      </c>
      <c r="N813" s="2" t="s">
        <v>4</v>
      </c>
      <c r="O813" s="2">
        <v>0</v>
      </c>
      <c r="P813" t="s">
        <v>12</v>
      </c>
      <c r="Q813">
        <f t="shared" si="120"/>
        <v>180</v>
      </c>
      <c r="R813" s="55">
        <f t="shared" si="121"/>
        <v>6.4285714285714285E-3</v>
      </c>
      <c r="S813">
        <f t="shared" si="122"/>
        <v>1</v>
      </c>
      <c r="T813">
        <f t="shared" si="123"/>
        <v>0</v>
      </c>
      <c r="U813" s="2">
        <f t="shared" si="124"/>
        <v>1</v>
      </c>
      <c r="V813" s="2">
        <f t="shared" si="125"/>
        <v>1</v>
      </c>
      <c r="W813">
        <f t="shared" si="126"/>
        <v>1</v>
      </c>
      <c r="X813" s="2">
        <f t="shared" si="127"/>
        <v>1</v>
      </c>
      <c r="Y813">
        <f t="shared" si="128"/>
        <v>1</v>
      </c>
      <c r="AB813">
        <f t="shared" si="129"/>
        <v>1</v>
      </c>
    </row>
    <row r="814" spans="1:28" x14ac:dyDescent="0.2">
      <c r="A814" s="5">
        <v>812</v>
      </c>
      <c r="B814" s="2" t="s">
        <v>0</v>
      </c>
      <c r="C814" s="2" t="s">
        <v>1</v>
      </c>
      <c r="D814" s="2" t="s">
        <v>5</v>
      </c>
      <c r="E814" s="2" t="s">
        <v>85</v>
      </c>
      <c r="F814" s="2">
        <v>46</v>
      </c>
      <c r="G814" s="2">
        <v>56</v>
      </c>
      <c r="H814" t="s">
        <v>32</v>
      </c>
      <c r="I814" s="2" t="s">
        <v>14</v>
      </c>
      <c r="J814" s="3" t="s">
        <v>7</v>
      </c>
      <c r="K814" s="2">
        <v>44</v>
      </c>
      <c r="L814" s="2">
        <v>89</v>
      </c>
      <c r="M814" s="2">
        <v>33</v>
      </c>
      <c r="N814" s="2" t="s">
        <v>8</v>
      </c>
      <c r="O814" s="2">
        <v>4</v>
      </c>
      <c r="P814" s="1" t="s">
        <v>9</v>
      </c>
      <c r="Q814">
        <f t="shared" si="120"/>
        <v>528</v>
      </c>
      <c r="R814" s="55">
        <f t="shared" si="121"/>
        <v>1.1478260869565217E-2</v>
      </c>
      <c r="S814">
        <f t="shared" si="122"/>
        <v>1</v>
      </c>
      <c r="T814">
        <f t="shared" si="123"/>
        <v>3</v>
      </c>
      <c r="U814" s="2">
        <f t="shared" si="124"/>
        <v>0</v>
      </c>
      <c r="V814" s="2">
        <f t="shared" si="125"/>
        <v>4</v>
      </c>
      <c r="W814">
        <f t="shared" si="126"/>
        <v>1</v>
      </c>
      <c r="X814" s="2">
        <f t="shared" si="127"/>
        <v>1</v>
      </c>
      <c r="Y814">
        <f t="shared" si="128"/>
        <v>0</v>
      </c>
      <c r="AB814">
        <f t="shared" si="129"/>
        <v>1</v>
      </c>
    </row>
    <row r="815" spans="1:28" x14ac:dyDescent="0.2">
      <c r="A815" s="5">
        <v>813</v>
      </c>
      <c r="B815" s="2" t="s">
        <v>0</v>
      </c>
      <c r="C815" s="2" t="s">
        <v>1</v>
      </c>
      <c r="D815" s="2" t="s">
        <v>15</v>
      </c>
      <c r="E815" s="2" t="s">
        <v>85</v>
      </c>
      <c r="F815" s="2">
        <v>45</v>
      </c>
      <c r="G815" s="2">
        <v>32</v>
      </c>
      <c r="H815" t="s">
        <v>38</v>
      </c>
      <c r="I815" s="2" t="s">
        <v>14</v>
      </c>
      <c r="J815" s="3" t="s">
        <v>7</v>
      </c>
      <c r="K815" s="2">
        <v>40</v>
      </c>
      <c r="L815" s="2">
        <v>159</v>
      </c>
      <c r="M815" s="2">
        <v>30</v>
      </c>
      <c r="N815" s="2" t="s">
        <v>8</v>
      </c>
      <c r="O815" s="2">
        <v>12</v>
      </c>
      <c r="P815" t="s">
        <v>9</v>
      </c>
      <c r="Q815">
        <f t="shared" si="120"/>
        <v>480</v>
      </c>
      <c r="R815" s="55">
        <f t="shared" si="121"/>
        <v>1.0666666666666666E-2</v>
      </c>
      <c r="S815">
        <f t="shared" si="122"/>
        <v>1</v>
      </c>
      <c r="T815">
        <f t="shared" si="123"/>
        <v>3</v>
      </c>
      <c r="U815" s="2">
        <f t="shared" si="124"/>
        <v>0</v>
      </c>
      <c r="V815" s="2">
        <f t="shared" si="125"/>
        <v>4</v>
      </c>
      <c r="W815">
        <f t="shared" si="126"/>
        <v>1</v>
      </c>
      <c r="X815" s="2">
        <f t="shared" si="127"/>
        <v>1</v>
      </c>
      <c r="Y815">
        <f t="shared" si="128"/>
        <v>0</v>
      </c>
      <c r="AB815">
        <f t="shared" si="129"/>
        <v>0</v>
      </c>
    </row>
    <row r="816" spans="1:28" x14ac:dyDescent="0.2">
      <c r="A816" s="5">
        <v>814</v>
      </c>
      <c r="B816" s="2" t="s">
        <v>0</v>
      </c>
      <c r="C816" s="2" t="s">
        <v>1</v>
      </c>
      <c r="D816" s="2" t="s">
        <v>5</v>
      </c>
      <c r="E816" s="2" t="s">
        <v>85</v>
      </c>
      <c r="F816" s="2">
        <v>27</v>
      </c>
      <c r="G816" s="2">
        <v>23</v>
      </c>
      <c r="H816" t="s">
        <v>61</v>
      </c>
      <c r="I816" s="2" t="s">
        <v>2</v>
      </c>
      <c r="J816" s="2" t="s">
        <v>53</v>
      </c>
      <c r="K816" s="2">
        <v>34</v>
      </c>
      <c r="L816" s="2">
        <v>167</v>
      </c>
      <c r="M816" s="2">
        <v>24</v>
      </c>
      <c r="N816" s="2" t="s">
        <v>4</v>
      </c>
      <c r="O816" s="2">
        <v>4</v>
      </c>
      <c r="P816" t="s">
        <v>13</v>
      </c>
      <c r="Q816">
        <f t="shared" si="120"/>
        <v>408</v>
      </c>
      <c r="R816" s="55">
        <f t="shared" si="121"/>
        <v>1.5111111111111112E-2</v>
      </c>
      <c r="S816">
        <f t="shared" si="122"/>
        <v>1</v>
      </c>
      <c r="T816">
        <f t="shared" si="123"/>
        <v>3</v>
      </c>
      <c r="U816" s="2">
        <f t="shared" si="124"/>
        <v>4</v>
      </c>
      <c r="V816" s="2">
        <f t="shared" si="125"/>
        <v>1</v>
      </c>
      <c r="W816">
        <f t="shared" si="126"/>
        <v>1</v>
      </c>
      <c r="X816" s="2">
        <f t="shared" si="127"/>
        <v>0</v>
      </c>
      <c r="Y816">
        <f t="shared" si="128"/>
        <v>1</v>
      </c>
      <c r="AB816">
        <f t="shared" si="129"/>
        <v>1</v>
      </c>
    </row>
    <row r="817" spans="1:28" x14ac:dyDescent="0.2">
      <c r="A817" s="5">
        <v>815</v>
      </c>
      <c r="B817" s="2" t="s">
        <v>0</v>
      </c>
      <c r="C817" s="2" t="s">
        <v>1</v>
      </c>
      <c r="D817" s="2" t="s">
        <v>5</v>
      </c>
      <c r="E817" s="2" t="s">
        <v>83</v>
      </c>
      <c r="F817" s="2">
        <v>56</v>
      </c>
      <c r="G817" s="2">
        <v>53</v>
      </c>
      <c r="H817" t="s">
        <v>24</v>
      </c>
      <c r="I817" s="2" t="s">
        <v>14</v>
      </c>
      <c r="J817" s="2" t="s">
        <v>6</v>
      </c>
      <c r="K817" s="2">
        <v>48</v>
      </c>
      <c r="L817" s="2">
        <v>216</v>
      </c>
      <c r="M817" s="2">
        <v>4</v>
      </c>
      <c r="N817" s="2" t="s">
        <v>4</v>
      </c>
      <c r="O817" s="2">
        <v>1</v>
      </c>
      <c r="P817" t="s">
        <v>12</v>
      </c>
      <c r="Q817">
        <f t="shared" si="120"/>
        <v>576</v>
      </c>
      <c r="R817" s="55">
        <f t="shared" si="121"/>
        <v>1.0285714285714285E-2</v>
      </c>
      <c r="S817">
        <f t="shared" si="122"/>
        <v>1</v>
      </c>
      <c r="T817">
        <f t="shared" si="123"/>
        <v>1</v>
      </c>
      <c r="U817" s="2">
        <f t="shared" si="124"/>
        <v>1</v>
      </c>
      <c r="V817" s="2">
        <f t="shared" si="125"/>
        <v>0</v>
      </c>
      <c r="W817">
        <f t="shared" si="126"/>
        <v>1</v>
      </c>
      <c r="X817" s="2">
        <f t="shared" si="127"/>
        <v>1</v>
      </c>
      <c r="Y817">
        <f t="shared" si="128"/>
        <v>1</v>
      </c>
      <c r="AB817">
        <f t="shared" si="129"/>
        <v>1</v>
      </c>
    </row>
    <row r="818" spans="1:28" x14ac:dyDescent="0.2">
      <c r="A818" s="5">
        <v>816</v>
      </c>
      <c r="B818" s="2" t="s">
        <v>3</v>
      </c>
      <c r="C818" s="2" t="s">
        <v>1</v>
      </c>
      <c r="D818" s="2" t="s">
        <v>15</v>
      </c>
      <c r="E818" s="2" t="s">
        <v>15</v>
      </c>
      <c r="F818" s="2">
        <v>27</v>
      </c>
      <c r="G818" s="2">
        <v>76</v>
      </c>
      <c r="H818" t="s">
        <v>39</v>
      </c>
      <c r="I818" s="2" t="s">
        <v>2</v>
      </c>
      <c r="J818" s="2" t="s">
        <v>55</v>
      </c>
      <c r="K818" s="2">
        <v>25</v>
      </c>
      <c r="L818" s="2">
        <v>36</v>
      </c>
      <c r="M818" s="2">
        <v>4</v>
      </c>
      <c r="N818" s="2" t="s">
        <v>4</v>
      </c>
      <c r="O818" s="2">
        <v>2</v>
      </c>
      <c r="P818" t="s">
        <v>12</v>
      </c>
      <c r="Q818">
        <f t="shared" si="120"/>
        <v>300</v>
      </c>
      <c r="R818" s="55">
        <f t="shared" si="121"/>
        <v>1.1111111111111112E-2</v>
      </c>
      <c r="S818">
        <f t="shared" si="122"/>
        <v>0</v>
      </c>
      <c r="T818">
        <f t="shared" si="123"/>
        <v>0</v>
      </c>
      <c r="U818" s="2">
        <f t="shared" si="124"/>
        <v>1</v>
      </c>
      <c r="V818" s="2">
        <f t="shared" si="125"/>
        <v>3</v>
      </c>
      <c r="W818">
        <f t="shared" si="126"/>
        <v>1</v>
      </c>
      <c r="X818" s="2">
        <f t="shared" si="127"/>
        <v>0</v>
      </c>
      <c r="Y818">
        <f t="shared" si="128"/>
        <v>1</v>
      </c>
      <c r="AB818">
        <f t="shared" si="129"/>
        <v>0</v>
      </c>
    </row>
    <row r="819" spans="1:28" x14ac:dyDescent="0.2">
      <c r="A819" s="5">
        <v>817</v>
      </c>
      <c r="B819" s="2" t="s">
        <v>0</v>
      </c>
      <c r="C819" s="2" t="s">
        <v>1</v>
      </c>
      <c r="D819" s="2" t="s">
        <v>5</v>
      </c>
      <c r="E819" s="2" t="s">
        <v>85</v>
      </c>
      <c r="F819" s="2">
        <v>26</v>
      </c>
      <c r="G819" s="2">
        <v>60</v>
      </c>
      <c r="H819" t="s">
        <v>31</v>
      </c>
      <c r="I819" s="2" t="s">
        <v>2</v>
      </c>
      <c r="J819" s="2" t="s">
        <v>53</v>
      </c>
      <c r="K819" s="2">
        <v>27</v>
      </c>
      <c r="L819" s="2">
        <v>69</v>
      </c>
      <c r="M819" s="2">
        <v>39</v>
      </c>
      <c r="N819" s="2" t="s">
        <v>4</v>
      </c>
      <c r="O819" s="2">
        <v>1</v>
      </c>
      <c r="P819" t="s">
        <v>12</v>
      </c>
      <c r="Q819">
        <f t="shared" si="120"/>
        <v>324</v>
      </c>
      <c r="R819" s="55">
        <f t="shared" si="121"/>
        <v>1.2461538461538461E-2</v>
      </c>
      <c r="S819">
        <f t="shared" si="122"/>
        <v>1</v>
      </c>
      <c r="T819">
        <f t="shared" si="123"/>
        <v>3</v>
      </c>
      <c r="U819" s="2">
        <f t="shared" si="124"/>
        <v>1</v>
      </c>
      <c r="V819" s="2">
        <f t="shared" si="125"/>
        <v>1</v>
      </c>
      <c r="W819">
        <f t="shared" si="126"/>
        <v>1</v>
      </c>
      <c r="X819" s="2">
        <f t="shared" si="127"/>
        <v>0</v>
      </c>
      <c r="Y819">
        <f t="shared" si="128"/>
        <v>1</v>
      </c>
      <c r="AB819">
        <f t="shared" si="129"/>
        <v>1</v>
      </c>
    </row>
    <row r="820" spans="1:28" x14ac:dyDescent="0.2">
      <c r="A820" s="5">
        <v>818</v>
      </c>
      <c r="B820" s="2" t="s">
        <v>0</v>
      </c>
      <c r="C820" s="2" t="s">
        <v>1</v>
      </c>
      <c r="D820" s="2" t="s">
        <v>15</v>
      </c>
      <c r="E820" s="2" t="s">
        <v>15</v>
      </c>
      <c r="F820" s="2">
        <v>31</v>
      </c>
      <c r="G820" s="2">
        <v>64</v>
      </c>
      <c r="H820" t="s">
        <v>21</v>
      </c>
      <c r="I820" s="2" t="s">
        <v>14</v>
      </c>
      <c r="J820" s="2" t="s">
        <v>53</v>
      </c>
      <c r="K820" s="2">
        <v>15</v>
      </c>
      <c r="L820" s="2">
        <v>39</v>
      </c>
      <c r="M820" s="2">
        <v>48</v>
      </c>
      <c r="N820" s="2" t="s">
        <v>4</v>
      </c>
      <c r="O820" s="2">
        <v>2</v>
      </c>
      <c r="P820" t="s">
        <v>12</v>
      </c>
      <c r="Q820">
        <f t="shared" si="120"/>
        <v>180</v>
      </c>
      <c r="R820" s="55">
        <f t="shared" si="121"/>
        <v>5.8064516129032262E-3</v>
      </c>
      <c r="S820">
        <f t="shared" si="122"/>
        <v>1</v>
      </c>
      <c r="T820">
        <f t="shared" si="123"/>
        <v>0</v>
      </c>
      <c r="U820" s="2">
        <f t="shared" si="124"/>
        <v>1</v>
      </c>
      <c r="V820" s="2">
        <f t="shared" si="125"/>
        <v>1</v>
      </c>
      <c r="W820">
        <f t="shared" si="126"/>
        <v>1</v>
      </c>
      <c r="X820" s="2">
        <f t="shared" si="127"/>
        <v>1</v>
      </c>
      <c r="Y820">
        <f t="shared" si="128"/>
        <v>1</v>
      </c>
      <c r="AB820">
        <f t="shared" si="129"/>
        <v>0</v>
      </c>
    </row>
    <row r="821" spans="1:28" x14ac:dyDescent="0.2">
      <c r="A821" s="5">
        <v>819</v>
      </c>
      <c r="B821" s="2" t="s">
        <v>0</v>
      </c>
      <c r="C821" s="2" t="s">
        <v>1</v>
      </c>
      <c r="D821" s="2" t="s">
        <v>15</v>
      </c>
      <c r="E821" s="2" t="s">
        <v>15</v>
      </c>
      <c r="F821" s="2">
        <v>30</v>
      </c>
      <c r="G821" s="2">
        <v>58</v>
      </c>
      <c r="H821" t="s">
        <v>25</v>
      </c>
      <c r="I821" s="2" t="s">
        <v>14</v>
      </c>
      <c r="J821" s="2" t="s">
        <v>53</v>
      </c>
      <c r="K821" s="2">
        <v>21</v>
      </c>
      <c r="L821" s="2">
        <v>80</v>
      </c>
      <c r="M821" s="2">
        <v>46</v>
      </c>
      <c r="N821" s="2" t="s">
        <v>4</v>
      </c>
      <c r="O821" s="2">
        <v>2</v>
      </c>
      <c r="P821" t="s">
        <v>10</v>
      </c>
      <c r="Q821">
        <f t="shared" si="120"/>
        <v>252</v>
      </c>
      <c r="R821" s="55">
        <f t="shared" si="121"/>
        <v>8.3999999999999995E-3</v>
      </c>
      <c r="S821">
        <f t="shared" si="122"/>
        <v>1</v>
      </c>
      <c r="T821">
        <f t="shared" si="123"/>
        <v>0</v>
      </c>
      <c r="U821" s="2">
        <f t="shared" si="124"/>
        <v>2</v>
      </c>
      <c r="V821" s="2">
        <f t="shared" si="125"/>
        <v>1</v>
      </c>
      <c r="W821">
        <f t="shared" si="126"/>
        <v>1</v>
      </c>
      <c r="X821" s="2">
        <f t="shared" si="127"/>
        <v>1</v>
      </c>
      <c r="Y821">
        <f t="shared" si="128"/>
        <v>1</v>
      </c>
      <c r="AB821">
        <f t="shared" si="129"/>
        <v>0</v>
      </c>
    </row>
    <row r="822" spans="1:28" x14ac:dyDescent="0.2">
      <c r="A822" s="5">
        <v>820</v>
      </c>
      <c r="B822" s="2" t="s">
        <v>0</v>
      </c>
      <c r="C822" s="2" t="s">
        <v>1</v>
      </c>
      <c r="D822" s="2" t="s">
        <v>5</v>
      </c>
      <c r="E822" s="2" t="s">
        <v>15</v>
      </c>
      <c r="F822" s="2">
        <v>32</v>
      </c>
      <c r="G822" s="2">
        <v>64</v>
      </c>
      <c r="H822" t="s">
        <v>41</v>
      </c>
      <c r="I822" s="2" t="s">
        <v>14</v>
      </c>
      <c r="J822" s="2" t="s">
        <v>53</v>
      </c>
      <c r="K822" s="2">
        <v>16</v>
      </c>
      <c r="L822" s="2">
        <v>55</v>
      </c>
      <c r="M822" s="2">
        <v>23</v>
      </c>
      <c r="N822" s="2" t="s">
        <v>4</v>
      </c>
      <c r="O822" s="2">
        <v>1</v>
      </c>
      <c r="P822" t="s">
        <v>10</v>
      </c>
      <c r="Q822">
        <f t="shared" si="120"/>
        <v>192</v>
      </c>
      <c r="R822" s="55">
        <f t="shared" si="121"/>
        <v>6.0000000000000001E-3</v>
      </c>
      <c r="S822">
        <f t="shared" si="122"/>
        <v>1</v>
      </c>
      <c r="T822">
        <f t="shared" si="123"/>
        <v>0</v>
      </c>
      <c r="U822" s="2">
        <f t="shared" si="124"/>
        <v>2</v>
      </c>
      <c r="V822" s="2">
        <f t="shared" si="125"/>
        <v>1</v>
      </c>
      <c r="W822">
        <f t="shared" si="126"/>
        <v>1</v>
      </c>
      <c r="X822" s="2">
        <f t="shared" si="127"/>
        <v>1</v>
      </c>
      <c r="Y822">
        <f t="shared" si="128"/>
        <v>1</v>
      </c>
      <c r="AB822">
        <f t="shared" si="129"/>
        <v>1</v>
      </c>
    </row>
    <row r="823" spans="1:28" x14ac:dyDescent="0.2">
      <c r="A823" s="5">
        <v>821</v>
      </c>
      <c r="B823" s="2" t="s">
        <v>0</v>
      </c>
      <c r="C823" s="2" t="s">
        <v>1</v>
      </c>
      <c r="D823" s="2" t="s">
        <v>15</v>
      </c>
      <c r="E823" s="2" t="s">
        <v>15</v>
      </c>
      <c r="F823" s="2">
        <v>31</v>
      </c>
      <c r="G823" s="2">
        <v>77</v>
      </c>
      <c r="H823" t="s">
        <v>35</v>
      </c>
      <c r="I823" s="2" t="s">
        <v>14</v>
      </c>
      <c r="J823" s="2" t="s">
        <v>53</v>
      </c>
      <c r="K823" s="2">
        <v>21</v>
      </c>
      <c r="L823" s="2">
        <v>88</v>
      </c>
      <c r="M823" s="2">
        <v>48</v>
      </c>
      <c r="N823" s="2" t="s">
        <v>4</v>
      </c>
      <c r="O823" s="2">
        <v>2</v>
      </c>
      <c r="P823" t="s">
        <v>12</v>
      </c>
      <c r="Q823">
        <f t="shared" si="120"/>
        <v>252</v>
      </c>
      <c r="R823" s="55">
        <f t="shared" si="121"/>
        <v>8.1290322580645155E-3</v>
      </c>
      <c r="S823">
        <f t="shared" si="122"/>
        <v>1</v>
      </c>
      <c r="T823">
        <f t="shared" si="123"/>
        <v>0</v>
      </c>
      <c r="U823" s="2">
        <f t="shared" si="124"/>
        <v>1</v>
      </c>
      <c r="V823" s="2">
        <f t="shared" si="125"/>
        <v>1</v>
      </c>
      <c r="W823">
        <f t="shared" si="126"/>
        <v>1</v>
      </c>
      <c r="X823" s="2">
        <f t="shared" si="127"/>
        <v>1</v>
      </c>
      <c r="Y823">
        <f t="shared" si="128"/>
        <v>1</v>
      </c>
      <c r="AB823">
        <f t="shared" si="129"/>
        <v>0</v>
      </c>
    </row>
    <row r="824" spans="1:28" x14ac:dyDescent="0.2">
      <c r="A824" s="5">
        <v>822</v>
      </c>
      <c r="B824" s="2" t="s">
        <v>0</v>
      </c>
      <c r="C824" s="2" t="s">
        <v>2</v>
      </c>
      <c r="D824" s="2" t="s">
        <v>15</v>
      </c>
      <c r="E824" s="2" t="s">
        <v>84</v>
      </c>
      <c r="F824" s="2">
        <v>34</v>
      </c>
      <c r="G824" s="2">
        <v>62</v>
      </c>
      <c r="H824" t="s">
        <v>33</v>
      </c>
      <c r="I824" s="2" t="s">
        <v>14</v>
      </c>
      <c r="J824" s="2" t="s">
        <v>55</v>
      </c>
      <c r="K824" s="2">
        <v>17</v>
      </c>
      <c r="L824" s="2">
        <v>44</v>
      </c>
      <c r="M824" s="2">
        <v>2</v>
      </c>
      <c r="N824" s="2" t="s">
        <v>4</v>
      </c>
      <c r="O824" s="2">
        <v>1</v>
      </c>
      <c r="P824" t="s">
        <v>10</v>
      </c>
      <c r="Q824">
        <f t="shared" si="120"/>
        <v>204</v>
      </c>
      <c r="R824" s="55">
        <f t="shared" si="121"/>
        <v>6.0000000000000001E-3</v>
      </c>
      <c r="S824">
        <f t="shared" si="122"/>
        <v>1</v>
      </c>
      <c r="T824">
        <f t="shared" si="123"/>
        <v>2</v>
      </c>
      <c r="U824" s="2">
        <f t="shared" si="124"/>
        <v>2</v>
      </c>
      <c r="V824" s="2">
        <f t="shared" si="125"/>
        <v>3</v>
      </c>
      <c r="W824">
        <f t="shared" si="126"/>
        <v>0</v>
      </c>
      <c r="X824" s="2">
        <f t="shared" si="127"/>
        <v>1</v>
      </c>
      <c r="Y824">
        <f t="shared" si="128"/>
        <v>1</v>
      </c>
      <c r="AB824">
        <f t="shared" si="129"/>
        <v>0</v>
      </c>
    </row>
    <row r="825" spans="1:28" x14ac:dyDescent="0.2">
      <c r="A825" s="5">
        <v>823</v>
      </c>
      <c r="B825" s="2" t="s">
        <v>0</v>
      </c>
      <c r="C825" s="2" t="s">
        <v>2</v>
      </c>
      <c r="D825" s="2" t="s">
        <v>15</v>
      </c>
      <c r="E825" s="2" t="s">
        <v>15</v>
      </c>
      <c r="F825" s="2">
        <v>30</v>
      </c>
      <c r="G825" s="2">
        <v>75</v>
      </c>
      <c r="H825" t="s">
        <v>24</v>
      </c>
      <c r="I825" s="2" t="s">
        <v>14</v>
      </c>
      <c r="J825" s="2" t="s">
        <v>53</v>
      </c>
      <c r="K825" s="2">
        <v>12</v>
      </c>
      <c r="L825" s="2">
        <v>23</v>
      </c>
      <c r="M825" s="2">
        <v>4</v>
      </c>
      <c r="N825" s="2" t="s">
        <v>4</v>
      </c>
      <c r="O825" s="2">
        <v>2</v>
      </c>
      <c r="P825" t="s">
        <v>12</v>
      </c>
      <c r="Q825">
        <f t="shared" si="120"/>
        <v>144</v>
      </c>
      <c r="R825" s="55">
        <f t="shared" si="121"/>
        <v>4.7999999999999996E-3</v>
      </c>
      <c r="S825">
        <f t="shared" si="122"/>
        <v>1</v>
      </c>
      <c r="T825">
        <f t="shared" si="123"/>
        <v>0</v>
      </c>
      <c r="U825" s="2">
        <f t="shared" si="124"/>
        <v>1</v>
      </c>
      <c r="V825" s="2">
        <f t="shared" si="125"/>
        <v>1</v>
      </c>
      <c r="W825">
        <f t="shared" si="126"/>
        <v>0</v>
      </c>
      <c r="X825" s="2">
        <f t="shared" si="127"/>
        <v>1</v>
      </c>
      <c r="Y825">
        <f t="shared" si="128"/>
        <v>1</v>
      </c>
      <c r="AB825">
        <f t="shared" si="129"/>
        <v>0</v>
      </c>
    </row>
    <row r="826" spans="1:28" x14ac:dyDescent="0.2">
      <c r="A826" s="5">
        <v>824</v>
      </c>
      <c r="B826" s="2" t="s">
        <v>0</v>
      </c>
      <c r="C826" s="2" t="s">
        <v>2</v>
      </c>
      <c r="D826" s="2" t="s">
        <v>5</v>
      </c>
      <c r="E826" s="2" t="s">
        <v>15</v>
      </c>
      <c r="F826" s="2">
        <v>26</v>
      </c>
      <c r="G826" s="2">
        <v>41</v>
      </c>
      <c r="H826" t="s">
        <v>28</v>
      </c>
      <c r="I826" s="2" t="s">
        <v>14</v>
      </c>
      <c r="J826" s="2" t="s">
        <v>55</v>
      </c>
      <c r="K826" s="2">
        <v>20</v>
      </c>
      <c r="L826" s="2">
        <v>29</v>
      </c>
      <c r="M826" s="2">
        <v>33</v>
      </c>
      <c r="N826" s="2" t="s">
        <v>4</v>
      </c>
      <c r="O826" s="2">
        <v>2</v>
      </c>
      <c r="P826" t="s">
        <v>11</v>
      </c>
      <c r="Q826">
        <f t="shared" si="120"/>
        <v>240</v>
      </c>
      <c r="R826" s="55">
        <f t="shared" si="121"/>
        <v>9.2307692307692316E-3</v>
      </c>
      <c r="S826">
        <f t="shared" si="122"/>
        <v>1</v>
      </c>
      <c r="T826">
        <f t="shared" si="123"/>
        <v>0</v>
      </c>
      <c r="U826" s="2">
        <f t="shared" si="124"/>
        <v>3</v>
      </c>
      <c r="V826" s="2">
        <f t="shared" si="125"/>
        <v>3</v>
      </c>
      <c r="W826">
        <f t="shared" si="126"/>
        <v>0</v>
      </c>
      <c r="X826" s="2">
        <f t="shared" si="127"/>
        <v>1</v>
      </c>
      <c r="Y826">
        <f t="shared" si="128"/>
        <v>1</v>
      </c>
      <c r="AB826">
        <f t="shared" si="129"/>
        <v>1</v>
      </c>
    </row>
    <row r="827" spans="1:28" x14ac:dyDescent="0.2">
      <c r="A827" s="5">
        <v>825</v>
      </c>
      <c r="B827" s="2" t="s">
        <v>0</v>
      </c>
      <c r="C827" s="2" t="s">
        <v>1</v>
      </c>
      <c r="D827" s="2" t="s">
        <v>5</v>
      </c>
      <c r="E827" s="2" t="s">
        <v>85</v>
      </c>
      <c r="F827" s="2">
        <v>48</v>
      </c>
      <c r="G827" s="2">
        <v>31</v>
      </c>
      <c r="H827" t="s">
        <v>20</v>
      </c>
      <c r="I827" s="2" t="s">
        <v>14</v>
      </c>
      <c r="J827" s="3" t="s">
        <v>7</v>
      </c>
      <c r="K827" s="2">
        <v>39</v>
      </c>
      <c r="L827" s="2">
        <v>161</v>
      </c>
      <c r="M827" s="2">
        <v>28</v>
      </c>
      <c r="N827" s="2" t="s">
        <v>8</v>
      </c>
      <c r="O827" s="2">
        <v>2</v>
      </c>
      <c r="P827" s="1" t="s">
        <v>9</v>
      </c>
      <c r="Q827">
        <f t="shared" si="120"/>
        <v>468</v>
      </c>
      <c r="R827" s="55">
        <f t="shared" si="121"/>
        <v>9.75E-3</v>
      </c>
      <c r="S827">
        <f t="shared" si="122"/>
        <v>1</v>
      </c>
      <c r="T827">
        <f t="shared" si="123"/>
        <v>3</v>
      </c>
      <c r="U827" s="2">
        <f t="shared" si="124"/>
        <v>0</v>
      </c>
      <c r="V827" s="2">
        <f t="shared" si="125"/>
        <v>4</v>
      </c>
      <c r="W827">
        <f t="shared" si="126"/>
        <v>1</v>
      </c>
      <c r="X827" s="2">
        <f t="shared" si="127"/>
        <v>1</v>
      </c>
      <c r="Y827">
        <f t="shared" si="128"/>
        <v>0</v>
      </c>
      <c r="AB827">
        <f t="shared" si="129"/>
        <v>1</v>
      </c>
    </row>
    <row r="828" spans="1:28" x14ac:dyDescent="0.2">
      <c r="A828" s="5">
        <v>826</v>
      </c>
      <c r="B828" s="2" t="s">
        <v>3</v>
      </c>
      <c r="C828" s="2" t="s">
        <v>1</v>
      </c>
      <c r="D828" s="2" t="s">
        <v>5</v>
      </c>
      <c r="E828" s="2" t="s">
        <v>15</v>
      </c>
      <c r="F828" s="2">
        <v>30</v>
      </c>
      <c r="G828" s="2">
        <v>29</v>
      </c>
      <c r="H828" t="s">
        <v>28</v>
      </c>
      <c r="I828" s="2" t="s">
        <v>14</v>
      </c>
      <c r="J828" s="2" t="s">
        <v>55</v>
      </c>
      <c r="K828" s="2">
        <v>19</v>
      </c>
      <c r="L828" s="2">
        <v>37</v>
      </c>
      <c r="M828" s="2">
        <v>33</v>
      </c>
      <c r="N828" s="2" t="s">
        <v>4</v>
      </c>
      <c r="O828" s="2">
        <v>0</v>
      </c>
      <c r="P828" t="s">
        <v>10</v>
      </c>
      <c r="Q828">
        <f t="shared" si="120"/>
        <v>228</v>
      </c>
      <c r="R828" s="55">
        <f t="shared" si="121"/>
        <v>7.6E-3</v>
      </c>
      <c r="S828">
        <f t="shared" si="122"/>
        <v>0</v>
      </c>
      <c r="T828">
        <f t="shared" si="123"/>
        <v>0</v>
      </c>
      <c r="U828" s="2">
        <f t="shared" si="124"/>
        <v>2</v>
      </c>
      <c r="V828" s="2">
        <f t="shared" si="125"/>
        <v>3</v>
      </c>
      <c r="W828">
        <f t="shared" si="126"/>
        <v>1</v>
      </c>
      <c r="X828" s="2">
        <f t="shared" si="127"/>
        <v>1</v>
      </c>
      <c r="Y828">
        <f t="shared" si="128"/>
        <v>1</v>
      </c>
      <c r="AB828">
        <f t="shared" si="129"/>
        <v>1</v>
      </c>
    </row>
    <row r="829" spans="1:28" x14ac:dyDescent="0.2">
      <c r="A829" s="5">
        <v>827</v>
      </c>
      <c r="B829" s="2" t="s">
        <v>0</v>
      </c>
      <c r="C829" s="2" t="s">
        <v>1</v>
      </c>
      <c r="D829" s="2" t="s">
        <v>5</v>
      </c>
      <c r="E829" s="2" t="s">
        <v>84</v>
      </c>
      <c r="F829" s="2">
        <v>63</v>
      </c>
      <c r="G829" s="2">
        <v>80</v>
      </c>
      <c r="H829" t="s">
        <v>28</v>
      </c>
      <c r="I829" s="2" t="s">
        <v>14</v>
      </c>
      <c r="J829" s="2" t="s">
        <v>6</v>
      </c>
      <c r="K829" s="2">
        <v>65</v>
      </c>
      <c r="L829" s="2">
        <v>170</v>
      </c>
      <c r="M829" s="2">
        <v>1</v>
      </c>
      <c r="N829" s="2" t="s">
        <v>4</v>
      </c>
      <c r="O829" s="2">
        <v>1</v>
      </c>
      <c r="P829" t="s">
        <v>10</v>
      </c>
      <c r="Q829">
        <f t="shared" si="120"/>
        <v>780</v>
      </c>
      <c r="R829" s="55">
        <f t="shared" si="121"/>
        <v>1.2380952380952381E-2</v>
      </c>
      <c r="S829">
        <f t="shared" si="122"/>
        <v>1</v>
      </c>
      <c r="T829">
        <f t="shared" si="123"/>
        <v>2</v>
      </c>
      <c r="U829" s="2">
        <f t="shared" si="124"/>
        <v>2</v>
      </c>
      <c r="V829" s="2">
        <f t="shared" si="125"/>
        <v>0</v>
      </c>
      <c r="W829">
        <f t="shared" si="126"/>
        <v>1</v>
      </c>
      <c r="X829" s="2">
        <f t="shared" si="127"/>
        <v>1</v>
      </c>
      <c r="Y829">
        <f t="shared" si="128"/>
        <v>1</v>
      </c>
      <c r="AB829">
        <f t="shared" si="129"/>
        <v>1</v>
      </c>
    </row>
    <row r="830" spans="1:28" x14ac:dyDescent="0.2">
      <c r="A830" s="5">
        <v>828</v>
      </c>
      <c r="B830" s="2" t="s">
        <v>0</v>
      </c>
      <c r="C830" s="2" t="s">
        <v>1</v>
      </c>
      <c r="D830" s="2" t="s">
        <v>5</v>
      </c>
      <c r="E830" s="2" t="s">
        <v>84</v>
      </c>
      <c r="F830" s="2">
        <v>47</v>
      </c>
      <c r="G830" s="2">
        <v>39</v>
      </c>
      <c r="H830" t="s">
        <v>33</v>
      </c>
      <c r="I830" s="2" t="s">
        <v>14</v>
      </c>
      <c r="J830" s="3" t="s">
        <v>7</v>
      </c>
      <c r="K830" s="2">
        <v>36</v>
      </c>
      <c r="L830" s="2">
        <v>118</v>
      </c>
      <c r="M830" s="2">
        <v>47</v>
      </c>
      <c r="N830" s="2" t="s">
        <v>8</v>
      </c>
      <c r="O830" s="2">
        <v>9</v>
      </c>
      <c r="P830" t="s">
        <v>9</v>
      </c>
      <c r="Q830">
        <f t="shared" si="120"/>
        <v>432</v>
      </c>
      <c r="R830" s="55">
        <f t="shared" si="121"/>
        <v>9.1914893617021272E-3</v>
      </c>
      <c r="S830">
        <f t="shared" si="122"/>
        <v>1</v>
      </c>
      <c r="T830">
        <f t="shared" si="123"/>
        <v>2</v>
      </c>
      <c r="U830" s="2">
        <f t="shared" si="124"/>
        <v>0</v>
      </c>
      <c r="V830" s="2">
        <f t="shared" si="125"/>
        <v>4</v>
      </c>
      <c r="W830">
        <f t="shared" si="126"/>
        <v>1</v>
      </c>
      <c r="X830" s="2">
        <f t="shared" si="127"/>
        <v>1</v>
      </c>
      <c r="Y830">
        <f t="shared" si="128"/>
        <v>0</v>
      </c>
      <c r="AB830">
        <f t="shared" si="129"/>
        <v>1</v>
      </c>
    </row>
    <row r="831" spans="1:28" x14ac:dyDescent="0.2">
      <c r="A831" s="5">
        <v>829</v>
      </c>
      <c r="B831" s="2" t="s">
        <v>0</v>
      </c>
      <c r="C831" s="2" t="s">
        <v>1</v>
      </c>
      <c r="D831" s="2" t="s">
        <v>15</v>
      </c>
      <c r="E831" s="2" t="s">
        <v>84</v>
      </c>
      <c r="F831" s="2">
        <v>52</v>
      </c>
      <c r="G831" s="2">
        <v>43</v>
      </c>
      <c r="H831" t="s">
        <v>30</v>
      </c>
      <c r="I831" s="2" t="s">
        <v>14</v>
      </c>
      <c r="J831" s="3" t="s">
        <v>7</v>
      </c>
      <c r="K831" s="2">
        <v>48</v>
      </c>
      <c r="L831" s="2">
        <v>96</v>
      </c>
      <c r="M831" s="2">
        <v>18</v>
      </c>
      <c r="N831" s="2" t="s">
        <v>8</v>
      </c>
      <c r="O831" s="2">
        <v>10</v>
      </c>
      <c r="P831" t="s">
        <v>9</v>
      </c>
      <c r="Q831">
        <f t="shared" si="120"/>
        <v>576</v>
      </c>
      <c r="R831" s="55">
        <f t="shared" si="121"/>
        <v>1.1076923076923076E-2</v>
      </c>
      <c r="S831">
        <f t="shared" si="122"/>
        <v>1</v>
      </c>
      <c r="T831">
        <f t="shared" si="123"/>
        <v>2</v>
      </c>
      <c r="U831" s="2">
        <f t="shared" si="124"/>
        <v>0</v>
      </c>
      <c r="V831" s="2">
        <f t="shared" si="125"/>
        <v>4</v>
      </c>
      <c r="W831">
        <f t="shared" si="126"/>
        <v>1</v>
      </c>
      <c r="X831" s="2">
        <f t="shared" si="127"/>
        <v>1</v>
      </c>
      <c r="Y831">
        <f t="shared" si="128"/>
        <v>0</v>
      </c>
      <c r="AB831">
        <f t="shared" si="129"/>
        <v>0</v>
      </c>
    </row>
    <row r="832" spans="1:28" x14ac:dyDescent="0.2">
      <c r="A832" s="5">
        <v>830</v>
      </c>
      <c r="B832" s="2" t="s">
        <v>3</v>
      </c>
      <c r="C832" s="2" t="s">
        <v>1</v>
      </c>
      <c r="D832" s="2" t="s">
        <v>5</v>
      </c>
      <c r="E832" s="2" t="s">
        <v>85</v>
      </c>
      <c r="F832" s="2">
        <v>46</v>
      </c>
      <c r="G832" s="2">
        <v>31</v>
      </c>
      <c r="H832" t="s">
        <v>20</v>
      </c>
      <c r="I832" s="2" t="s">
        <v>14</v>
      </c>
      <c r="J832" s="3" t="s">
        <v>7</v>
      </c>
      <c r="K832" s="2">
        <v>48</v>
      </c>
      <c r="L832" s="2">
        <v>173</v>
      </c>
      <c r="M832" s="2">
        <v>12</v>
      </c>
      <c r="N832" s="2" t="s">
        <v>8</v>
      </c>
      <c r="O832" s="2">
        <v>3</v>
      </c>
      <c r="P832" t="s">
        <v>9</v>
      </c>
      <c r="Q832">
        <f t="shared" si="120"/>
        <v>576</v>
      </c>
      <c r="R832" s="55">
        <f t="shared" si="121"/>
        <v>1.2521739130434783E-2</v>
      </c>
      <c r="S832">
        <f t="shared" si="122"/>
        <v>0</v>
      </c>
      <c r="T832">
        <f t="shared" si="123"/>
        <v>3</v>
      </c>
      <c r="U832" s="2">
        <f t="shared" si="124"/>
        <v>0</v>
      </c>
      <c r="V832" s="2">
        <f t="shared" si="125"/>
        <v>4</v>
      </c>
      <c r="W832">
        <f t="shared" si="126"/>
        <v>1</v>
      </c>
      <c r="X832" s="2">
        <f t="shared" si="127"/>
        <v>1</v>
      </c>
      <c r="Y832">
        <f t="shared" si="128"/>
        <v>0</v>
      </c>
      <c r="AB832">
        <f t="shared" si="129"/>
        <v>1</v>
      </c>
    </row>
    <row r="833" spans="1:28" x14ac:dyDescent="0.2">
      <c r="A833" s="5">
        <v>831</v>
      </c>
      <c r="B833" s="2" t="s">
        <v>0</v>
      </c>
      <c r="C833" s="2" t="s">
        <v>1</v>
      </c>
      <c r="D833" s="2" t="s">
        <v>5</v>
      </c>
      <c r="E833" s="2" t="s">
        <v>85</v>
      </c>
      <c r="F833" s="2">
        <v>51</v>
      </c>
      <c r="G833" s="2">
        <v>77</v>
      </c>
      <c r="H833" t="s">
        <v>33</v>
      </c>
      <c r="I833" s="2" t="s">
        <v>14</v>
      </c>
      <c r="J833" s="3" t="s">
        <v>7</v>
      </c>
      <c r="K833" s="2">
        <v>39</v>
      </c>
      <c r="L833" s="2">
        <v>117</v>
      </c>
      <c r="M833" s="2">
        <v>21</v>
      </c>
      <c r="N833" s="2" t="s">
        <v>8</v>
      </c>
      <c r="O833" s="2">
        <v>1</v>
      </c>
      <c r="P833" t="s">
        <v>9</v>
      </c>
      <c r="Q833">
        <f t="shared" si="120"/>
        <v>468</v>
      </c>
      <c r="R833" s="55">
        <f t="shared" si="121"/>
        <v>9.1764705882352946E-3</v>
      </c>
      <c r="S833">
        <f t="shared" si="122"/>
        <v>1</v>
      </c>
      <c r="T833">
        <f t="shared" si="123"/>
        <v>3</v>
      </c>
      <c r="U833" s="2">
        <f t="shared" si="124"/>
        <v>0</v>
      </c>
      <c r="V833" s="2">
        <f t="shared" si="125"/>
        <v>4</v>
      </c>
      <c r="W833">
        <f t="shared" si="126"/>
        <v>1</v>
      </c>
      <c r="X833" s="2">
        <f t="shared" si="127"/>
        <v>1</v>
      </c>
      <c r="Y833">
        <f t="shared" si="128"/>
        <v>0</v>
      </c>
      <c r="AB833">
        <f t="shared" si="129"/>
        <v>1</v>
      </c>
    </row>
    <row r="834" spans="1:28" x14ac:dyDescent="0.2">
      <c r="A834" s="5">
        <v>832</v>
      </c>
      <c r="B834" s="2" t="s">
        <v>0</v>
      </c>
      <c r="C834" s="2" t="s">
        <v>1</v>
      </c>
      <c r="D834" s="2" t="s">
        <v>5</v>
      </c>
      <c r="E834" s="2" t="s">
        <v>83</v>
      </c>
      <c r="F834" s="2">
        <v>55</v>
      </c>
      <c r="G834" s="2">
        <v>51</v>
      </c>
      <c r="H834" t="s">
        <v>24</v>
      </c>
      <c r="I834" s="2" t="s">
        <v>14</v>
      </c>
      <c r="J834" s="2" t="s">
        <v>6</v>
      </c>
      <c r="K834" s="2">
        <v>70</v>
      </c>
      <c r="L834" s="2">
        <v>119</v>
      </c>
      <c r="M834" s="2">
        <v>13</v>
      </c>
      <c r="N834" s="2" t="s">
        <v>4</v>
      </c>
      <c r="O834" s="2">
        <v>0</v>
      </c>
      <c r="P834" t="s">
        <v>10</v>
      </c>
      <c r="Q834">
        <f t="shared" si="120"/>
        <v>840</v>
      </c>
      <c r="R834" s="55">
        <f t="shared" si="121"/>
        <v>1.5272727272727273E-2</v>
      </c>
      <c r="S834">
        <f t="shared" si="122"/>
        <v>1</v>
      </c>
      <c r="T834">
        <f t="shared" si="123"/>
        <v>1</v>
      </c>
      <c r="U834" s="2">
        <f t="shared" si="124"/>
        <v>2</v>
      </c>
      <c r="V834" s="2">
        <f t="shared" si="125"/>
        <v>0</v>
      </c>
      <c r="W834">
        <f t="shared" si="126"/>
        <v>1</v>
      </c>
      <c r="X834" s="2">
        <f t="shared" si="127"/>
        <v>1</v>
      </c>
      <c r="Y834">
        <f t="shared" si="128"/>
        <v>1</v>
      </c>
      <c r="AB834">
        <f t="shared" si="129"/>
        <v>1</v>
      </c>
    </row>
    <row r="835" spans="1:28" x14ac:dyDescent="0.2">
      <c r="A835" s="5">
        <v>833</v>
      </c>
      <c r="B835" s="2" t="s">
        <v>0</v>
      </c>
      <c r="C835" s="2" t="s">
        <v>2</v>
      </c>
      <c r="D835" s="2" t="s">
        <v>5</v>
      </c>
      <c r="E835" s="2" t="s">
        <v>83</v>
      </c>
      <c r="F835" s="2">
        <v>27</v>
      </c>
      <c r="G835" s="2">
        <v>24</v>
      </c>
      <c r="H835" t="s">
        <v>42</v>
      </c>
      <c r="I835" s="2" t="s">
        <v>2</v>
      </c>
      <c r="J835" s="2" t="s">
        <v>53</v>
      </c>
      <c r="K835" s="2">
        <v>36</v>
      </c>
      <c r="L835" s="2">
        <v>150</v>
      </c>
      <c r="M835" s="2">
        <v>4</v>
      </c>
      <c r="N835" s="2" t="s">
        <v>4</v>
      </c>
      <c r="O835" s="2">
        <v>2</v>
      </c>
      <c r="P835" t="s">
        <v>13</v>
      </c>
      <c r="Q835">
        <f t="shared" si="120"/>
        <v>432</v>
      </c>
      <c r="R835" s="55">
        <f t="shared" si="121"/>
        <v>1.6E-2</v>
      </c>
      <c r="S835">
        <f t="shared" si="122"/>
        <v>1</v>
      </c>
      <c r="T835">
        <f t="shared" si="123"/>
        <v>1</v>
      </c>
      <c r="U835" s="2">
        <f t="shared" si="124"/>
        <v>4</v>
      </c>
      <c r="V835" s="2">
        <f t="shared" si="125"/>
        <v>1</v>
      </c>
      <c r="W835">
        <f t="shared" si="126"/>
        <v>0</v>
      </c>
      <c r="X835" s="2">
        <f t="shared" si="127"/>
        <v>0</v>
      </c>
      <c r="Y835">
        <f t="shared" si="128"/>
        <v>1</v>
      </c>
      <c r="AB835">
        <f t="shared" si="129"/>
        <v>1</v>
      </c>
    </row>
    <row r="836" spans="1:28" x14ac:dyDescent="0.2">
      <c r="A836" s="5">
        <v>834</v>
      </c>
      <c r="B836" s="2" t="s">
        <v>3</v>
      </c>
      <c r="C836" s="2" t="s">
        <v>2</v>
      </c>
      <c r="D836" s="2" t="s">
        <v>5</v>
      </c>
      <c r="E836" s="2" t="s">
        <v>83</v>
      </c>
      <c r="F836" s="2">
        <v>29</v>
      </c>
      <c r="G836" s="2">
        <v>27</v>
      </c>
      <c r="H836" t="s">
        <v>32</v>
      </c>
      <c r="I836" s="2" t="s">
        <v>2</v>
      </c>
      <c r="J836" s="2" t="s">
        <v>54</v>
      </c>
      <c r="K836" s="2">
        <v>35</v>
      </c>
      <c r="L836" s="2">
        <v>53</v>
      </c>
      <c r="M836" s="2">
        <v>26</v>
      </c>
      <c r="N836" s="2" t="s">
        <v>4</v>
      </c>
      <c r="O836" s="2">
        <v>5</v>
      </c>
      <c r="P836" t="s">
        <v>13</v>
      </c>
      <c r="Q836">
        <f t="shared" ref="Q836:Q899" si="130">K836*12</f>
        <v>420</v>
      </c>
      <c r="R836" s="55">
        <f t="shared" ref="R836:R899" si="131">(Q836/(F836*1000))</f>
        <v>1.4482758620689656E-2</v>
      </c>
      <c r="S836">
        <f t="shared" ref="S836:S899" si="132">IF(B836="male", 1, 0)</f>
        <v>0</v>
      </c>
      <c r="T836">
        <f t="shared" ref="T836:T899" si="133">_xlfn.IFS(E836:E1835 = "none", 0, E836:E1835 = "BA", 1, E836:E1835= "MA", 2, E836:E1835="PhD", 3)</f>
        <v>1</v>
      </c>
      <c r="U836" s="2">
        <f t="shared" ref="U836:U899" si="134">_xlfn.IFS(P836:P1835 = "saving favorite shows to watch as a family", 0, P836:P1835 = "time shifting", 1, P836:P1835= "cool gadget", 2, P836:P1835="schedule control", 3, P836:P1835="programming/interactive features", 4)</f>
        <v>4</v>
      </c>
      <c r="V836" s="2">
        <f t="shared" ref="V836:V899" si="135">_xlfn.IFS(J836:J1835 = "specialty stores", 0, J836:J1835 = "retail", 1, J836:J1835= "web (ebay)", 2, J836:J1835="discount", 3, J836:J1835="mass-consumer electronics", 4)</f>
        <v>2</v>
      </c>
      <c r="W836">
        <f t="shared" ref="W836:W899" si="136">IF(C836="married", 1, 0)</f>
        <v>0</v>
      </c>
      <c r="X836" s="2">
        <f t="shared" ref="X836:X899" si="137">IF(I836="family", 1, 0)</f>
        <v>0</v>
      </c>
      <c r="Y836">
        <f t="shared" ref="Y836:Y899" si="138">IF(N836="early", 1, 0)</f>
        <v>1</v>
      </c>
      <c r="AB836">
        <f t="shared" ref="AB836:AB899" si="139">IF(D836="professional", 1, 0)</f>
        <v>1</v>
      </c>
    </row>
    <row r="837" spans="1:28" x14ac:dyDescent="0.2">
      <c r="A837" s="5">
        <v>835</v>
      </c>
      <c r="B837" s="2" t="s">
        <v>0</v>
      </c>
      <c r="C837" s="2" t="s">
        <v>2</v>
      </c>
      <c r="D837" s="2" t="s">
        <v>5</v>
      </c>
      <c r="E837" s="2" t="s">
        <v>85</v>
      </c>
      <c r="F837" s="2">
        <v>54</v>
      </c>
      <c r="G837" s="2">
        <v>47</v>
      </c>
      <c r="H837" t="s">
        <v>32</v>
      </c>
      <c r="I837" s="2" t="s">
        <v>2</v>
      </c>
      <c r="J837" s="2" t="s">
        <v>6</v>
      </c>
      <c r="K837" s="2">
        <v>46</v>
      </c>
      <c r="L837" s="2">
        <v>104</v>
      </c>
      <c r="M837" s="2">
        <v>15</v>
      </c>
      <c r="N837" s="2" t="s">
        <v>4</v>
      </c>
      <c r="O837" s="2">
        <v>1</v>
      </c>
      <c r="P837" t="s">
        <v>10</v>
      </c>
      <c r="Q837">
        <f t="shared" si="130"/>
        <v>552</v>
      </c>
      <c r="R837" s="55">
        <f t="shared" si="131"/>
        <v>1.0222222222222223E-2</v>
      </c>
      <c r="S837">
        <f t="shared" si="132"/>
        <v>1</v>
      </c>
      <c r="T837">
        <f t="shared" si="133"/>
        <v>3</v>
      </c>
      <c r="U837" s="2">
        <f t="shared" si="134"/>
        <v>2</v>
      </c>
      <c r="V837" s="2">
        <f t="shared" si="135"/>
        <v>0</v>
      </c>
      <c r="W837">
        <f t="shared" si="136"/>
        <v>0</v>
      </c>
      <c r="X837" s="2">
        <f t="shared" si="137"/>
        <v>0</v>
      </c>
      <c r="Y837">
        <f t="shared" si="138"/>
        <v>1</v>
      </c>
      <c r="AB837">
        <f t="shared" si="139"/>
        <v>1</v>
      </c>
    </row>
    <row r="838" spans="1:28" x14ac:dyDescent="0.2">
      <c r="A838" s="5">
        <v>836</v>
      </c>
      <c r="B838" s="2" t="s">
        <v>3</v>
      </c>
      <c r="C838" s="2" t="s">
        <v>2</v>
      </c>
      <c r="D838" s="2" t="s">
        <v>5</v>
      </c>
      <c r="E838" s="2" t="s">
        <v>83</v>
      </c>
      <c r="F838" s="2">
        <v>28</v>
      </c>
      <c r="G838" s="2">
        <v>69</v>
      </c>
      <c r="H838" t="s">
        <v>28</v>
      </c>
      <c r="I838" s="2" t="s">
        <v>14</v>
      </c>
      <c r="J838" s="2" t="s">
        <v>53</v>
      </c>
      <c r="K838" s="2">
        <v>19</v>
      </c>
      <c r="L838" s="2">
        <v>39</v>
      </c>
      <c r="M838" s="2">
        <v>19</v>
      </c>
      <c r="N838" s="2" t="s">
        <v>4</v>
      </c>
      <c r="O838" s="2">
        <v>1</v>
      </c>
      <c r="P838" t="s">
        <v>11</v>
      </c>
      <c r="Q838">
        <f t="shared" si="130"/>
        <v>228</v>
      </c>
      <c r="R838" s="55">
        <f t="shared" si="131"/>
        <v>8.1428571428571427E-3</v>
      </c>
      <c r="S838">
        <f t="shared" si="132"/>
        <v>0</v>
      </c>
      <c r="T838">
        <f t="shared" si="133"/>
        <v>1</v>
      </c>
      <c r="U838" s="2">
        <f t="shared" si="134"/>
        <v>3</v>
      </c>
      <c r="V838" s="2">
        <f t="shared" si="135"/>
        <v>1</v>
      </c>
      <c r="W838">
        <f t="shared" si="136"/>
        <v>0</v>
      </c>
      <c r="X838" s="2">
        <f t="shared" si="137"/>
        <v>1</v>
      </c>
      <c r="Y838">
        <f t="shared" si="138"/>
        <v>1</v>
      </c>
      <c r="AB838">
        <f t="shared" si="139"/>
        <v>1</v>
      </c>
    </row>
    <row r="839" spans="1:28" x14ac:dyDescent="0.2">
      <c r="A839" s="5">
        <v>837</v>
      </c>
      <c r="B839" s="2" t="s">
        <v>0</v>
      </c>
      <c r="C839" s="2" t="s">
        <v>2</v>
      </c>
      <c r="D839" s="2" t="s">
        <v>5</v>
      </c>
      <c r="E839" s="2" t="s">
        <v>83</v>
      </c>
      <c r="F839" s="2">
        <v>50</v>
      </c>
      <c r="G839" s="2">
        <v>76</v>
      </c>
      <c r="H839" t="s">
        <v>34</v>
      </c>
      <c r="I839" s="2" t="s">
        <v>2</v>
      </c>
      <c r="J839" s="2" t="s">
        <v>6</v>
      </c>
      <c r="K839" s="2">
        <v>57</v>
      </c>
      <c r="L839" s="2">
        <v>181</v>
      </c>
      <c r="M839" s="2">
        <v>12</v>
      </c>
      <c r="N839" s="2" t="s">
        <v>4</v>
      </c>
      <c r="O839" s="2">
        <v>1</v>
      </c>
      <c r="P839" t="s">
        <v>10</v>
      </c>
      <c r="Q839">
        <f t="shared" si="130"/>
        <v>684</v>
      </c>
      <c r="R839" s="55">
        <f t="shared" si="131"/>
        <v>1.3679999999999999E-2</v>
      </c>
      <c r="S839">
        <f t="shared" si="132"/>
        <v>1</v>
      </c>
      <c r="T839">
        <f t="shared" si="133"/>
        <v>1</v>
      </c>
      <c r="U839" s="2">
        <f t="shared" si="134"/>
        <v>2</v>
      </c>
      <c r="V839" s="2">
        <f t="shared" si="135"/>
        <v>0</v>
      </c>
      <c r="W839">
        <f t="shared" si="136"/>
        <v>0</v>
      </c>
      <c r="X839" s="2">
        <f t="shared" si="137"/>
        <v>0</v>
      </c>
      <c r="Y839">
        <f t="shared" si="138"/>
        <v>1</v>
      </c>
      <c r="AB839">
        <f t="shared" si="139"/>
        <v>1</v>
      </c>
    </row>
    <row r="840" spans="1:28" x14ac:dyDescent="0.2">
      <c r="A840" s="5">
        <v>838</v>
      </c>
      <c r="B840" s="2" t="s">
        <v>0</v>
      </c>
      <c r="C840" s="2" t="s">
        <v>1</v>
      </c>
      <c r="D840" s="2" t="s">
        <v>5</v>
      </c>
      <c r="E840" s="2" t="s">
        <v>15</v>
      </c>
      <c r="F840" s="2">
        <v>29</v>
      </c>
      <c r="G840" s="2">
        <v>36</v>
      </c>
      <c r="H840" t="s">
        <v>38</v>
      </c>
      <c r="I840" s="2" t="s">
        <v>14</v>
      </c>
      <c r="J840" s="2" t="s">
        <v>55</v>
      </c>
      <c r="K840" s="2">
        <v>21</v>
      </c>
      <c r="L840" s="2">
        <v>31</v>
      </c>
      <c r="M840" s="2">
        <v>12</v>
      </c>
      <c r="N840" s="2" t="s">
        <v>4</v>
      </c>
      <c r="O840" s="2">
        <v>2</v>
      </c>
      <c r="P840" t="s">
        <v>12</v>
      </c>
      <c r="Q840">
        <f t="shared" si="130"/>
        <v>252</v>
      </c>
      <c r="R840" s="55">
        <f t="shared" si="131"/>
        <v>8.6896551724137926E-3</v>
      </c>
      <c r="S840">
        <f t="shared" si="132"/>
        <v>1</v>
      </c>
      <c r="T840">
        <f t="shared" si="133"/>
        <v>0</v>
      </c>
      <c r="U840" s="2">
        <f t="shared" si="134"/>
        <v>1</v>
      </c>
      <c r="V840" s="2">
        <f t="shared" si="135"/>
        <v>3</v>
      </c>
      <c r="W840">
        <f t="shared" si="136"/>
        <v>1</v>
      </c>
      <c r="X840" s="2">
        <f t="shared" si="137"/>
        <v>1</v>
      </c>
      <c r="Y840">
        <f t="shared" si="138"/>
        <v>1</v>
      </c>
      <c r="AB840">
        <f t="shared" si="139"/>
        <v>1</v>
      </c>
    </row>
    <row r="841" spans="1:28" x14ac:dyDescent="0.2">
      <c r="A841" s="5">
        <v>839</v>
      </c>
      <c r="B841" s="2" t="s">
        <v>0</v>
      </c>
      <c r="C841" s="2" t="s">
        <v>1</v>
      </c>
      <c r="D841" s="2" t="s">
        <v>5</v>
      </c>
      <c r="E841" s="2" t="s">
        <v>83</v>
      </c>
      <c r="F841" s="2">
        <v>58</v>
      </c>
      <c r="G841" s="2">
        <v>63</v>
      </c>
      <c r="H841" t="s">
        <v>36</v>
      </c>
      <c r="I841" s="2" t="s">
        <v>14</v>
      </c>
      <c r="J841" s="2" t="s">
        <v>6</v>
      </c>
      <c r="K841" s="2">
        <v>62</v>
      </c>
      <c r="L841" s="2">
        <v>167</v>
      </c>
      <c r="M841" s="2">
        <v>9</v>
      </c>
      <c r="N841" s="2" t="s">
        <v>4</v>
      </c>
      <c r="O841" s="2">
        <v>1</v>
      </c>
      <c r="P841" t="s">
        <v>12</v>
      </c>
      <c r="Q841">
        <f t="shared" si="130"/>
        <v>744</v>
      </c>
      <c r="R841" s="55">
        <f t="shared" si="131"/>
        <v>1.2827586206896552E-2</v>
      </c>
      <c r="S841">
        <f t="shared" si="132"/>
        <v>1</v>
      </c>
      <c r="T841">
        <f t="shared" si="133"/>
        <v>1</v>
      </c>
      <c r="U841" s="2">
        <f t="shared" si="134"/>
        <v>1</v>
      </c>
      <c r="V841" s="2">
        <f t="shared" si="135"/>
        <v>0</v>
      </c>
      <c r="W841">
        <f t="shared" si="136"/>
        <v>1</v>
      </c>
      <c r="X841" s="2">
        <f t="shared" si="137"/>
        <v>1</v>
      </c>
      <c r="Y841">
        <f t="shared" si="138"/>
        <v>1</v>
      </c>
      <c r="AB841">
        <f t="shared" si="139"/>
        <v>1</v>
      </c>
    </row>
    <row r="842" spans="1:28" x14ac:dyDescent="0.2">
      <c r="A842" s="5">
        <v>840</v>
      </c>
      <c r="B842" s="2" t="s">
        <v>3</v>
      </c>
      <c r="C842" s="2" t="s">
        <v>1</v>
      </c>
      <c r="D842" s="2" t="s">
        <v>5</v>
      </c>
      <c r="E842" s="2" t="s">
        <v>15</v>
      </c>
      <c r="F842" s="2">
        <v>30</v>
      </c>
      <c r="G842" s="2">
        <v>58</v>
      </c>
      <c r="H842" t="s">
        <v>37</v>
      </c>
      <c r="I842" s="2" t="s">
        <v>2</v>
      </c>
      <c r="J842" s="2" t="s">
        <v>55</v>
      </c>
      <c r="K842" s="2">
        <v>17</v>
      </c>
      <c r="L842" s="2">
        <v>26</v>
      </c>
      <c r="M842" s="2">
        <v>45</v>
      </c>
      <c r="N842" s="2" t="s">
        <v>4</v>
      </c>
      <c r="O842" s="2">
        <v>2</v>
      </c>
      <c r="P842" t="s">
        <v>11</v>
      </c>
      <c r="Q842">
        <f t="shared" si="130"/>
        <v>204</v>
      </c>
      <c r="R842" s="55">
        <f t="shared" si="131"/>
        <v>6.7999999999999996E-3</v>
      </c>
      <c r="S842">
        <f t="shared" si="132"/>
        <v>0</v>
      </c>
      <c r="T842">
        <f t="shared" si="133"/>
        <v>0</v>
      </c>
      <c r="U842" s="2">
        <f t="shared" si="134"/>
        <v>3</v>
      </c>
      <c r="V842" s="2">
        <f t="shared" si="135"/>
        <v>3</v>
      </c>
      <c r="W842">
        <f t="shared" si="136"/>
        <v>1</v>
      </c>
      <c r="X842" s="2">
        <f t="shared" si="137"/>
        <v>0</v>
      </c>
      <c r="Y842">
        <f t="shared" si="138"/>
        <v>1</v>
      </c>
      <c r="AB842">
        <f t="shared" si="139"/>
        <v>1</v>
      </c>
    </row>
    <row r="843" spans="1:28" x14ac:dyDescent="0.2">
      <c r="A843" s="5">
        <v>841</v>
      </c>
      <c r="B843" s="2" t="s">
        <v>0</v>
      </c>
      <c r="C843" s="2" t="s">
        <v>2</v>
      </c>
      <c r="D843" s="2" t="s">
        <v>5</v>
      </c>
      <c r="E843" s="2" t="s">
        <v>15</v>
      </c>
      <c r="F843" s="2">
        <v>30</v>
      </c>
      <c r="G843" s="2">
        <v>52</v>
      </c>
      <c r="H843" t="s">
        <v>36</v>
      </c>
      <c r="I843" s="2" t="s">
        <v>2</v>
      </c>
      <c r="J843" s="2" t="s">
        <v>53</v>
      </c>
      <c r="K843" s="2">
        <v>18</v>
      </c>
      <c r="L843" s="2">
        <v>28</v>
      </c>
      <c r="M843" s="2">
        <v>6</v>
      </c>
      <c r="N843" s="2" t="s">
        <v>4</v>
      </c>
      <c r="O843" s="2">
        <v>1</v>
      </c>
      <c r="P843" t="s">
        <v>12</v>
      </c>
      <c r="Q843">
        <f t="shared" si="130"/>
        <v>216</v>
      </c>
      <c r="R843" s="55">
        <f t="shared" si="131"/>
        <v>7.1999999999999998E-3</v>
      </c>
      <c r="S843">
        <f t="shared" si="132"/>
        <v>1</v>
      </c>
      <c r="T843">
        <f t="shared" si="133"/>
        <v>0</v>
      </c>
      <c r="U843" s="2">
        <f t="shared" si="134"/>
        <v>1</v>
      </c>
      <c r="V843" s="2">
        <f t="shared" si="135"/>
        <v>1</v>
      </c>
      <c r="W843">
        <f t="shared" si="136"/>
        <v>0</v>
      </c>
      <c r="X843" s="2">
        <f t="shared" si="137"/>
        <v>0</v>
      </c>
      <c r="Y843">
        <f t="shared" si="138"/>
        <v>1</v>
      </c>
      <c r="AB843">
        <f t="shared" si="139"/>
        <v>1</v>
      </c>
    </row>
    <row r="844" spans="1:28" x14ac:dyDescent="0.2">
      <c r="A844" s="5">
        <v>842</v>
      </c>
      <c r="B844" s="2" t="s">
        <v>3</v>
      </c>
      <c r="C844" s="2" t="s">
        <v>2</v>
      </c>
      <c r="D844" s="2" t="s">
        <v>15</v>
      </c>
      <c r="E844" s="2" t="s">
        <v>15</v>
      </c>
      <c r="F844" s="2">
        <v>32</v>
      </c>
      <c r="G844" s="2">
        <v>51</v>
      </c>
      <c r="H844" t="s">
        <v>36</v>
      </c>
      <c r="I844" s="2" t="s">
        <v>2</v>
      </c>
      <c r="J844" s="2" t="s">
        <v>53</v>
      </c>
      <c r="K844" s="2">
        <v>16</v>
      </c>
      <c r="L844" s="2">
        <v>67</v>
      </c>
      <c r="M844" s="2">
        <v>25</v>
      </c>
      <c r="N844" s="2" t="s">
        <v>4</v>
      </c>
      <c r="O844" s="2">
        <v>1</v>
      </c>
      <c r="P844" t="s">
        <v>12</v>
      </c>
      <c r="Q844">
        <f t="shared" si="130"/>
        <v>192</v>
      </c>
      <c r="R844" s="55">
        <f t="shared" si="131"/>
        <v>6.0000000000000001E-3</v>
      </c>
      <c r="S844">
        <f t="shared" si="132"/>
        <v>0</v>
      </c>
      <c r="T844">
        <f t="shared" si="133"/>
        <v>0</v>
      </c>
      <c r="U844" s="2">
        <f t="shared" si="134"/>
        <v>1</v>
      </c>
      <c r="V844" s="2">
        <f t="shared" si="135"/>
        <v>1</v>
      </c>
      <c r="W844">
        <f t="shared" si="136"/>
        <v>0</v>
      </c>
      <c r="X844" s="2">
        <f t="shared" si="137"/>
        <v>0</v>
      </c>
      <c r="Y844">
        <f t="shared" si="138"/>
        <v>1</v>
      </c>
      <c r="AB844">
        <f t="shared" si="139"/>
        <v>0</v>
      </c>
    </row>
    <row r="845" spans="1:28" x14ac:dyDescent="0.2">
      <c r="A845" s="5">
        <v>843</v>
      </c>
      <c r="B845" s="2" t="s">
        <v>3</v>
      </c>
      <c r="C845" s="2" t="s">
        <v>1</v>
      </c>
      <c r="D845" s="2" t="s">
        <v>15</v>
      </c>
      <c r="E845" s="2" t="s">
        <v>83</v>
      </c>
      <c r="F845" s="2">
        <v>27</v>
      </c>
      <c r="G845" s="2">
        <v>72</v>
      </c>
      <c r="H845" t="s">
        <v>18</v>
      </c>
      <c r="I845" s="2" t="s">
        <v>2</v>
      </c>
      <c r="J845" s="2" t="s">
        <v>53</v>
      </c>
      <c r="K845" s="2">
        <v>12</v>
      </c>
      <c r="L845" s="2">
        <v>27</v>
      </c>
      <c r="M845" s="2">
        <v>1</v>
      </c>
      <c r="N845" s="2" t="s">
        <v>4</v>
      </c>
      <c r="O845" s="2">
        <v>2</v>
      </c>
      <c r="P845" t="s">
        <v>11</v>
      </c>
      <c r="Q845">
        <f t="shared" si="130"/>
        <v>144</v>
      </c>
      <c r="R845" s="55">
        <f t="shared" si="131"/>
        <v>5.3333333333333332E-3</v>
      </c>
      <c r="S845">
        <f t="shared" si="132"/>
        <v>0</v>
      </c>
      <c r="T845">
        <f t="shared" si="133"/>
        <v>1</v>
      </c>
      <c r="U845" s="2">
        <f t="shared" si="134"/>
        <v>3</v>
      </c>
      <c r="V845" s="2">
        <f t="shared" si="135"/>
        <v>1</v>
      </c>
      <c r="W845">
        <f t="shared" si="136"/>
        <v>1</v>
      </c>
      <c r="X845" s="2">
        <f t="shared" si="137"/>
        <v>0</v>
      </c>
      <c r="Y845">
        <f t="shared" si="138"/>
        <v>1</v>
      </c>
      <c r="AB845">
        <f t="shared" si="139"/>
        <v>0</v>
      </c>
    </row>
    <row r="846" spans="1:28" x14ac:dyDescent="0.2">
      <c r="A846" s="5">
        <v>844</v>
      </c>
      <c r="B846" s="2" t="s">
        <v>0</v>
      </c>
      <c r="C846" s="2" t="s">
        <v>1</v>
      </c>
      <c r="D846" s="2" t="s">
        <v>5</v>
      </c>
      <c r="E846" s="2" t="s">
        <v>15</v>
      </c>
      <c r="F846" s="2">
        <v>30</v>
      </c>
      <c r="G846" s="2">
        <v>75</v>
      </c>
      <c r="H846" t="s">
        <v>38</v>
      </c>
      <c r="I846" s="2" t="s">
        <v>14</v>
      </c>
      <c r="J846" s="2" t="s">
        <v>53</v>
      </c>
      <c r="K846" s="2">
        <v>13</v>
      </c>
      <c r="L846" s="2">
        <v>45</v>
      </c>
      <c r="M846" s="2">
        <v>36</v>
      </c>
      <c r="N846" s="2" t="s">
        <v>4</v>
      </c>
      <c r="O846" s="2">
        <v>2</v>
      </c>
      <c r="P846" t="s">
        <v>10</v>
      </c>
      <c r="Q846">
        <f t="shared" si="130"/>
        <v>156</v>
      </c>
      <c r="R846" s="55">
        <f t="shared" si="131"/>
        <v>5.1999999999999998E-3</v>
      </c>
      <c r="S846">
        <f t="shared" si="132"/>
        <v>1</v>
      </c>
      <c r="T846">
        <f t="shared" si="133"/>
        <v>0</v>
      </c>
      <c r="U846" s="2">
        <f t="shared" si="134"/>
        <v>2</v>
      </c>
      <c r="V846" s="2">
        <f t="shared" si="135"/>
        <v>1</v>
      </c>
      <c r="W846">
        <f t="shared" si="136"/>
        <v>1</v>
      </c>
      <c r="X846" s="2">
        <f t="shared" si="137"/>
        <v>1</v>
      </c>
      <c r="Y846">
        <f t="shared" si="138"/>
        <v>1</v>
      </c>
      <c r="AB846">
        <f t="shared" si="139"/>
        <v>1</v>
      </c>
    </row>
    <row r="847" spans="1:28" x14ac:dyDescent="0.2">
      <c r="A847" s="5">
        <v>845</v>
      </c>
      <c r="B847" s="2" t="s">
        <v>3</v>
      </c>
      <c r="C847" s="2" t="s">
        <v>2</v>
      </c>
      <c r="D847" s="2" t="s">
        <v>5</v>
      </c>
      <c r="E847" s="2" t="s">
        <v>85</v>
      </c>
      <c r="F847" s="2">
        <v>45</v>
      </c>
      <c r="G847" s="2">
        <v>43</v>
      </c>
      <c r="H847" t="s">
        <v>42</v>
      </c>
      <c r="I847" s="2" t="s">
        <v>2</v>
      </c>
      <c r="J847" s="3" t="s">
        <v>7</v>
      </c>
      <c r="K847" s="2">
        <v>38</v>
      </c>
      <c r="L847" s="2">
        <v>185</v>
      </c>
      <c r="M847" s="2">
        <v>35</v>
      </c>
      <c r="N847" s="2" t="s">
        <v>8</v>
      </c>
      <c r="O847" s="2">
        <v>13</v>
      </c>
      <c r="P847" s="1" t="s">
        <v>9</v>
      </c>
      <c r="Q847">
        <f t="shared" si="130"/>
        <v>456</v>
      </c>
      <c r="R847" s="55">
        <f t="shared" si="131"/>
        <v>1.0133333333333333E-2</v>
      </c>
      <c r="S847">
        <f t="shared" si="132"/>
        <v>0</v>
      </c>
      <c r="T847">
        <f t="shared" si="133"/>
        <v>3</v>
      </c>
      <c r="U847" s="2">
        <f t="shared" si="134"/>
        <v>0</v>
      </c>
      <c r="V847" s="2">
        <f t="shared" si="135"/>
        <v>4</v>
      </c>
      <c r="W847">
        <f t="shared" si="136"/>
        <v>0</v>
      </c>
      <c r="X847" s="2">
        <f t="shared" si="137"/>
        <v>0</v>
      </c>
      <c r="Y847">
        <f t="shared" si="138"/>
        <v>0</v>
      </c>
      <c r="AB847">
        <f t="shared" si="139"/>
        <v>1</v>
      </c>
    </row>
    <row r="848" spans="1:28" x14ac:dyDescent="0.2">
      <c r="A848" s="5">
        <v>846</v>
      </c>
      <c r="B848" s="2" t="s">
        <v>0</v>
      </c>
      <c r="C848" s="2" t="s">
        <v>1</v>
      </c>
      <c r="D848" s="2" t="s">
        <v>5</v>
      </c>
      <c r="E848" s="2" t="s">
        <v>84</v>
      </c>
      <c r="F848" s="2">
        <v>31</v>
      </c>
      <c r="G848" s="2">
        <v>18</v>
      </c>
      <c r="H848" t="s">
        <v>44</v>
      </c>
      <c r="I848" s="2" t="s">
        <v>2</v>
      </c>
      <c r="J848" s="2" t="s">
        <v>54</v>
      </c>
      <c r="K848" s="2">
        <v>37</v>
      </c>
      <c r="L848" s="2">
        <v>104</v>
      </c>
      <c r="M848" s="2">
        <v>48</v>
      </c>
      <c r="N848" s="2" t="s">
        <v>4</v>
      </c>
      <c r="O848" s="2">
        <v>0</v>
      </c>
      <c r="P848" t="s">
        <v>13</v>
      </c>
      <c r="Q848">
        <f t="shared" si="130"/>
        <v>444</v>
      </c>
      <c r="R848" s="55">
        <f t="shared" si="131"/>
        <v>1.432258064516129E-2</v>
      </c>
      <c r="S848">
        <f t="shared" si="132"/>
        <v>1</v>
      </c>
      <c r="T848">
        <f t="shared" si="133"/>
        <v>2</v>
      </c>
      <c r="U848" s="2">
        <f t="shared" si="134"/>
        <v>4</v>
      </c>
      <c r="V848" s="2">
        <f t="shared" si="135"/>
        <v>2</v>
      </c>
      <c r="W848">
        <f t="shared" si="136"/>
        <v>1</v>
      </c>
      <c r="X848" s="2">
        <f t="shared" si="137"/>
        <v>0</v>
      </c>
      <c r="Y848">
        <f t="shared" si="138"/>
        <v>1</v>
      </c>
      <c r="AB848">
        <f t="shared" si="139"/>
        <v>1</v>
      </c>
    </row>
    <row r="849" spans="1:28" x14ac:dyDescent="0.2">
      <c r="A849" s="5">
        <v>847</v>
      </c>
      <c r="B849" s="2" t="s">
        <v>0</v>
      </c>
      <c r="C849" s="2" t="s">
        <v>1</v>
      </c>
      <c r="D849" s="2" t="s">
        <v>15</v>
      </c>
      <c r="E849" s="2" t="s">
        <v>84</v>
      </c>
      <c r="F849" s="2">
        <v>49</v>
      </c>
      <c r="G849" s="2">
        <v>49</v>
      </c>
      <c r="H849" t="s">
        <v>23</v>
      </c>
      <c r="I849" s="2" t="s">
        <v>14</v>
      </c>
      <c r="J849" s="3" t="s">
        <v>7</v>
      </c>
      <c r="K849" s="2">
        <v>47</v>
      </c>
      <c r="L849" s="2">
        <v>180</v>
      </c>
      <c r="M849" s="2">
        <v>18</v>
      </c>
      <c r="N849" s="2" t="s">
        <v>8</v>
      </c>
      <c r="O849" s="2">
        <v>7</v>
      </c>
      <c r="P849" t="s">
        <v>9</v>
      </c>
      <c r="Q849">
        <f t="shared" si="130"/>
        <v>564</v>
      </c>
      <c r="R849" s="55">
        <f t="shared" si="131"/>
        <v>1.1510204081632653E-2</v>
      </c>
      <c r="S849">
        <f t="shared" si="132"/>
        <v>1</v>
      </c>
      <c r="T849">
        <f t="shared" si="133"/>
        <v>2</v>
      </c>
      <c r="U849" s="2">
        <f t="shared" si="134"/>
        <v>0</v>
      </c>
      <c r="V849" s="2">
        <f t="shared" si="135"/>
        <v>4</v>
      </c>
      <c r="W849">
        <f t="shared" si="136"/>
        <v>1</v>
      </c>
      <c r="X849" s="2">
        <f t="shared" si="137"/>
        <v>1</v>
      </c>
      <c r="Y849">
        <f t="shared" si="138"/>
        <v>0</v>
      </c>
      <c r="AB849">
        <f t="shared" si="139"/>
        <v>0</v>
      </c>
    </row>
    <row r="850" spans="1:28" x14ac:dyDescent="0.2">
      <c r="A850" s="5">
        <v>848</v>
      </c>
      <c r="B850" s="2" t="s">
        <v>0</v>
      </c>
      <c r="C850" s="2" t="s">
        <v>1</v>
      </c>
      <c r="D850" s="2" t="s">
        <v>15</v>
      </c>
      <c r="E850" s="2" t="s">
        <v>15</v>
      </c>
      <c r="F850" s="2">
        <v>31</v>
      </c>
      <c r="G850" s="2">
        <v>39</v>
      </c>
      <c r="H850" t="s">
        <v>36</v>
      </c>
      <c r="I850" s="2" t="s">
        <v>2</v>
      </c>
      <c r="J850" s="2" t="s">
        <v>55</v>
      </c>
      <c r="K850" s="2">
        <v>19</v>
      </c>
      <c r="L850" s="2">
        <v>78</v>
      </c>
      <c r="M850" s="2">
        <v>33</v>
      </c>
      <c r="N850" s="2" t="s">
        <v>4</v>
      </c>
      <c r="O850" s="2">
        <v>0</v>
      </c>
      <c r="P850" t="s">
        <v>10</v>
      </c>
      <c r="Q850">
        <f t="shared" si="130"/>
        <v>228</v>
      </c>
      <c r="R850" s="55">
        <f t="shared" si="131"/>
        <v>7.3548387096774191E-3</v>
      </c>
      <c r="S850">
        <f t="shared" si="132"/>
        <v>1</v>
      </c>
      <c r="T850">
        <f t="shared" si="133"/>
        <v>0</v>
      </c>
      <c r="U850" s="2">
        <f t="shared" si="134"/>
        <v>2</v>
      </c>
      <c r="V850" s="2">
        <f t="shared" si="135"/>
        <v>3</v>
      </c>
      <c r="W850">
        <f t="shared" si="136"/>
        <v>1</v>
      </c>
      <c r="X850" s="2">
        <f t="shared" si="137"/>
        <v>0</v>
      </c>
      <c r="Y850">
        <f t="shared" si="138"/>
        <v>1</v>
      </c>
      <c r="AB850">
        <f t="shared" si="139"/>
        <v>0</v>
      </c>
    </row>
    <row r="851" spans="1:28" x14ac:dyDescent="0.2">
      <c r="A851" s="5">
        <v>849</v>
      </c>
      <c r="B851" s="2" t="s">
        <v>0</v>
      </c>
      <c r="C851" s="2" t="s">
        <v>1</v>
      </c>
      <c r="D851" s="2" t="s">
        <v>5</v>
      </c>
      <c r="E851" s="2" t="s">
        <v>83</v>
      </c>
      <c r="F851" s="2">
        <v>54</v>
      </c>
      <c r="G851" s="2">
        <v>44</v>
      </c>
      <c r="H851" t="s">
        <v>37</v>
      </c>
      <c r="I851" s="2" t="s">
        <v>14</v>
      </c>
      <c r="J851" s="2" t="s">
        <v>6</v>
      </c>
      <c r="K851" s="2">
        <v>62</v>
      </c>
      <c r="L851" s="2">
        <v>173</v>
      </c>
      <c r="M851" s="4">
        <v>11</v>
      </c>
      <c r="N851" s="2" t="s">
        <v>4</v>
      </c>
      <c r="O851" s="2">
        <v>1</v>
      </c>
      <c r="P851" t="s">
        <v>10</v>
      </c>
      <c r="Q851">
        <f t="shared" si="130"/>
        <v>744</v>
      </c>
      <c r="R851" s="55">
        <f t="shared" si="131"/>
        <v>1.3777777777777778E-2</v>
      </c>
      <c r="S851">
        <f t="shared" si="132"/>
        <v>1</v>
      </c>
      <c r="T851">
        <f t="shared" si="133"/>
        <v>1</v>
      </c>
      <c r="U851" s="2">
        <f t="shared" si="134"/>
        <v>2</v>
      </c>
      <c r="V851" s="2">
        <f t="shared" si="135"/>
        <v>0</v>
      </c>
      <c r="W851">
        <f t="shared" si="136"/>
        <v>1</v>
      </c>
      <c r="X851" s="2">
        <f t="shared" si="137"/>
        <v>1</v>
      </c>
      <c r="Y851">
        <f t="shared" si="138"/>
        <v>1</v>
      </c>
      <c r="AB851">
        <f t="shared" si="139"/>
        <v>1</v>
      </c>
    </row>
    <row r="852" spans="1:28" x14ac:dyDescent="0.2">
      <c r="A852" s="5">
        <v>850</v>
      </c>
      <c r="B852" s="2" t="s">
        <v>3</v>
      </c>
      <c r="C852" s="2" t="s">
        <v>1</v>
      </c>
      <c r="D852" s="2" t="s">
        <v>5</v>
      </c>
      <c r="E852" s="2" t="s">
        <v>15</v>
      </c>
      <c r="F852" s="2">
        <v>32</v>
      </c>
      <c r="G852" s="2">
        <v>28</v>
      </c>
      <c r="H852" t="s">
        <v>59</v>
      </c>
      <c r="I852" s="2" t="s">
        <v>14</v>
      </c>
      <c r="J852" s="2" t="s">
        <v>53</v>
      </c>
      <c r="K852" s="2">
        <v>18</v>
      </c>
      <c r="L852" s="2">
        <v>66</v>
      </c>
      <c r="M852" s="2">
        <v>17</v>
      </c>
      <c r="N852" s="2" t="s">
        <v>4</v>
      </c>
      <c r="O852" s="2">
        <v>1</v>
      </c>
      <c r="P852" t="s">
        <v>11</v>
      </c>
      <c r="Q852">
        <f t="shared" si="130"/>
        <v>216</v>
      </c>
      <c r="R852" s="55">
        <f t="shared" si="131"/>
        <v>6.7499999999999999E-3</v>
      </c>
      <c r="S852">
        <f t="shared" si="132"/>
        <v>0</v>
      </c>
      <c r="T852">
        <f t="shared" si="133"/>
        <v>0</v>
      </c>
      <c r="U852" s="2">
        <f t="shared" si="134"/>
        <v>3</v>
      </c>
      <c r="V852" s="2">
        <f t="shared" si="135"/>
        <v>1</v>
      </c>
      <c r="W852">
        <f t="shared" si="136"/>
        <v>1</v>
      </c>
      <c r="X852" s="2">
        <f t="shared" si="137"/>
        <v>1</v>
      </c>
      <c r="Y852">
        <f t="shared" si="138"/>
        <v>1</v>
      </c>
      <c r="AB852">
        <f t="shared" si="139"/>
        <v>1</v>
      </c>
    </row>
    <row r="853" spans="1:28" x14ac:dyDescent="0.2">
      <c r="A853" s="5">
        <v>851</v>
      </c>
      <c r="B853" s="2" t="s">
        <v>0</v>
      </c>
      <c r="C853" s="2" t="s">
        <v>1</v>
      </c>
      <c r="D853" s="2" t="s">
        <v>5</v>
      </c>
      <c r="E853" s="2" t="s">
        <v>84</v>
      </c>
      <c r="F853" s="2">
        <v>42</v>
      </c>
      <c r="G853" s="2">
        <v>53</v>
      </c>
      <c r="H853" t="s">
        <v>26</v>
      </c>
      <c r="I853" s="2" t="s">
        <v>14</v>
      </c>
      <c r="J853" s="3" t="s">
        <v>7</v>
      </c>
      <c r="K853" s="2">
        <v>43</v>
      </c>
      <c r="L853" s="2">
        <v>66</v>
      </c>
      <c r="M853" s="2">
        <v>42</v>
      </c>
      <c r="N853" s="2" t="s">
        <v>8</v>
      </c>
      <c r="O853" s="2">
        <v>3</v>
      </c>
      <c r="P853" s="1" t="s">
        <v>9</v>
      </c>
      <c r="Q853">
        <f t="shared" si="130"/>
        <v>516</v>
      </c>
      <c r="R853" s="55">
        <f t="shared" si="131"/>
        <v>1.2285714285714285E-2</v>
      </c>
      <c r="S853">
        <f t="shared" si="132"/>
        <v>1</v>
      </c>
      <c r="T853">
        <f t="shared" si="133"/>
        <v>2</v>
      </c>
      <c r="U853" s="2">
        <f t="shared" si="134"/>
        <v>0</v>
      </c>
      <c r="V853" s="2">
        <f t="shared" si="135"/>
        <v>4</v>
      </c>
      <c r="W853">
        <f t="shared" si="136"/>
        <v>1</v>
      </c>
      <c r="X853" s="2">
        <f t="shared" si="137"/>
        <v>1</v>
      </c>
      <c r="Y853">
        <f t="shared" si="138"/>
        <v>0</v>
      </c>
      <c r="AB853">
        <f t="shared" si="139"/>
        <v>1</v>
      </c>
    </row>
    <row r="854" spans="1:28" x14ac:dyDescent="0.2">
      <c r="A854" s="5">
        <v>852</v>
      </c>
      <c r="B854" s="2" t="s">
        <v>0</v>
      </c>
      <c r="C854" s="2" t="s">
        <v>1</v>
      </c>
      <c r="D854" s="2" t="s">
        <v>15</v>
      </c>
      <c r="E854" s="2" t="s">
        <v>85</v>
      </c>
      <c r="F854" s="2">
        <v>47</v>
      </c>
      <c r="G854" s="2">
        <v>67</v>
      </c>
      <c r="H854" t="s">
        <v>16</v>
      </c>
      <c r="I854" s="2" t="s">
        <v>14</v>
      </c>
      <c r="J854" s="3" t="s">
        <v>7</v>
      </c>
      <c r="K854" s="2">
        <v>40</v>
      </c>
      <c r="L854" s="2">
        <v>190</v>
      </c>
      <c r="M854" s="2">
        <v>30</v>
      </c>
      <c r="N854" s="2" t="s">
        <v>8</v>
      </c>
      <c r="O854" s="2">
        <v>14</v>
      </c>
      <c r="P854" t="s">
        <v>9</v>
      </c>
      <c r="Q854">
        <f t="shared" si="130"/>
        <v>480</v>
      </c>
      <c r="R854" s="55">
        <f t="shared" si="131"/>
        <v>1.0212765957446808E-2</v>
      </c>
      <c r="S854">
        <f t="shared" si="132"/>
        <v>1</v>
      </c>
      <c r="T854">
        <f t="shared" si="133"/>
        <v>3</v>
      </c>
      <c r="U854" s="2">
        <f t="shared" si="134"/>
        <v>0</v>
      </c>
      <c r="V854" s="2">
        <f t="shared" si="135"/>
        <v>4</v>
      </c>
      <c r="W854">
        <f t="shared" si="136"/>
        <v>1</v>
      </c>
      <c r="X854" s="2">
        <f t="shared" si="137"/>
        <v>1</v>
      </c>
      <c r="Y854">
        <f t="shared" si="138"/>
        <v>0</v>
      </c>
      <c r="AB854">
        <f t="shared" si="139"/>
        <v>0</v>
      </c>
    </row>
    <row r="855" spans="1:28" x14ac:dyDescent="0.2">
      <c r="A855" s="5">
        <v>853</v>
      </c>
      <c r="B855" s="2" t="s">
        <v>0</v>
      </c>
      <c r="C855" s="2" t="s">
        <v>1</v>
      </c>
      <c r="D855" s="2" t="s">
        <v>15</v>
      </c>
      <c r="E855" s="2" t="s">
        <v>15</v>
      </c>
      <c r="F855" s="2">
        <v>24</v>
      </c>
      <c r="G855" s="2">
        <v>72</v>
      </c>
      <c r="H855" t="s">
        <v>48</v>
      </c>
      <c r="I855" s="2" t="s">
        <v>2</v>
      </c>
      <c r="J855" s="2" t="s">
        <v>53</v>
      </c>
      <c r="K855" s="2">
        <v>14</v>
      </c>
      <c r="L855" s="2">
        <v>26</v>
      </c>
      <c r="M855" s="2">
        <v>41</v>
      </c>
      <c r="N855" s="2" t="s">
        <v>4</v>
      </c>
      <c r="O855" s="2">
        <v>0</v>
      </c>
      <c r="P855" t="s">
        <v>12</v>
      </c>
      <c r="Q855">
        <f t="shared" si="130"/>
        <v>168</v>
      </c>
      <c r="R855" s="55">
        <f t="shared" si="131"/>
        <v>7.0000000000000001E-3</v>
      </c>
      <c r="S855">
        <f t="shared" si="132"/>
        <v>1</v>
      </c>
      <c r="T855">
        <f t="shared" si="133"/>
        <v>0</v>
      </c>
      <c r="U855" s="2">
        <f t="shared" si="134"/>
        <v>1</v>
      </c>
      <c r="V855" s="2">
        <f t="shared" si="135"/>
        <v>1</v>
      </c>
      <c r="W855">
        <f t="shared" si="136"/>
        <v>1</v>
      </c>
      <c r="X855" s="2">
        <f t="shared" si="137"/>
        <v>0</v>
      </c>
      <c r="Y855">
        <f t="shared" si="138"/>
        <v>1</v>
      </c>
      <c r="AB855">
        <f t="shared" si="139"/>
        <v>0</v>
      </c>
    </row>
    <row r="856" spans="1:28" x14ac:dyDescent="0.2">
      <c r="A856" s="5">
        <v>854</v>
      </c>
      <c r="B856" s="2" t="s">
        <v>0</v>
      </c>
      <c r="C856" s="2" t="s">
        <v>1</v>
      </c>
      <c r="D856" s="2" t="s">
        <v>15</v>
      </c>
      <c r="E856" s="2" t="s">
        <v>15</v>
      </c>
      <c r="F856" s="2">
        <v>35</v>
      </c>
      <c r="G856" s="2">
        <v>54</v>
      </c>
      <c r="H856" t="s">
        <v>33</v>
      </c>
      <c r="I856" s="2" t="s">
        <v>2</v>
      </c>
      <c r="J856" s="2" t="s">
        <v>55</v>
      </c>
      <c r="K856" s="2">
        <v>15</v>
      </c>
      <c r="L856" s="2">
        <v>33</v>
      </c>
      <c r="M856" s="2">
        <v>21</v>
      </c>
      <c r="N856" s="2" t="s">
        <v>4</v>
      </c>
      <c r="O856" s="2">
        <v>2</v>
      </c>
      <c r="P856" t="s">
        <v>11</v>
      </c>
      <c r="Q856">
        <f t="shared" si="130"/>
        <v>180</v>
      </c>
      <c r="R856" s="55">
        <f t="shared" si="131"/>
        <v>5.1428571428571426E-3</v>
      </c>
      <c r="S856">
        <f t="shared" si="132"/>
        <v>1</v>
      </c>
      <c r="T856">
        <f t="shared" si="133"/>
        <v>0</v>
      </c>
      <c r="U856" s="2">
        <f t="shared" si="134"/>
        <v>3</v>
      </c>
      <c r="V856" s="2">
        <f t="shared" si="135"/>
        <v>3</v>
      </c>
      <c r="W856">
        <f t="shared" si="136"/>
        <v>1</v>
      </c>
      <c r="X856" s="2">
        <f t="shared" si="137"/>
        <v>0</v>
      </c>
      <c r="Y856">
        <f t="shared" si="138"/>
        <v>1</v>
      </c>
      <c r="AB856">
        <f t="shared" si="139"/>
        <v>0</v>
      </c>
    </row>
    <row r="857" spans="1:28" x14ac:dyDescent="0.2">
      <c r="A857" s="5">
        <v>855</v>
      </c>
      <c r="B857" s="2" t="s">
        <v>0</v>
      </c>
      <c r="C857" s="2" t="s">
        <v>1</v>
      </c>
      <c r="D857" s="2" t="s">
        <v>5</v>
      </c>
      <c r="E857" s="2" t="s">
        <v>83</v>
      </c>
      <c r="F857" s="2">
        <v>32</v>
      </c>
      <c r="G857" s="2">
        <v>38</v>
      </c>
      <c r="H857" t="s">
        <v>34</v>
      </c>
      <c r="I857" s="2" t="s">
        <v>2</v>
      </c>
      <c r="J857" s="2" t="s">
        <v>55</v>
      </c>
      <c r="K857" s="2">
        <v>16</v>
      </c>
      <c r="L857" s="2">
        <v>68</v>
      </c>
      <c r="M857" s="2">
        <v>32</v>
      </c>
      <c r="N857" s="2" t="s">
        <v>4</v>
      </c>
      <c r="O857" s="2">
        <v>1</v>
      </c>
      <c r="P857" t="s">
        <v>11</v>
      </c>
      <c r="Q857">
        <f t="shared" si="130"/>
        <v>192</v>
      </c>
      <c r="R857" s="55">
        <f t="shared" si="131"/>
        <v>6.0000000000000001E-3</v>
      </c>
      <c r="S857">
        <f t="shared" si="132"/>
        <v>1</v>
      </c>
      <c r="T857">
        <f t="shared" si="133"/>
        <v>1</v>
      </c>
      <c r="U857" s="2">
        <f t="shared" si="134"/>
        <v>3</v>
      </c>
      <c r="V857" s="2">
        <f t="shared" si="135"/>
        <v>3</v>
      </c>
      <c r="W857">
        <f t="shared" si="136"/>
        <v>1</v>
      </c>
      <c r="X857" s="2">
        <f t="shared" si="137"/>
        <v>0</v>
      </c>
      <c r="Y857">
        <f t="shared" si="138"/>
        <v>1</v>
      </c>
      <c r="AB857">
        <f t="shared" si="139"/>
        <v>1</v>
      </c>
    </row>
    <row r="858" spans="1:28" x14ac:dyDescent="0.2">
      <c r="A858" s="5">
        <v>856</v>
      </c>
      <c r="B858" s="2" t="s">
        <v>3</v>
      </c>
      <c r="C858" s="2" t="s">
        <v>1</v>
      </c>
      <c r="D858" s="2" t="s">
        <v>5</v>
      </c>
      <c r="E858" s="2" t="s">
        <v>15</v>
      </c>
      <c r="F858" s="2">
        <v>28</v>
      </c>
      <c r="G858" s="2">
        <v>76</v>
      </c>
      <c r="H858" t="s">
        <v>27</v>
      </c>
      <c r="I858" s="2" t="s">
        <v>2</v>
      </c>
      <c r="J858" s="2" t="s">
        <v>53</v>
      </c>
      <c r="K858" s="2">
        <v>14</v>
      </c>
      <c r="L858" s="2">
        <v>43</v>
      </c>
      <c r="M858" s="2">
        <v>41</v>
      </c>
      <c r="N858" s="2" t="s">
        <v>4</v>
      </c>
      <c r="O858" s="2">
        <v>0</v>
      </c>
      <c r="P858" t="s">
        <v>11</v>
      </c>
      <c r="Q858">
        <f t="shared" si="130"/>
        <v>168</v>
      </c>
      <c r="R858" s="55">
        <f t="shared" si="131"/>
        <v>6.0000000000000001E-3</v>
      </c>
      <c r="S858">
        <f t="shared" si="132"/>
        <v>0</v>
      </c>
      <c r="T858">
        <f t="shared" si="133"/>
        <v>0</v>
      </c>
      <c r="U858" s="2">
        <f t="shared" si="134"/>
        <v>3</v>
      </c>
      <c r="V858" s="2">
        <f t="shared" si="135"/>
        <v>1</v>
      </c>
      <c r="W858">
        <f t="shared" si="136"/>
        <v>1</v>
      </c>
      <c r="X858" s="2">
        <f t="shared" si="137"/>
        <v>0</v>
      </c>
      <c r="Y858">
        <f t="shared" si="138"/>
        <v>1</v>
      </c>
      <c r="AB858">
        <f t="shared" si="139"/>
        <v>1</v>
      </c>
    </row>
    <row r="859" spans="1:28" x14ac:dyDescent="0.2">
      <c r="A859" s="5">
        <v>857</v>
      </c>
      <c r="B859" s="2" t="s">
        <v>0</v>
      </c>
      <c r="C859" s="2" t="s">
        <v>1</v>
      </c>
      <c r="D859" s="2" t="s">
        <v>15</v>
      </c>
      <c r="E859" s="2" t="s">
        <v>15</v>
      </c>
      <c r="F859" s="2">
        <v>31</v>
      </c>
      <c r="G859" s="2">
        <v>34</v>
      </c>
      <c r="H859" t="s">
        <v>18</v>
      </c>
      <c r="I859" s="2" t="s">
        <v>2</v>
      </c>
      <c r="J859" s="2" t="s">
        <v>55</v>
      </c>
      <c r="K859" s="2">
        <v>18</v>
      </c>
      <c r="L859" s="2">
        <v>74</v>
      </c>
      <c r="M859" s="2">
        <v>45</v>
      </c>
      <c r="N859" s="2" t="s">
        <v>4</v>
      </c>
      <c r="O859" s="2">
        <v>2</v>
      </c>
      <c r="P859" t="s">
        <v>11</v>
      </c>
      <c r="Q859">
        <f t="shared" si="130"/>
        <v>216</v>
      </c>
      <c r="R859" s="55">
        <f t="shared" si="131"/>
        <v>6.9677419354838713E-3</v>
      </c>
      <c r="S859">
        <f t="shared" si="132"/>
        <v>1</v>
      </c>
      <c r="T859">
        <f t="shared" si="133"/>
        <v>0</v>
      </c>
      <c r="U859" s="2">
        <f t="shared" si="134"/>
        <v>3</v>
      </c>
      <c r="V859" s="2">
        <f t="shared" si="135"/>
        <v>3</v>
      </c>
      <c r="W859">
        <f t="shared" si="136"/>
        <v>1</v>
      </c>
      <c r="X859" s="2">
        <f t="shared" si="137"/>
        <v>0</v>
      </c>
      <c r="Y859">
        <f t="shared" si="138"/>
        <v>1</v>
      </c>
      <c r="AB859">
        <f t="shared" si="139"/>
        <v>0</v>
      </c>
    </row>
    <row r="860" spans="1:28" x14ac:dyDescent="0.2">
      <c r="A860" s="5">
        <v>858</v>
      </c>
      <c r="B860" s="2" t="s">
        <v>3</v>
      </c>
      <c r="C860" s="2" t="s">
        <v>2</v>
      </c>
      <c r="D860" s="2" t="s">
        <v>5</v>
      </c>
      <c r="E860" s="2" t="s">
        <v>84</v>
      </c>
      <c r="F860" s="2">
        <v>32</v>
      </c>
      <c r="G860" s="2">
        <v>23</v>
      </c>
      <c r="H860" t="s">
        <v>50</v>
      </c>
      <c r="I860" s="2" t="s">
        <v>2</v>
      </c>
      <c r="J860" s="2" t="s">
        <v>53</v>
      </c>
      <c r="K860" s="2">
        <v>33</v>
      </c>
      <c r="L860" s="2">
        <v>88</v>
      </c>
      <c r="M860" s="2">
        <v>23</v>
      </c>
      <c r="N860" s="2" t="s">
        <v>4</v>
      </c>
      <c r="O860" s="2">
        <v>0</v>
      </c>
      <c r="P860" t="s">
        <v>13</v>
      </c>
      <c r="Q860">
        <f t="shared" si="130"/>
        <v>396</v>
      </c>
      <c r="R860" s="55">
        <f t="shared" si="131"/>
        <v>1.2375000000000001E-2</v>
      </c>
      <c r="S860">
        <f t="shared" si="132"/>
        <v>0</v>
      </c>
      <c r="T860">
        <f t="shared" si="133"/>
        <v>2</v>
      </c>
      <c r="U860" s="2">
        <f t="shared" si="134"/>
        <v>4</v>
      </c>
      <c r="V860" s="2">
        <f t="shared" si="135"/>
        <v>1</v>
      </c>
      <c r="W860">
        <f t="shared" si="136"/>
        <v>0</v>
      </c>
      <c r="X860" s="2">
        <f t="shared" si="137"/>
        <v>0</v>
      </c>
      <c r="Y860">
        <f t="shared" si="138"/>
        <v>1</v>
      </c>
      <c r="AB860">
        <f t="shared" si="139"/>
        <v>1</v>
      </c>
    </row>
    <row r="861" spans="1:28" x14ac:dyDescent="0.2">
      <c r="A861" s="5">
        <v>859</v>
      </c>
      <c r="B861" s="2" t="s">
        <v>0</v>
      </c>
      <c r="C861" s="2" t="s">
        <v>1</v>
      </c>
      <c r="D861" s="2" t="s">
        <v>5</v>
      </c>
      <c r="E861" s="2" t="s">
        <v>84</v>
      </c>
      <c r="F861" s="2">
        <v>47</v>
      </c>
      <c r="G861" s="2">
        <v>22</v>
      </c>
      <c r="H861" t="s">
        <v>24</v>
      </c>
      <c r="I861" s="2" t="s">
        <v>14</v>
      </c>
      <c r="J861" s="2" t="s">
        <v>6</v>
      </c>
      <c r="K861" s="2">
        <v>35</v>
      </c>
      <c r="L861" s="2">
        <v>76</v>
      </c>
      <c r="M861" s="4">
        <v>12</v>
      </c>
      <c r="N861" s="2" t="s">
        <v>4</v>
      </c>
      <c r="O861" s="2">
        <v>2</v>
      </c>
      <c r="P861" t="s">
        <v>10</v>
      </c>
      <c r="Q861">
        <f t="shared" si="130"/>
        <v>420</v>
      </c>
      <c r="R861" s="55">
        <f t="shared" si="131"/>
        <v>8.9361702127659579E-3</v>
      </c>
      <c r="S861">
        <f t="shared" si="132"/>
        <v>1</v>
      </c>
      <c r="T861">
        <f t="shared" si="133"/>
        <v>2</v>
      </c>
      <c r="U861" s="2">
        <f t="shared" si="134"/>
        <v>2</v>
      </c>
      <c r="V861" s="2">
        <f t="shared" si="135"/>
        <v>0</v>
      </c>
      <c r="W861">
        <f t="shared" si="136"/>
        <v>1</v>
      </c>
      <c r="X861" s="2">
        <f t="shared" si="137"/>
        <v>1</v>
      </c>
      <c r="Y861">
        <f t="shared" si="138"/>
        <v>1</v>
      </c>
      <c r="AB861">
        <f t="shared" si="139"/>
        <v>1</v>
      </c>
    </row>
    <row r="862" spans="1:28" x14ac:dyDescent="0.2">
      <c r="A862" s="5">
        <v>860</v>
      </c>
      <c r="B862" s="2" t="s">
        <v>0</v>
      </c>
      <c r="C862" s="2" t="s">
        <v>1</v>
      </c>
      <c r="D862" s="2" t="s">
        <v>15</v>
      </c>
      <c r="E862" s="2" t="s">
        <v>15</v>
      </c>
      <c r="F862" s="2">
        <v>29</v>
      </c>
      <c r="G862" s="2">
        <v>54</v>
      </c>
      <c r="H862" t="s">
        <v>34</v>
      </c>
      <c r="I862" s="2" t="s">
        <v>2</v>
      </c>
      <c r="J862" s="2" t="s">
        <v>55</v>
      </c>
      <c r="K862" s="2">
        <v>15</v>
      </c>
      <c r="L862" s="2">
        <v>19</v>
      </c>
      <c r="M862" s="2">
        <v>30</v>
      </c>
      <c r="N862" s="2" t="s">
        <v>4</v>
      </c>
      <c r="O862" s="2">
        <v>1</v>
      </c>
      <c r="P862" t="s">
        <v>11</v>
      </c>
      <c r="Q862">
        <f t="shared" si="130"/>
        <v>180</v>
      </c>
      <c r="R862" s="55">
        <f t="shared" si="131"/>
        <v>6.2068965517241377E-3</v>
      </c>
      <c r="S862">
        <f t="shared" si="132"/>
        <v>1</v>
      </c>
      <c r="T862">
        <f t="shared" si="133"/>
        <v>0</v>
      </c>
      <c r="U862" s="2">
        <f t="shared" si="134"/>
        <v>3</v>
      </c>
      <c r="V862" s="2">
        <f t="shared" si="135"/>
        <v>3</v>
      </c>
      <c r="W862">
        <f t="shared" si="136"/>
        <v>1</v>
      </c>
      <c r="X862" s="2">
        <f t="shared" si="137"/>
        <v>0</v>
      </c>
      <c r="Y862">
        <f t="shared" si="138"/>
        <v>1</v>
      </c>
      <c r="AB862">
        <f t="shared" si="139"/>
        <v>0</v>
      </c>
    </row>
    <row r="863" spans="1:28" x14ac:dyDescent="0.2">
      <c r="A863" s="5">
        <v>861</v>
      </c>
      <c r="B863" s="2" t="s">
        <v>0</v>
      </c>
      <c r="C863" s="2" t="s">
        <v>1</v>
      </c>
      <c r="D863" s="2" t="s">
        <v>5</v>
      </c>
      <c r="E863" s="2" t="s">
        <v>83</v>
      </c>
      <c r="F863" s="2">
        <v>26</v>
      </c>
      <c r="G863" s="2">
        <v>54</v>
      </c>
      <c r="H863" t="s">
        <v>33</v>
      </c>
      <c r="I863" s="2" t="s">
        <v>14</v>
      </c>
      <c r="J863" s="2" t="s">
        <v>53</v>
      </c>
      <c r="K863" s="2">
        <v>13</v>
      </c>
      <c r="L863" s="2">
        <v>49</v>
      </c>
      <c r="M863" s="2">
        <v>10</v>
      </c>
      <c r="N863" s="2" t="s">
        <v>4</v>
      </c>
      <c r="O863" s="2">
        <v>1</v>
      </c>
      <c r="P863" t="s">
        <v>12</v>
      </c>
      <c r="Q863">
        <f t="shared" si="130"/>
        <v>156</v>
      </c>
      <c r="R863" s="55">
        <f t="shared" si="131"/>
        <v>6.0000000000000001E-3</v>
      </c>
      <c r="S863">
        <f t="shared" si="132"/>
        <v>1</v>
      </c>
      <c r="T863">
        <f t="shared" si="133"/>
        <v>1</v>
      </c>
      <c r="U863" s="2">
        <f t="shared" si="134"/>
        <v>1</v>
      </c>
      <c r="V863" s="2">
        <f t="shared" si="135"/>
        <v>1</v>
      </c>
      <c r="W863">
        <f t="shared" si="136"/>
        <v>1</v>
      </c>
      <c r="X863" s="2">
        <f t="shared" si="137"/>
        <v>1</v>
      </c>
      <c r="Y863">
        <f t="shared" si="138"/>
        <v>1</v>
      </c>
      <c r="AB863">
        <f t="shared" si="139"/>
        <v>1</v>
      </c>
    </row>
    <row r="864" spans="1:28" x14ac:dyDescent="0.2">
      <c r="A864" s="5">
        <v>862</v>
      </c>
      <c r="B864" s="2" t="s">
        <v>3</v>
      </c>
      <c r="C864" s="2" t="s">
        <v>1</v>
      </c>
      <c r="D864" s="2" t="s">
        <v>15</v>
      </c>
      <c r="E864" s="2" t="s">
        <v>83</v>
      </c>
      <c r="F864" s="2">
        <v>42</v>
      </c>
      <c r="G864" s="2">
        <v>48</v>
      </c>
      <c r="H864" t="s">
        <v>39</v>
      </c>
      <c r="I864" s="2" t="s">
        <v>14</v>
      </c>
      <c r="J864" s="3" t="s">
        <v>7</v>
      </c>
      <c r="K864" s="2">
        <v>45</v>
      </c>
      <c r="L864" s="2">
        <v>125</v>
      </c>
      <c r="M864" s="2">
        <v>41</v>
      </c>
      <c r="N864" s="2" t="s">
        <v>8</v>
      </c>
      <c r="O864" s="2">
        <v>11</v>
      </c>
      <c r="P864" s="1" t="s">
        <v>9</v>
      </c>
      <c r="Q864">
        <f t="shared" si="130"/>
        <v>540</v>
      </c>
      <c r="R864" s="55">
        <f t="shared" si="131"/>
        <v>1.2857142857142857E-2</v>
      </c>
      <c r="S864">
        <f t="shared" si="132"/>
        <v>0</v>
      </c>
      <c r="T864">
        <f t="shared" si="133"/>
        <v>1</v>
      </c>
      <c r="U864" s="2">
        <f t="shared" si="134"/>
        <v>0</v>
      </c>
      <c r="V864" s="2">
        <f t="shared" si="135"/>
        <v>4</v>
      </c>
      <c r="W864">
        <f t="shared" si="136"/>
        <v>1</v>
      </c>
      <c r="X864" s="2">
        <f t="shared" si="137"/>
        <v>1</v>
      </c>
      <c r="Y864">
        <f t="shared" si="138"/>
        <v>0</v>
      </c>
      <c r="AB864">
        <f t="shared" si="139"/>
        <v>0</v>
      </c>
    </row>
    <row r="865" spans="1:28" x14ac:dyDescent="0.2">
      <c r="A865" s="5">
        <v>863</v>
      </c>
      <c r="B865" s="2" t="s">
        <v>3</v>
      </c>
      <c r="C865" s="2" t="s">
        <v>1</v>
      </c>
      <c r="D865" s="2" t="s">
        <v>5</v>
      </c>
      <c r="E865" s="2" t="s">
        <v>83</v>
      </c>
      <c r="F865" s="2">
        <v>47</v>
      </c>
      <c r="G865" s="2">
        <v>74</v>
      </c>
      <c r="H865" t="s">
        <v>39</v>
      </c>
      <c r="I865" s="2" t="s">
        <v>14</v>
      </c>
      <c r="J865" s="3" t="s">
        <v>7</v>
      </c>
      <c r="K865" s="2">
        <v>39</v>
      </c>
      <c r="L865" s="2">
        <v>112</v>
      </c>
      <c r="M865" s="2">
        <v>46</v>
      </c>
      <c r="N865" s="2" t="s">
        <v>8</v>
      </c>
      <c r="O865" s="2">
        <v>10</v>
      </c>
      <c r="P865" t="s">
        <v>9</v>
      </c>
      <c r="Q865">
        <f t="shared" si="130"/>
        <v>468</v>
      </c>
      <c r="R865" s="55">
        <f t="shared" si="131"/>
        <v>9.9574468085106387E-3</v>
      </c>
      <c r="S865">
        <f t="shared" si="132"/>
        <v>0</v>
      </c>
      <c r="T865">
        <f t="shared" si="133"/>
        <v>1</v>
      </c>
      <c r="U865" s="2">
        <f t="shared" si="134"/>
        <v>0</v>
      </c>
      <c r="V865" s="2">
        <f t="shared" si="135"/>
        <v>4</v>
      </c>
      <c r="W865">
        <f t="shared" si="136"/>
        <v>1</v>
      </c>
      <c r="X865" s="2">
        <f t="shared" si="137"/>
        <v>1</v>
      </c>
      <c r="Y865">
        <f t="shared" si="138"/>
        <v>0</v>
      </c>
      <c r="AB865">
        <f t="shared" si="139"/>
        <v>1</v>
      </c>
    </row>
    <row r="866" spans="1:28" x14ac:dyDescent="0.2">
      <c r="A866" s="5">
        <v>864</v>
      </c>
      <c r="B866" s="2" t="s">
        <v>3</v>
      </c>
      <c r="C866" s="2" t="s">
        <v>1</v>
      </c>
      <c r="D866" s="2" t="s">
        <v>15</v>
      </c>
      <c r="E866" s="2" t="s">
        <v>15</v>
      </c>
      <c r="F866" s="2">
        <v>26</v>
      </c>
      <c r="G866" s="2">
        <v>24</v>
      </c>
      <c r="H866" t="s">
        <v>29</v>
      </c>
      <c r="I866" s="2" t="s">
        <v>2</v>
      </c>
      <c r="J866" s="2" t="s">
        <v>55</v>
      </c>
      <c r="K866" s="2">
        <v>15</v>
      </c>
      <c r="L866" s="2">
        <v>53</v>
      </c>
      <c r="M866" s="2">
        <v>25</v>
      </c>
      <c r="N866" s="2" t="s">
        <v>4</v>
      </c>
      <c r="O866" s="2">
        <v>1</v>
      </c>
      <c r="P866" t="s">
        <v>11</v>
      </c>
      <c r="Q866">
        <f t="shared" si="130"/>
        <v>180</v>
      </c>
      <c r="R866" s="55">
        <f t="shared" si="131"/>
        <v>6.9230769230769233E-3</v>
      </c>
      <c r="S866">
        <f t="shared" si="132"/>
        <v>0</v>
      </c>
      <c r="T866">
        <f t="shared" si="133"/>
        <v>0</v>
      </c>
      <c r="U866" s="2">
        <f t="shared" si="134"/>
        <v>3</v>
      </c>
      <c r="V866" s="2">
        <f t="shared" si="135"/>
        <v>3</v>
      </c>
      <c r="W866">
        <f t="shared" si="136"/>
        <v>1</v>
      </c>
      <c r="X866" s="2">
        <f t="shared" si="137"/>
        <v>0</v>
      </c>
      <c r="Y866">
        <f t="shared" si="138"/>
        <v>1</v>
      </c>
      <c r="AB866">
        <f t="shared" si="139"/>
        <v>0</v>
      </c>
    </row>
    <row r="867" spans="1:28" x14ac:dyDescent="0.2">
      <c r="A867" s="5">
        <v>865</v>
      </c>
      <c r="B867" s="2" t="s">
        <v>3</v>
      </c>
      <c r="C867" s="2" t="s">
        <v>1</v>
      </c>
      <c r="D867" s="2" t="s">
        <v>5</v>
      </c>
      <c r="E867" s="2" t="s">
        <v>15</v>
      </c>
      <c r="F867" s="2">
        <v>31</v>
      </c>
      <c r="G867" s="2">
        <v>47</v>
      </c>
      <c r="H867" t="s">
        <v>29</v>
      </c>
      <c r="I867" s="2" t="s">
        <v>2</v>
      </c>
      <c r="J867" s="2" t="s">
        <v>55</v>
      </c>
      <c r="K867" s="2">
        <v>16</v>
      </c>
      <c r="L867" s="2">
        <v>22</v>
      </c>
      <c r="M867" s="2">
        <v>26</v>
      </c>
      <c r="N867" s="2" t="s">
        <v>4</v>
      </c>
      <c r="O867" s="2">
        <v>1</v>
      </c>
      <c r="P867" t="s">
        <v>10</v>
      </c>
      <c r="Q867">
        <f t="shared" si="130"/>
        <v>192</v>
      </c>
      <c r="R867" s="55">
        <f t="shared" si="131"/>
        <v>6.193548387096774E-3</v>
      </c>
      <c r="S867">
        <f t="shared" si="132"/>
        <v>0</v>
      </c>
      <c r="T867">
        <f t="shared" si="133"/>
        <v>0</v>
      </c>
      <c r="U867" s="2">
        <f t="shared" si="134"/>
        <v>2</v>
      </c>
      <c r="V867" s="2">
        <f t="shared" si="135"/>
        <v>3</v>
      </c>
      <c r="W867">
        <f t="shared" si="136"/>
        <v>1</v>
      </c>
      <c r="X867" s="2">
        <f t="shared" si="137"/>
        <v>0</v>
      </c>
      <c r="Y867">
        <f t="shared" si="138"/>
        <v>1</v>
      </c>
      <c r="AB867">
        <f t="shared" si="139"/>
        <v>1</v>
      </c>
    </row>
    <row r="868" spans="1:28" x14ac:dyDescent="0.2">
      <c r="A868" s="5">
        <v>866</v>
      </c>
      <c r="B868" s="2" t="s">
        <v>0</v>
      </c>
      <c r="C868" s="2" t="s">
        <v>2</v>
      </c>
      <c r="D868" s="2" t="s">
        <v>5</v>
      </c>
      <c r="E868" s="2" t="s">
        <v>15</v>
      </c>
      <c r="F868" s="2">
        <v>29</v>
      </c>
      <c r="G868" s="2">
        <v>23</v>
      </c>
      <c r="H868" t="s">
        <v>35</v>
      </c>
      <c r="I868" s="2" t="s">
        <v>2</v>
      </c>
      <c r="J868" s="2" t="s">
        <v>55</v>
      </c>
      <c r="K868" s="2">
        <v>32</v>
      </c>
      <c r="L868" s="2">
        <v>75</v>
      </c>
      <c r="M868" s="2">
        <v>47</v>
      </c>
      <c r="N868" s="2" t="s">
        <v>4</v>
      </c>
      <c r="O868" s="2">
        <v>2</v>
      </c>
      <c r="P868" t="s">
        <v>13</v>
      </c>
      <c r="Q868">
        <f t="shared" si="130"/>
        <v>384</v>
      </c>
      <c r="R868" s="55">
        <f t="shared" si="131"/>
        <v>1.3241379310344827E-2</v>
      </c>
      <c r="S868">
        <f t="shared" si="132"/>
        <v>1</v>
      </c>
      <c r="T868">
        <f t="shared" si="133"/>
        <v>0</v>
      </c>
      <c r="U868" s="2">
        <f t="shared" si="134"/>
        <v>4</v>
      </c>
      <c r="V868" s="2">
        <f t="shared" si="135"/>
        <v>3</v>
      </c>
      <c r="W868">
        <f t="shared" si="136"/>
        <v>0</v>
      </c>
      <c r="X868" s="2">
        <f t="shared" si="137"/>
        <v>0</v>
      </c>
      <c r="Y868">
        <f t="shared" si="138"/>
        <v>1</v>
      </c>
      <c r="AB868">
        <f t="shared" si="139"/>
        <v>1</v>
      </c>
    </row>
    <row r="869" spans="1:28" x14ac:dyDescent="0.2">
      <c r="A869" s="5">
        <v>867</v>
      </c>
      <c r="B869" s="2" t="s">
        <v>0</v>
      </c>
      <c r="C869" s="2" t="s">
        <v>2</v>
      </c>
      <c r="D869" s="2" t="s">
        <v>5</v>
      </c>
      <c r="E869" s="2" t="s">
        <v>83</v>
      </c>
      <c r="F869" s="2">
        <v>52</v>
      </c>
      <c r="G869" s="2">
        <v>68</v>
      </c>
      <c r="H869" t="s">
        <v>27</v>
      </c>
      <c r="I869" s="2" t="s">
        <v>2</v>
      </c>
      <c r="J869" s="2" t="s">
        <v>6</v>
      </c>
      <c r="K869" s="2">
        <v>84</v>
      </c>
      <c r="L869" s="2">
        <v>346</v>
      </c>
      <c r="M869" s="2">
        <v>1</v>
      </c>
      <c r="N869" s="2" t="s">
        <v>4</v>
      </c>
      <c r="O869" s="2">
        <v>2</v>
      </c>
      <c r="P869" t="s">
        <v>12</v>
      </c>
      <c r="Q869">
        <f t="shared" si="130"/>
        <v>1008</v>
      </c>
      <c r="R869" s="55">
        <f t="shared" si="131"/>
        <v>1.9384615384615386E-2</v>
      </c>
      <c r="S869">
        <f t="shared" si="132"/>
        <v>1</v>
      </c>
      <c r="T869">
        <f t="shared" si="133"/>
        <v>1</v>
      </c>
      <c r="U869" s="2">
        <f t="shared" si="134"/>
        <v>1</v>
      </c>
      <c r="V869" s="2">
        <f t="shared" si="135"/>
        <v>0</v>
      </c>
      <c r="W869">
        <f t="shared" si="136"/>
        <v>0</v>
      </c>
      <c r="X869" s="2">
        <f t="shared" si="137"/>
        <v>0</v>
      </c>
      <c r="Y869">
        <f t="shared" si="138"/>
        <v>1</v>
      </c>
      <c r="AB869">
        <f t="shared" si="139"/>
        <v>1</v>
      </c>
    </row>
    <row r="870" spans="1:28" x14ac:dyDescent="0.2">
      <c r="A870" s="5">
        <v>868</v>
      </c>
      <c r="B870" s="2" t="s">
        <v>0</v>
      </c>
      <c r="C870" s="2" t="s">
        <v>1</v>
      </c>
      <c r="D870" s="2" t="s">
        <v>5</v>
      </c>
      <c r="E870" s="2" t="s">
        <v>83</v>
      </c>
      <c r="F870" s="2">
        <v>51</v>
      </c>
      <c r="G870" s="2">
        <v>30</v>
      </c>
      <c r="H870" t="s">
        <v>37</v>
      </c>
      <c r="I870" s="2" t="s">
        <v>14</v>
      </c>
      <c r="J870" s="2" t="s">
        <v>6</v>
      </c>
      <c r="K870" s="2">
        <v>54</v>
      </c>
      <c r="L870" s="2">
        <v>207</v>
      </c>
      <c r="M870" s="4">
        <v>3</v>
      </c>
      <c r="N870" s="2" t="s">
        <v>4</v>
      </c>
      <c r="O870" s="2">
        <v>1</v>
      </c>
      <c r="P870" t="s">
        <v>11</v>
      </c>
      <c r="Q870">
        <f t="shared" si="130"/>
        <v>648</v>
      </c>
      <c r="R870" s="55">
        <f t="shared" si="131"/>
        <v>1.2705882352941176E-2</v>
      </c>
      <c r="S870">
        <f t="shared" si="132"/>
        <v>1</v>
      </c>
      <c r="T870">
        <f t="shared" si="133"/>
        <v>1</v>
      </c>
      <c r="U870" s="2">
        <f t="shared" si="134"/>
        <v>3</v>
      </c>
      <c r="V870" s="2">
        <f t="shared" si="135"/>
        <v>0</v>
      </c>
      <c r="W870">
        <f t="shared" si="136"/>
        <v>1</v>
      </c>
      <c r="X870" s="2">
        <f t="shared" si="137"/>
        <v>1</v>
      </c>
      <c r="Y870">
        <f t="shared" si="138"/>
        <v>1</v>
      </c>
      <c r="AB870">
        <f t="shared" si="139"/>
        <v>1</v>
      </c>
    </row>
    <row r="871" spans="1:28" x14ac:dyDescent="0.2">
      <c r="A871" s="5">
        <v>869</v>
      </c>
      <c r="B871" s="2" t="s">
        <v>0</v>
      </c>
      <c r="C871" s="2" t="s">
        <v>2</v>
      </c>
      <c r="D871" s="2" t="s">
        <v>15</v>
      </c>
      <c r="E871" s="2" t="s">
        <v>15</v>
      </c>
      <c r="F871" s="2">
        <v>33</v>
      </c>
      <c r="G871" s="2">
        <v>29</v>
      </c>
      <c r="H871" t="s">
        <v>30</v>
      </c>
      <c r="I871" s="2" t="s">
        <v>14</v>
      </c>
      <c r="J871" s="2" t="s">
        <v>55</v>
      </c>
      <c r="K871" s="2">
        <v>20</v>
      </c>
      <c r="L871" s="2">
        <v>32</v>
      </c>
      <c r="M871" s="2">
        <v>46</v>
      </c>
      <c r="N871" s="2" t="s">
        <v>4</v>
      </c>
      <c r="O871" s="2">
        <v>1</v>
      </c>
      <c r="P871" t="s">
        <v>12</v>
      </c>
      <c r="Q871">
        <f t="shared" si="130"/>
        <v>240</v>
      </c>
      <c r="R871" s="55">
        <f t="shared" si="131"/>
        <v>7.2727272727272727E-3</v>
      </c>
      <c r="S871">
        <f t="shared" si="132"/>
        <v>1</v>
      </c>
      <c r="T871">
        <f t="shared" si="133"/>
        <v>0</v>
      </c>
      <c r="U871" s="2">
        <f t="shared" si="134"/>
        <v>1</v>
      </c>
      <c r="V871" s="2">
        <f t="shared" si="135"/>
        <v>3</v>
      </c>
      <c r="W871">
        <f t="shared" si="136"/>
        <v>0</v>
      </c>
      <c r="X871" s="2">
        <f t="shared" si="137"/>
        <v>1</v>
      </c>
      <c r="Y871">
        <f t="shared" si="138"/>
        <v>1</v>
      </c>
      <c r="AB871">
        <f t="shared" si="139"/>
        <v>0</v>
      </c>
    </row>
    <row r="872" spans="1:28" x14ac:dyDescent="0.2">
      <c r="A872" s="5">
        <v>870</v>
      </c>
      <c r="B872" s="2" t="s">
        <v>3</v>
      </c>
      <c r="C872" s="2" t="s">
        <v>1</v>
      </c>
      <c r="D872" s="2" t="s">
        <v>5</v>
      </c>
      <c r="E872" s="2" t="s">
        <v>15</v>
      </c>
      <c r="F872" s="2">
        <v>28</v>
      </c>
      <c r="G872" s="2">
        <v>39</v>
      </c>
      <c r="H872" t="s">
        <v>20</v>
      </c>
      <c r="I872" s="2" t="s">
        <v>14</v>
      </c>
      <c r="J872" s="2" t="s">
        <v>53</v>
      </c>
      <c r="K872" s="2">
        <v>17</v>
      </c>
      <c r="L872" s="2">
        <v>28</v>
      </c>
      <c r="M872" s="2">
        <v>5</v>
      </c>
      <c r="N872" s="2" t="s">
        <v>4</v>
      </c>
      <c r="O872" s="2">
        <v>1</v>
      </c>
      <c r="P872" t="s">
        <v>11</v>
      </c>
      <c r="Q872">
        <f t="shared" si="130"/>
        <v>204</v>
      </c>
      <c r="R872" s="55">
        <f t="shared" si="131"/>
        <v>7.285714285714286E-3</v>
      </c>
      <c r="S872">
        <f t="shared" si="132"/>
        <v>0</v>
      </c>
      <c r="T872">
        <f t="shared" si="133"/>
        <v>0</v>
      </c>
      <c r="U872" s="2">
        <f t="shared" si="134"/>
        <v>3</v>
      </c>
      <c r="V872" s="2">
        <f t="shared" si="135"/>
        <v>1</v>
      </c>
      <c r="W872">
        <f t="shared" si="136"/>
        <v>1</v>
      </c>
      <c r="X872" s="2">
        <f t="shared" si="137"/>
        <v>1</v>
      </c>
      <c r="Y872">
        <f t="shared" si="138"/>
        <v>1</v>
      </c>
      <c r="AB872">
        <f t="shared" si="139"/>
        <v>1</v>
      </c>
    </row>
    <row r="873" spans="1:28" x14ac:dyDescent="0.2">
      <c r="A873" s="5">
        <v>871</v>
      </c>
      <c r="B873" s="2" t="s">
        <v>3</v>
      </c>
      <c r="C873" s="2" t="s">
        <v>1</v>
      </c>
      <c r="D873" s="2" t="s">
        <v>15</v>
      </c>
      <c r="E873" s="2" t="s">
        <v>83</v>
      </c>
      <c r="F873" s="2">
        <v>45</v>
      </c>
      <c r="G873" s="2">
        <v>32</v>
      </c>
      <c r="H873" t="s">
        <v>28</v>
      </c>
      <c r="I873" s="2" t="s">
        <v>14</v>
      </c>
      <c r="J873" s="3" t="s">
        <v>7</v>
      </c>
      <c r="K873" s="2">
        <v>43</v>
      </c>
      <c r="L873" s="2">
        <v>63</v>
      </c>
      <c r="M873" s="2">
        <v>19</v>
      </c>
      <c r="N873" s="2" t="s">
        <v>8</v>
      </c>
      <c r="O873" s="2">
        <v>12</v>
      </c>
      <c r="P873" s="1" t="s">
        <v>9</v>
      </c>
      <c r="Q873">
        <f t="shared" si="130"/>
        <v>516</v>
      </c>
      <c r="R873" s="55">
        <f t="shared" si="131"/>
        <v>1.1466666666666667E-2</v>
      </c>
      <c r="S873">
        <f t="shared" si="132"/>
        <v>0</v>
      </c>
      <c r="T873">
        <f t="shared" si="133"/>
        <v>1</v>
      </c>
      <c r="U873" s="2">
        <f t="shared" si="134"/>
        <v>0</v>
      </c>
      <c r="V873" s="2">
        <f t="shared" si="135"/>
        <v>4</v>
      </c>
      <c r="W873">
        <f t="shared" si="136"/>
        <v>1</v>
      </c>
      <c r="X873" s="2">
        <f t="shared" si="137"/>
        <v>1</v>
      </c>
      <c r="Y873">
        <f t="shared" si="138"/>
        <v>0</v>
      </c>
      <c r="AB873">
        <f t="shared" si="139"/>
        <v>0</v>
      </c>
    </row>
    <row r="874" spans="1:28" x14ac:dyDescent="0.2">
      <c r="A874" s="5">
        <v>872</v>
      </c>
      <c r="B874" s="2" t="s">
        <v>3</v>
      </c>
      <c r="C874" s="2" t="s">
        <v>1</v>
      </c>
      <c r="D874" s="2" t="s">
        <v>5</v>
      </c>
      <c r="E874" s="2" t="s">
        <v>83</v>
      </c>
      <c r="F874" s="2">
        <v>49</v>
      </c>
      <c r="G874" s="2">
        <v>32</v>
      </c>
      <c r="H874" t="s">
        <v>34</v>
      </c>
      <c r="I874" s="2" t="s">
        <v>14</v>
      </c>
      <c r="J874" s="3" t="s">
        <v>7</v>
      </c>
      <c r="K874" s="2">
        <v>28</v>
      </c>
      <c r="L874" s="2">
        <v>32</v>
      </c>
      <c r="M874" s="2">
        <v>35</v>
      </c>
      <c r="N874" s="2" t="s">
        <v>8</v>
      </c>
      <c r="O874" s="2">
        <v>8</v>
      </c>
      <c r="P874" t="s">
        <v>9</v>
      </c>
      <c r="Q874">
        <f t="shared" si="130"/>
        <v>336</v>
      </c>
      <c r="R874" s="55">
        <f t="shared" si="131"/>
        <v>6.8571428571428568E-3</v>
      </c>
      <c r="S874">
        <f t="shared" si="132"/>
        <v>0</v>
      </c>
      <c r="T874">
        <f t="shared" si="133"/>
        <v>1</v>
      </c>
      <c r="U874" s="2">
        <f t="shared" si="134"/>
        <v>0</v>
      </c>
      <c r="V874" s="2">
        <f t="shared" si="135"/>
        <v>4</v>
      </c>
      <c r="W874">
        <f t="shared" si="136"/>
        <v>1</v>
      </c>
      <c r="X874" s="2">
        <f t="shared" si="137"/>
        <v>1</v>
      </c>
      <c r="Y874">
        <f t="shared" si="138"/>
        <v>0</v>
      </c>
      <c r="AB874">
        <f t="shared" si="139"/>
        <v>1</v>
      </c>
    </row>
    <row r="875" spans="1:28" x14ac:dyDescent="0.2">
      <c r="A875" s="5">
        <v>873</v>
      </c>
      <c r="B875" s="2" t="s">
        <v>0</v>
      </c>
      <c r="C875" s="2" t="s">
        <v>1</v>
      </c>
      <c r="D875" s="2" t="s">
        <v>5</v>
      </c>
      <c r="E875" s="2" t="s">
        <v>83</v>
      </c>
      <c r="F875" s="2">
        <v>47</v>
      </c>
      <c r="G875" s="2">
        <v>33</v>
      </c>
      <c r="H875" t="s">
        <v>35</v>
      </c>
      <c r="I875" s="2" t="s">
        <v>14</v>
      </c>
      <c r="J875" s="3" t="s">
        <v>7</v>
      </c>
      <c r="K875" s="2">
        <v>47</v>
      </c>
      <c r="L875" s="2">
        <v>130</v>
      </c>
      <c r="M875" s="2">
        <v>29</v>
      </c>
      <c r="N875" s="2" t="s">
        <v>8</v>
      </c>
      <c r="O875" s="2">
        <v>13</v>
      </c>
      <c r="P875" t="s">
        <v>9</v>
      </c>
      <c r="Q875">
        <f t="shared" si="130"/>
        <v>564</v>
      </c>
      <c r="R875" s="55">
        <f t="shared" si="131"/>
        <v>1.2E-2</v>
      </c>
      <c r="S875">
        <f t="shared" si="132"/>
        <v>1</v>
      </c>
      <c r="T875">
        <f t="shared" si="133"/>
        <v>1</v>
      </c>
      <c r="U875" s="2">
        <f t="shared" si="134"/>
        <v>0</v>
      </c>
      <c r="V875" s="2">
        <f t="shared" si="135"/>
        <v>4</v>
      </c>
      <c r="W875">
        <f t="shared" si="136"/>
        <v>1</v>
      </c>
      <c r="X875" s="2">
        <f t="shared" si="137"/>
        <v>1</v>
      </c>
      <c r="Y875">
        <f t="shared" si="138"/>
        <v>0</v>
      </c>
      <c r="AB875">
        <f t="shared" si="139"/>
        <v>1</v>
      </c>
    </row>
    <row r="876" spans="1:28" x14ac:dyDescent="0.2">
      <c r="A876" s="5">
        <v>874</v>
      </c>
      <c r="B876" s="2" t="s">
        <v>0</v>
      </c>
      <c r="C876" s="2" t="s">
        <v>2</v>
      </c>
      <c r="D876" s="2" t="s">
        <v>5</v>
      </c>
      <c r="E876" s="2" t="s">
        <v>85</v>
      </c>
      <c r="F876" s="2">
        <v>26</v>
      </c>
      <c r="G876" s="2">
        <v>23</v>
      </c>
      <c r="H876" t="s">
        <v>20</v>
      </c>
      <c r="I876" s="2" t="s">
        <v>2</v>
      </c>
      <c r="J876" s="2" t="s">
        <v>53</v>
      </c>
      <c r="K876" s="2">
        <v>35</v>
      </c>
      <c r="L876" s="2">
        <v>128</v>
      </c>
      <c r="M876" s="2">
        <v>36</v>
      </c>
      <c r="N876" s="2" t="s">
        <v>4</v>
      </c>
      <c r="O876" s="2">
        <v>1</v>
      </c>
      <c r="P876" t="s">
        <v>13</v>
      </c>
      <c r="Q876">
        <f t="shared" si="130"/>
        <v>420</v>
      </c>
      <c r="R876" s="55">
        <f t="shared" si="131"/>
        <v>1.6153846153846154E-2</v>
      </c>
      <c r="S876">
        <f t="shared" si="132"/>
        <v>1</v>
      </c>
      <c r="T876">
        <f t="shared" si="133"/>
        <v>3</v>
      </c>
      <c r="U876" s="2">
        <f t="shared" si="134"/>
        <v>4</v>
      </c>
      <c r="V876" s="2">
        <f t="shared" si="135"/>
        <v>1</v>
      </c>
      <c r="W876">
        <f t="shared" si="136"/>
        <v>0</v>
      </c>
      <c r="X876" s="2">
        <f t="shared" si="137"/>
        <v>0</v>
      </c>
      <c r="Y876">
        <f t="shared" si="138"/>
        <v>1</v>
      </c>
      <c r="AB876">
        <f t="shared" si="139"/>
        <v>1</v>
      </c>
    </row>
    <row r="877" spans="1:28" x14ac:dyDescent="0.2">
      <c r="A877" s="5">
        <v>875</v>
      </c>
      <c r="B877" s="2" t="s">
        <v>0</v>
      </c>
      <c r="C877" s="2" t="s">
        <v>2</v>
      </c>
      <c r="D877" s="2" t="s">
        <v>5</v>
      </c>
      <c r="E877" s="2" t="s">
        <v>15</v>
      </c>
      <c r="F877" s="2">
        <v>30</v>
      </c>
      <c r="G877" s="2">
        <v>27</v>
      </c>
      <c r="H877" t="s">
        <v>35</v>
      </c>
      <c r="I877" s="2" t="s">
        <v>2</v>
      </c>
      <c r="J877" s="2" t="s">
        <v>55</v>
      </c>
      <c r="K877" s="2">
        <v>35</v>
      </c>
      <c r="L877" s="2">
        <v>138</v>
      </c>
      <c r="M877" s="2">
        <v>9</v>
      </c>
      <c r="N877" s="2" t="s">
        <v>4</v>
      </c>
      <c r="O877" s="2">
        <v>1</v>
      </c>
      <c r="P877" t="s">
        <v>13</v>
      </c>
      <c r="Q877">
        <f t="shared" si="130"/>
        <v>420</v>
      </c>
      <c r="R877" s="55">
        <f t="shared" si="131"/>
        <v>1.4E-2</v>
      </c>
      <c r="S877">
        <f t="shared" si="132"/>
        <v>1</v>
      </c>
      <c r="T877">
        <f t="shared" si="133"/>
        <v>0</v>
      </c>
      <c r="U877" s="2">
        <f t="shared" si="134"/>
        <v>4</v>
      </c>
      <c r="V877" s="2">
        <f t="shared" si="135"/>
        <v>3</v>
      </c>
      <c r="W877">
        <f t="shared" si="136"/>
        <v>0</v>
      </c>
      <c r="X877" s="2">
        <f t="shared" si="137"/>
        <v>0</v>
      </c>
      <c r="Y877">
        <f t="shared" si="138"/>
        <v>1</v>
      </c>
      <c r="AB877">
        <f t="shared" si="139"/>
        <v>1</v>
      </c>
    </row>
    <row r="878" spans="1:28" x14ac:dyDescent="0.2">
      <c r="A878" s="5">
        <v>876</v>
      </c>
      <c r="B878" s="2" t="s">
        <v>3</v>
      </c>
      <c r="C878" s="2" t="s">
        <v>1</v>
      </c>
      <c r="D878" s="2" t="s">
        <v>15</v>
      </c>
      <c r="E878" s="2" t="s">
        <v>15</v>
      </c>
      <c r="F878" s="2">
        <v>30</v>
      </c>
      <c r="G878" s="2">
        <v>31</v>
      </c>
      <c r="H878" t="s">
        <v>37</v>
      </c>
      <c r="I878" s="2" t="s">
        <v>14</v>
      </c>
      <c r="J878" s="2" t="s">
        <v>53</v>
      </c>
      <c r="K878" s="2">
        <v>17</v>
      </c>
      <c r="L878" s="2">
        <v>54</v>
      </c>
      <c r="M878" s="2">
        <v>31</v>
      </c>
      <c r="N878" s="2" t="s">
        <v>4</v>
      </c>
      <c r="O878" s="2">
        <v>1</v>
      </c>
      <c r="P878" t="s">
        <v>10</v>
      </c>
      <c r="Q878">
        <f t="shared" si="130"/>
        <v>204</v>
      </c>
      <c r="R878" s="55">
        <f t="shared" si="131"/>
        <v>6.7999999999999996E-3</v>
      </c>
      <c r="S878">
        <f t="shared" si="132"/>
        <v>0</v>
      </c>
      <c r="T878">
        <f t="shared" si="133"/>
        <v>0</v>
      </c>
      <c r="U878" s="2">
        <f t="shared" si="134"/>
        <v>2</v>
      </c>
      <c r="V878" s="2">
        <f t="shared" si="135"/>
        <v>1</v>
      </c>
      <c r="W878">
        <f t="shared" si="136"/>
        <v>1</v>
      </c>
      <c r="X878" s="2">
        <f t="shared" si="137"/>
        <v>1</v>
      </c>
      <c r="Y878">
        <f t="shared" si="138"/>
        <v>1</v>
      </c>
      <c r="AB878">
        <f t="shared" si="139"/>
        <v>0</v>
      </c>
    </row>
    <row r="879" spans="1:28" x14ac:dyDescent="0.2">
      <c r="A879" s="5">
        <v>877</v>
      </c>
      <c r="B879" s="2" t="s">
        <v>3</v>
      </c>
      <c r="C879" s="2" t="s">
        <v>2</v>
      </c>
      <c r="D879" s="2" t="s">
        <v>15</v>
      </c>
      <c r="E879" s="2" t="s">
        <v>83</v>
      </c>
      <c r="F879" s="2">
        <v>45</v>
      </c>
      <c r="G879" s="2">
        <v>51</v>
      </c>
      <c r="H879" t="s">
        <v>48</v>
      </c>
      <c r="I879" s="2" t="s">
        <v>2</v>
      </c>
      <c r="J879" s="3" t="s">
        <v>7</v>
      </c>
      <c r="K879" s="2">
        <v>41</v>
      </c>
      <c r="L879" s="2">
        <v>63</v>
      </c>
      <c r="M879" s="2">
        <v>37</v>
      </c>
      <c r="N879" s="2" t="s">
        <v>8</v>
      </c>
      <c r="O879" s="2">
        <v>4</v>
      </c>
      <c r="P879" s="1" t="s">
        <v>9</v>
      </c>
      <c r="Q879">
        <f t="shared" si="130"/>
        <v>492</v>
      </c>
      <c r="R879" s="55">
        <f t="shared" si="131"/>
        <v>1.0933333333333333E-2</v>
      </c>
      <c r="S879">
        <f t="shared" si="132"/>
        <v>0</v>
      </c>
      <c r="T879">
        <f t="shared" si="133"/>
        <v>1</v>
      </c>
      <c r="U879" s="2">
        <f t="shared" si="134"/>
        <v>0</v>
      </c>
      <c r="V879" s="2">
        <f t="shared" si="135"/>
        <v>4</v>
      </c>
      <c r="W879">
        <f t="shared" si="136"/>
        <v>0</v>
      </c>
      <c r="X879" s="2">
        <f t="shared" si="137"/>
        <v>0</v>
      </c>
      <c r="Y879">
        <f t="shared" si="138"/>
        <v>0</v>
      </c>
      <c r="AB879">
        <f t="shared" si="139"/>
        <v>0</v>
      </c>
    </row>
    <row r="880" spans="1:28" x14ac:dyDescent="0.2">
      <c r="A880" s="5">
        <v>878</v>
      </c>
      <c r="B880" s="2" t="s">
        <v>3</v>
      </c>
      <c r="C880" s="2" t="s">
        <v>1</v>
      </c>
      <c r="D880" s="2" t="s">
        <v>15</v>
      </c>
      <c r="E880" s="2" t="s">
        <v>15</v>
      </c>
      <c r="F880" s="2">
        <v>33</v>
      </c>
      <c r="G880" s="2">
        <v>33</v>
      </c>
      <c r="H880" t="s">
        <v>45</v>
      </c>
      <c r="I880" s="2" t="s">
        <v>2</v>
      </c>
      <c r="J880" s="2" t="s">
        <v>53</v>
      </c>
      <c r="K880" s="2">
        <v>14</v>
      </c>
      <c r="L880" s="2">
        <v>50</v>
      </c>
      <c r="M880" s="2">
        <v>15</v>
      </c>
      <c r="N880" s="2" t="s">
        <v>4</v>
      </c>
      <c r="O880" s="2">
        <v>0</v>
      </c>
      <c r="P880" t="s">
        <v>12</v>
      </c>
      <c r="Q880">
        <f t="shared" si="130"/>
        <v>168</v>
      </c>
      <c r="R880" s="55">
        <f t="shared" si="131"/>
        <v>5.0909090909090913E-3</v>
      </c>
      <c r="S880">
        <f t="shared" si="132"/>
        <v>0</v>
      </c>
      <c r="T880">
        <f t="shared" si="133"/>
        <v>0</v>
      </c>
      <c r="U880" s="2">
        <f t="shared" si="134"/>
        <v>1</v>
      </c>
      <c r="V880" s="2">
        <f t="shared" si="135"/>
        <v>1</v>
      </c>
      <c r="W880">
        <f t="shared" si="136"/>
        <v>1</v>
      </c>
      <c r="X880" s="2">
        <f t="shared" si="137"/>
        <v>0</v>
      </c>
      <c r="Y880">
        <f t="shared" si="138"/>
        <v>1</v>
      </c>
      <c r="AB880">
        <f t="shared" si="139"/>
        <v>0</v>
      </c>
    </row>
    <row r="881" spans="1:28" x14ac:dyDescent="0.2">
      <c r="A881" s="5">
        <v>879</v>
      </c>
      <c r="B881" s="2" t="s">
        <v>3</v>
      </c>
      <c r="C881" s="2" t="s">
        <v>1</v>
      </c>
      <c r="D881" s="2" t="s">
        <v>5</v>
      </c>
      <c r="E881" s="2" t="s">
        <v>84</v>
      </c>
      <c r="F881" s="2">
        <v>51</v>
      </c>
      <c r="G881" s="2">
        <v>68</v>
      </c>
      <c r="H881" t="s">
        <v>34</v>
      </c>
      <c r="I881" s="2" t="s">
        <v>14</v>
      </c>
      <c r="J881" s="3" t="s">
        <v>7</v>
      </c>
      <c r="K881" s="2">
        <v>35</v>
      </c>
      <c r="L881" s="2">
        <v>56</v>
      </c>
      <c r="M881" s="2">
        <v>40</v>
      </c>
      <c r="N881" s="2" t="s">
        <v>8</v>
      </c>
      <c r="O881" s="2">
        <v>3</v>
      </c>
      <c r="P881" t="s">
        <v>9</v>
      </c>
      <c r="Q881">
        <f t="shared" si="130"/>
        <v>420</v>
      </c>
      <c r="R881" s="55">
        <f t="shared" si="131"/>
        <v>8.2352941176470594E-3</v>
      </c>
      <c r="S881">
        <f t="shared" si="132"/>
        <v>0</v>
      </c>
      <c r="T881">
        <f t="shared" si="133"/>
        <v>2</v>
      </c>
      <c r="U881" s="2">
        <f t="shared" si="134"/>
        <v>0</v>
      </c>
      <c r="V881" s="2">
        <f t="shared" si="135"/>
        <v>4</v>
      </c>
      <c r="W881">
        <f t="shared" si="136"/>
        <v>1</v>
      </c>
      <c r="X881" s="2">
        <f t="shared" si="137"/>
        <v>1</v>
      </c>
      <c r="Y881">
        <f t="shared" si="138"/>
        <v>0</v>
      </c>
      <c r="AB881">
        <f t="shared" si="139"/>
        <v>1</v>
      </c>
    </row>
    <row r="882" spans="1:28" x14ac:dyDescent="0.2">
      <c r="A882" s="5">
        <v>880</v>
      </c>
      <c r="B882" s="2" t="s">
        <v>3</v>
      </c>
      <c r="C882" s="2" t="s">
        <v>1</v>
      </c>
      <c r="D882" s="2" t="s">
        <v>5</v>
      </c>
      <c r="E882" s="2" t="s">
        <v>83</v>
      </c>
      <c r="F882" s="2">
        <v>50</v>
      </c>
      <c r="G882" s="2">
        <v>31</v>
      </c>
      <c r="H882" t="s">
        <v>22</v>
      </c>
      <c r="I882" s="2" t="s">
        <v>14</v>
      </c>
      <c r="J882" s="2" t="s">
        <v>6</v>
      </c>
      <c r="K882" s="2">
        <v>52</v>
      </c>
      <c r="L882" s="2">
        <v>85</v>
      </c>
      <c r="M882" s="2">
        <v>3</v>
      </c>
      <c r="N882" s="2" t="s">
        <v>4</v>
      </c>
      <c r="O882" s="2">
        <v>0</v>
      </c>
      <c r="P882" t="s">
        <v>11</v>
      </c>
      <c r="Q882">
        <f t="shared" si="130"/>
        <v>624</v>
      </c>
      <c r="R882" s="55">
        <f t="shared" si="131"/>
        <v>1.248E-2</v>
      </c>
      <c r="S882">
        <f t="shared" si="132"/>
        <v>0</v>
      </c>
      <c r="T882">
        <f t="shared" si="133"/>
        <v>1</v>
      </c>
      <c r="U882" s="2">
        <f t="shared" si="134"/>
        <v>3</v>
      </c>
      <c r="V882" s="2">
        <f t="shared" si="135"/>
        <v>0</v>
      </c>
      <c r="W882">
        <f t="shared" si="136"/>
        <v>1</v>
      </c>
      <c r="X882" s="2">
        <f t="shared" si="137"/>
        <v>1</v>
      </c>
      <c r="Y882">
        <f t="shared" si="138"/>
        <v>1</v>
      </c>
      <c r="AB882">
        <f t="shared" si="139"/>
        <v>1</v>
      </c>
    </row>
    <row r="883" spans="1:28" x14ac:dyDescent="0.2">
      <c r="A883" s="5">
        <v>881</v>
      </c>
      <c r="B883" s="2" t="s">
        <v>0</v>
      </c>
      <c r="C883" s="2" t="s">
        <v>1</v>
      </c>
      <c r="D883" s="2" t="s">
        <v>15</v>
      </c>
      <c r="E883" s="2" t="s">
        <v>84</v>
      </c>
      <c r="F883" s="2">
        <v>49</v>
      </c>
      <c r="G883" s="2">
        <v>55</v>
      </c>
      <c r="H883" t="s">
        <v>33</v>
      </c>
      <c r="I883" s="2" t="s">
        <v>14</v>
      </c>
      <c r="J883" s="3" t="s">
        <v>7</v>
      </c>
      <c r="K883" s="2">
        <v>44</v>
      </c>
      <c r="L883" s="2">
        <v>66</v>
      </c>
      <c r="M883" s="2">
        <v>46</v>
      </c>
      <c r="N883" s="2" t="s">
        <v>8</v>
      </c>
      <c r="O883" s="2">
        <v>9</v>
      </c>
      <c r="P883" s="1" t="s">
        <v>9</v>
      </c>
      <c r="Q883">
        <f t="shared" si="130"/>
        <v>528</v>
      </c>
      <c r="R883" s="55">
        <f t="shared" si="131"/>
        <v>1.0775510204081632E-2</v>
      </c>
      <c r="S883">
        <f t="shared" si="132"/>
        <v>1</v>
      </c>
      <c r="T883">
        <f t="shared" si="133"/>
        <v>2</v>
      </c>
      <c r="U883" s="2">
        <f t="shared" si="134"/>
        <v>0</v>
      </c>
      <c r="V883" s="2">
        <f t="shared" si="135"/>
        <v>4</v>
      </c>
      <c r="W883">
        <f t="shared" si="136"/>
        <v>1</v>
      </c>
      <c r="X883" s="2">
        <f t="shared" si="137"/>
        <v>1</v>
      </c>
      <c r="Y883">
        <f t="shared" si="138"/>
        <v>0</v>
      </c>
      <c r="AB883">
        <f t="shared" si="139"/>
        <v>0</v>
      </c>
    </row>
    <row r="884" spans="1:28" x14ac:dyDescent="0.2">
      <c r="A884" s="5">
        <v>882</v>
      </c>
      <c r="B884" s="2" t="s">
        <v>0</v>
      </c>
      <c r="C884" s="2" t="s">
        <v>2</v>
      </c>
      <c r="D884" s="2" t="s">
        <v>5</v>
      </c>
      <c r="E884" s="2" t="s">
        <v>84</v>
      </c>
      <c r="F884" s="2">
        <v>26</v>
      </c>
      <c r="G884" s="2">
        <v>30</v>
      </c>
      <c r="H884" t="s">
        <v>44</v>
      </c>
      <c r="I884" s="2" t="s">
        <v>2</v>
      </c>
      <c r="J884" s="2" t="s">
        <v>54</v>
      </c>
      <c r="K884" s="2">
        <v>36</v>
      </c>
      <c r="L884" s="2">
        <v>60</v>
      </c>
      <c r="M884" s="2">
        <v>42</v>
      </c>
      <c r="N884" s="2" t="s">
        <v>4</v>
      </c>
      <c r="O884" s="2">
        <v>4</v>
      </c>
      <c r="P884" t="s">
        <v>13</v>
      </c>
      <c r="Q884">
        <f t="shared" si="130"/>
        <v>432</v>
      </c>
      <c r="R884" s="55">
        <f t="shared" si="131"/>
        <v>1.6615384615384615E-2</v>
      </c>
      <c r="S884">
        <f t="shared" si="132"/>
        <v>1</v>
      </c>
      <c r="T884">
        <f t="shared" si="133"/>
        <v>2</v>
      </c>
      <c r="U884" s="2">
        <f t="shared" si="134"/>
        <v>4</v>
      </c>
      <c r="V884" s="2">
        <f t="shared" si="135"/>
        <v>2</v>
      </c>
      <c r="W884">
        <f t="shared" si="136"/>
        <v>0</v>
      </c>
      <c r="X884" s="2">
        <f t="shared" si="137"/>
        <v>0</v>
      </c>
      <c r="Y884">
        <f t="shared" si="138"/>
        <v>1</v>
      </c>
      <c r="AB884">
        <f t="shared" si="139"/>
        <v>1</v>
      </c>
    </row>
    <row r="885" spans="1:28" x14ac:dyDescent="0.2">
      <c r="A885" s="5">
        <v>883</v>
      </c>
      <c r="B885" s="2" t="s">
        <v>0</v>
      </c>
      <c r="C885" s="2" t="s">
        <v>1</v>
      </c>
      <c r="D885" s="2" t="s">
        <v>15</v>
      </c>
      <c r="E885" s="2" t="s">
        <v>15</v>
      </c>
      <c r="F885" s="2">
        <v>34</v>
      </c>
      <c r="G885" s="2">
        <v>73</v>
      </c>
      <c r="H885" t="s">
        <v>39</v>
      </c>
      <c r="I885" s="2" t="s">
        <v>2</v>
      </c>
      <c r="J885" s="2" t="s">
        <v>55</v>
      </c>
      <c r="K885" s="2">
        <v>15</v>
      </c>
      <c r="L885" s="2">
        <v>27</v>
      </c>
      <c r="M885" s="2">
        <v>19</v>
      </c>
      <c r="N885" s="2" t="s">
        <v>4</v>
      </c>
      <c r="O885" s="2">
        <v>2</v>
      </c>
      <c r="P885" t="s">
        <v>11</v>
      </c>
      <c r="Q885">
        <f t="shared" si="130"/>
        <v>180</v>
      </c>
      <c r="R885" s="55">
        <f t="shared" si="131"/>
        <v>5.2941176470588233E-3</v>
      </c>
      <c r="S885">
        <f t="shared" si="132"/>
        <v>1</v>
      </c>
      <c r="T885">
        <f t="shared" si="133"/>
        <v>0</v>
      </c>
      <c r="U885" s="2">
        <f t="shared" si="134"/>
        <v>3</v>
      </c>
      <c r="V885" s="2">
        <f t="shared" si="135"/>
        <v>3</v>
      </c>
      <c r="W885">
        <f t="shared" si="136"/>
        <v>1</v>
      </c>
      <c r="X885" s="2">
        <f t="shared" si="137"/>
        <v>0</v>
      </c>
      <c r="Y885">
        <f t="shared" si="138"/>
        <v>1</v>
      </c>
      <c r="AB885">
        <f t="shared" si="139"/>
        <v>0</v>
      </c>
    </row>
    <row r="886" spans="1:28" x14ac:dyDescent="0.2">
      <c r="A886" s="5">
        <v>884</v>
      </c>
      <c r="B886" s="2" t="s">
        <v>0</v>
      </c>
      <c r="C886" s="2" t="s">
        <v>1</v>
      </c>
      <c r="D886" s="2" t="s">
        <v>5</v>
      </c>
      <c r="E886" s="2" t="s">
        <v>83</v>
      </c>
      <c r="F886" s="2">
        <v>61</v>
      </c>
      <c r="G886" s="2">
        <v>80</v>
      </c>
      <c r="H886" t="s">
        <v>35</v>
      </c>
      <c r="I886" s="2" t="s">
        <v>14</v>
      </c>
      <c r="J886" s="2" t="s">
        <v>6</v>
      </c>
      <c r="K886" s="2">
        <v>58</v>
      </c>
      <c r="L886" s="2">
        <v>109</v>
      </c>
      <c r="M886" s="2">
        <v>3</v>
      </c>
      <c r="N886" s="2" t="s">
        <v>4</v>
      </c>
      <c r="O886" s="2">
        <v>1</v>
      </c>
      <c r="P886" t="s">
        <v>12</v>
      </c>
      <c r="Q886">
        <f t="shared" si="130"/>
        <v>696</v>
      </c>
      <c r="R886" s="55">
        <f t="shared" si="131"/>
        <v>1.140983606557377E-2</v>
      </c>
      <c r="S886">
        <f t="shared" si="132"/>
        <v>1</v>
      </c>
      <c r="T886">
        <f t="shared" si="133"/>
        <v>1</v>
      </c>
      <c r="U886" s="2">
        <f t="shared" si="134"/>
        <v>1</v>
      </c>
      <c r="V886" s="2">
        <f t="shared" si="135"/>
        <v>0</v>
      </c>
      <c r="W886">
        <f t="shared" si="136"/>
        <v>1</v>
      </c>
      <c r="X886" s="2">
        <f t="shared" si="137"/>
        <v>1</v>
      </c>
      <c r="Y886">
        <f t="shared" si="138"/>
        <v>1</v>
      </c>
      <c r="AB886">
        <f t="shared" si="139"/>
        <v>1</v>
      </c>
    </row>
    <row r="887" spans="1:28" x14ac:dyDescent="0.2">
      <c r="A887" s="5">
        <v>885</v>
      </c>
      <c r="B887" s="2" t="s">
        <v>0</v>
      </c>
      <c r="C887" s="2" t="s">
        <v>2</v>
      </c>
      <c r="D887" s="2" t="s">
        <v>5</v>
      </c>
      <c r="E887" s="2" t="s">
        <v>83</v>
      </c>
      <c r="F887" s="2">
        <v>52</v>
      </c>
      <c r="G887" s="2">
        <v>45</v>
      </c>
      <c r="H887" t="s">
        <v>18</v>
      </c>
      <c r="I887" s="2" t="s">
        <v>2</v>
      </c>
      <c r="J887" s="2" t="s">
        <v>6</v>
      </c>
      <c r="K887" s="2">
        <v>62</v>
      </c>
      <c r="L887" s="2">
        <v>145</v>
      </c>
      <c r="M887" s="2">
        <v>15</v>
      </c>
      <c r="N887" s="2" t="s">
        <v>4</v>
      </c>
      <c r="O887" s="2">
        <v>2</v>
      </c>
      <c r="P887" t="s">
        <v>12</v>
      </c>
      <c r="Q887">
        <f t="shared" si="130"/>
        <v>744</v>
      </c>
      <c r="R887" s="55">
        <f t="shared" si="131"/>
        <v>1.4307692307692308E-2</v>
      </c>
      <c r="S887">
        <f t="shared" si="132"/>
        <v>1</v>
      </c>
      <c r="T887">
        <f t="shared" si="133"/>
        <v>1</v>
      </c>
      <c r="U887" s="2">
        <f t="shared" si="134"/>
        <v>1</v>
      </c>
      <c r="V887" s="2">
        <f t="shared" si="135"/>
        <v>0</v>
      </c>
      <c r="W887">
        <f t="shared" si="136"/>
        <v>0</v>
      </c>
      <c r="X887" s="2">
        <f t="shared" si="137"/>
        <v>0</v>
      </c>
      <c r="Y887">
        <f t="shared" si="138"/>
        <v>1</v>
      </c>
      <c r="AB887">
        <f t="shared" si="139"/>
        <v>1</v>
      </c>
    </row>
    <row r="888" spans="1:28" x14ac:dyDescent="0.2">
      <c r="A888" s="5">
        <v>886</v>
      </c>
      <c r="B888" s="2" t="s">
        <v>3</v>
      </c>
      <c r="C888" s="2" t="s">
        <v>1</v>
      </c>
      <c r="D888" s="2" t="s">
        <v>5</v>
      </c>
      <c r="E888" s="2" t="s">
        <v>85</v>
      </c>
      <c r="F888" s="2">
        <v>47</v>
      </c>
      <c r="G888" s="2">
        <v>67</v>
      </c>
      <c r="H888" t="s">
        <v>32</v>
      </c>
      <c r="I888" s="2" t="s">
        <v>14</v>
      </c>
      <c r="J888" s="3" t="s">
        <v>7</v>
      </c>
      <c r="K888" s="2">
        <v>43</v>
      </c>
      <c r="L888" s="2">
        <v>101</v>
      </c>
      <c r="M888" s="2">
        <v>14</v>
      </c>
      <c r="N888" s="2" t="s">
        <v>8</v>
      </c>
      <c r="O888" s="2">
        <v>2</v>
      </c>
      <c r="P888" s="1" t="s">
        <v>9</v>
      </c>
      <c r="Q888">
        <f t="shared" si="130"/>
        <v>516</v>
      </c>
      <c r="R888" s="55">
        <f t="shared" si="131"/>
        <v>1.0978723404255319E-2</v>
      </c>
      <c r="S888">
        <f t="shared" si="132"/>
        <v>0</v>
      </c>
      <c r="T888">
        <f t="shared" si="133"/>
        <v>3</v>
      </c>
      <c r="U888" s="2">
        <f t="shared" si="134"/>
        <v>0</v>
      </c>
      <c r="V888" s="2">
        <f t="shared" si="135"/>
        <v>4</v>
      </c>
      <c r="W888">
        <f t="shared" si="136"/>
        <v>1</v>
      </c>
      <c r="X888" s="2">
        <f t="shared" si="137"/>
        <v>1</v>
      </c>
      <c r="Y888">
        <f t="shared" si="138"/>
        <v>0</v>
      </c>
      <c r="AB888">
        <f t="shared" si="139"/>
        <v>1</v>
      </c>
    </row>
    <row r="889" spans="1:28" x14ac:dyDescent="0.2">
      <c r="A889" s="5">
        <v>887</v>
      </c>
      <c r="B889" s="2" t="s">
        <v>0</v>
      </c>
      <c r="C889" s="2" t="s">
        <v>2</v>
      </c>
      <c r="D889" s="2" t="s">
        <v>15</v>
      </c>
      <c r="E889" s="2" t="s">
        <v>15</v>
      </c>
      <c r="F889" s="2">
        <v>37</v>
      </c>
      <c r="G889" s="2">
        <v>35</v>
      </c>
      <c r="H889" t="s">
        <v>60</v>
      </c>
      <c r="I889" s="2" t="s">
        <v>2</v>
      </c>
      <c r="J889" s="2" t="s">
        <v>53</v>
      </c>
      <c r="K889" s="2">
        <v>18</v>
      </c>
      <c r="L889" s="2">
        <v>36</v>
      </c>
      <c r="M889" s="2">
        <v>34</v>
      </c>
      <c r="N889" s="2" t="s">
        <v>4</v>
      </c>
      <c r="O889" s="2">
        <v>1</v>
      </c>
      <c r="P889" t="s">
        <v>11</v>
      </c>
      <c r="Q889">
        <f t="shared" si="130"/>
        <v>216</v>
      </c>
      <c r="R889" s="55">
        <f t="shared" si="131"/>
        <v>5.8378378378378375E-3</v>
      </c>
      <c r="S889">
        <f t="shared" si="132"/>
        <v>1</v>
      </c>
      <c r="T889">
        <f t="shared" si="133"/>
        <v>0</v>
      </c>
      <c r="U889" s="2">
        <f t="shared" si="134"/>
        <v>3</v>
      </c>
      <c r="V889" s="2">
        <f t="shared" si="135"/>
        <v>1</v>
      </c>
      <c r="W889">
        <f t="shared" si="136"/>
        <v>0</v>
      </c>
      <c r="X889" s="2">
        <f t="shared" si="137"/>
        <v>0</v>
      </c>
      <c r="Y889">
        <f t="shared" si="138"/>
        <v>1</v>
      </c>
      <c r="AB889">
        <f t="shared" si="139"/>
        <v>0</v>
      </c>
    </row>
    <row r="890" spans="1:28" x14ac:dyDescent="0.2">
      <c r="A890" s="5">
        <v>888</v>
      </c>
      <c r="B890" s="2" t="s">
        <v>0</v>
      </c>
      <c r="C890" s="2" t="s">
        <v>2</v>
      </c>
      <c r="D890" s="2" t="s">
        <v>5</v>
      </c>
      <c r="E890" s="2" t="s">
        <v>15</v>
      </c>
      <c r="F890" s="2">
        <v>26</v>
      </c>
      <c r="G890" s="2">
        <v>19</v>
      </c>
      <c r="H890" t="s">
        <v>43</v>
      </c>
      <c r="I890" s="2" t="s">
        <v>2</v>
      </c>
      <c r="J890" s="2" t="s">
        <v>54</v>
      </c>
      <c r="K890" s="2">
        <v>33</v>
      </c>
      <c r="L890" s="2">
        <v>69</v>
      </c>
      <c r="M890" s="2">
        <v>33</v>
      </c>
      <c r="N890" s="2" t="s">
        <v>4</v>
      </c>
      <c r="O890" s="2">
        <v>4</v>
      </c>
      <c r="P890" t="s">
        <v>13</v>
      </c>
      <c r="Q890">
        <f t="shared" si="130"/>
        <v>396</v>
      </c>
      <c r="R890" s="55">
        <f t="shared" si="131"/>
        <v>1.523076923076923E-2</v>
      </c>
      <c r="S890">
        <f t="shared" si="132"/>
        <v>1</v>
      </c>
      <c r="T890">
        <f t="shared" si="133"/>
        <v>0</v>
      </c>
      <c r="U890" s="2">
        <f t="shared" si="134"/>
        <v>4</v>
      </c>
      <c r="V890" s="2">
        <f t="shared" si="135"/>
        <v>2</v>
      </c>
      <c r="W890">
        <f t="shared" si="136"/>
        <v>0</v>
      </c>
      <c r="X890" s="2">
        <f t="shared" si="137"/>
        <v>0</v>
      </c>
      <c r="Y890">
        <f t="shared" si="138"/>
        <v>1</v>
      </c>
      <c r="AB890">
        <f t="shared" si="139"/>
        <v>1</v>
      </c>
    </row>
    <row r="891" spans="1:28" x14ac:dyDescent="0.2">
      <c r="A891" s="5">
        <v>889</v>
      </c>
      <c r="B891" s="2" t="s">
        <v>0</v>
      </c>
      <c r="C891" s="2" t="s">
        <v>1</v>
      </c>
      <c r="D891" s="2" t="s">
        <v>5</v>
      </c>
      <c r="E891" s="2" t="s">
        <v>83</v>
      </c>
      <c r="F891" s="2">
        <v>58</v>
      </c>
      <c r="G891" s="2">
        <v>67</v>
      </c>
      <c r="H891" t="s">
        <v>35</v>
      </c>
      <c r="I891" s="2" t="s">
        <v>14</v>
      </c>
      <c r="J891" s="2" t="s">
        <v>6</v>
      </c>
      <c r="K891" s="2">
        <v>85</v>
      </c>
      <c r="L891" s="2">
        <v>390</v>
      </c>
      <c r="M891" s="2">
        <v>3</v>
      </c>
      <c r="N891" s="2" t="s">
        <v>4</v>
      </c>
      <c r="O891" s="2">
        <v>1</v>
      </c>
      <c r="P891" t="s">
        <v>12</v>
      </c>
      <c r="Q891">
        <f t="shared" si="130"/>
        <v>1020</v>
      </c>
      <c r="R891" s="55">
        <f t="shared" si="131"/>
        <v>1.7586206896551725E-2</v>
      </c>
      <c r="S891">
        <f t="shared" si="132"/>
        <v>1</v>
      </c>
      <c r="T891">
        <f t="shared" si="133"/>
        <v>1</v>
      </c>
      <c r="U891" s="2">
        <f t="shared" si="134"/>
        <v>1</v>
      </c>
      <c r="V891" s="2">
        <f t="shared" si="135"/>
        <v>0</v>
      </c>
      <c r="W891">
        <f t="shared" si="136"/>
        <v>1</v>
      </c>
      <c r="X891" s="2">
        <f t="shared" si="137"/>
        <v>1</v>
      </c>
      <c r="Y891">
        <f t="shared" si="138"/>
        <v>1</v>
      </c>
      <c r="AB891">
        <f t="shared" si="139"/>
        <v>1</v>
      </c>
    </row>
    <row r="892" spans="1:28" x14ac:dyDescent="0.2">
      <c r="A892" s="5">
        <v>890</v>
      </c>
      <c r="B892" s="2" t="s">
        <v>3</v>
      </c>
      <c r="C892" s="2" t="s">
        <v>2</v>
      </c>
      <c r="D892" s="2" t="s">
        <v>5</v>
      </c>
      <c r="E892" s="2" t="s">
        <v>83</v>
      </c>
      <c r="F892" s="2">
        <v>33</v>
      </c>
      <c r="G892" s="2">
        <v>23</v>
      </c>
      <c r="H892" t="s">
        <v>34</v>
      </c>
      <c r="I892" s="2" t="s">
        <v>2</v>
      </c>
      <c r="J892" s="2" t="s">
        <v>53</v>
      </c>
      <c r="K892" s="2">
        <v>36</v>
      </c>
      <c r="L892" s="2">
        <v>139</v>
      </c>
      <c r="M892" s="2">
        <v>14</v>
      </c>
      <c r="N892" s="2" t="s">
        <v>4</v>
      </c>
      <c r="O892" s="2">
        <v>5</v>
      </c>
      <c r="P892" t="s">
        <v>13</v>
      </c>
      <c r="Q892">
        <f t="shared" si="130"/>
        <v>432</v>
      </c>
      <c r="R892" s="55">
        <f t="shared" si="131"/>
        <v>1.3090909090909091E-2</v>
      </c>
      <c r="S892">
        <f t="shared" si="132"/>
        <v>0</v>
      </c>
      <c r="T892">
        <f t="shared" si="133"/>
        <v>1</v>
      </c>
      <c r="U892" s="2">
        <f t="shared" si="134"/>
        <v>4</v>
      </c>
      <c r="V892" s="2">
        <f t="shared" si="135"/>
        <v>1</v>
      </c>
      <c r="W892">
        <f t="shared" si="136"/>
        <v>0</v>
      </c>
      <c r="X892" s="2">
        <f t="shared" si="137"/>
        <v>0</v>
      </c>
      <c r="Y892">
        <f t="shared" si="138"/>
        <v>1</v>
      </c>
      <c r="AB892">
        <f t="shared" si="139"/>
        <v>1</v>
      </c>
    </row>
    <row r="893" spans="1:28" x14ac:dyDescent="0.2">
      <c r="A893" s="5">
        <v>891</v>
      </c>
      <c r="B893" s="2" t="s">
        <v>3</v>
      </c>
      <c r="C893" s="2" t="s">
        <v>1</v>
      </c>
      <c r="D893" s="2" t="s">
        <v>15</v>
      </c>
      <c r="E893" s="2" t="s">
        <v>15</v>
      </c>
      <c r="F893" s="2">
        <v>32</v>
      </c>
      <c r="G893" s="2">
        <v>76</v>
      </c>
      <c r="H893" t="s">
        <v>21</v>
      </c>
      <c r="I893" s="2" t="s">
        <v>14</v>
      </c>
      <c r="J893" s="2" t="s">
        <v>55</v>
      </c>
      <c r="K893" s="2">
        <v>15</v>
      </c>
      <c r="L893" s="2">
        <v>50</v>
      </c>
      <c r="M893" s="2">
        <v>45</v>
      </c>
      <c r="N893" s="2" t="s">
        <v>4</v>
      </c>
      <c r="O893" s="2">
        <v>2</v>
      </c>
      <c r="P893" t="s">
        <v>12</v>
      </c>
      <c r="Q893">
        <f t="shared" si="130"/>
        <v>180</v>
      </c>
      <c r="R893" s="55">
        <f t="shared" si="131"/>
        <v>5.6249999999999998E-3</v>
      </c>
      <c r="S893">
        <f t="shared" si="132"/>
        <v>0</v>
      </c>
      <c r="T893">
        <f t="shared" si="133"/>
        <v>0</v>
      </c>
      <c r="U893" s="2">
        <f t="shared" si="134"/>
        <v>1</v>
      </c>
      <c r="V893" s="2">
        <f t="shared" si="135"/>
        <v>3</v>
      </c>
      <c r="W893">
        <f t="shared" si="136"/>
        <v>1</v>
      </c>
      <c r="X893" s="2">
        <f t="shared" si="137"/>
        <v>1</v>
      </c>
      <c r="Y893">
        <f t="shared" si="138"/>
        <v>1</v>
      </c>
      <c r="AB893">
        <f t="shared" si="139"/>
        <v>0</v>
      </c>
    </row>
    <row r="894" spans="1:28" x14ac:dyDescent="0.2">
      <c r="A894" s="5">
        <v>892</v>
      </c>
      <c r="B894" s="2" t="s">
        <v>3</v>
      </c>
      <c r="C894" s="2" t="s">
        <v>1</v>
      </c>
      <c r="D894" s="2" t="s">
        <v>15</v>
      </c>
      <c r="E894" s="2" t="s">
        <v>85</v>
      </c>
      <c r="F894" s="2">
        <v>45</v>
      </c>
      <c r="G894" s="2">
        <v>33</v>
      </c>
      <c r="H894" t="s">
        <v>34</v>
      </c>
      <c r="I894" s="2" t="s">
        <v>14</v>
      </c>
      <c r="J894" s="3" t="s">
        <v>7</v>
      </c>
      <c r="K894" s="2">
        <v>50</v>
      </c>
      <c r="L894" s="2">
        <v>91</v>
      </c>
      <c r="M894" s="2">
        <v>25</v>
      </c>
      <c r="N894" s="2" t="s">
        <v>8</v>
      </c>
      <c r="O894" s="2">
        <v>2</v>
      </c>
      <c r="P894" t="s">
        <v>9</v>
      </c>
      <c r="Q894">
        <f t="shared" si="130"/>
        <v>600</v>
      </c>
      <c r="R894" s="55">
        <f t="shared" si="131"/>
        <v>1.3333333333333334E-2</v>
      </c>
      <c r="S894">
        <f t="shared" si="132"/>
        <v>0</v>
      </c>
      <c r="T894">
        <f t="shared" si="133"/>
        <v>3</v>
      </c>
      <c r="U894" s="2">
        <f t="shared" si="134"/>
        <v>0</v>
      </c>
      <c r="V894" s="2">
        <f t="shared" si="135"/>
        <v>4</v>
      </c>
      <c r="W894">
        <f t="shared" si="136"/>
        <v>1</v>
      </c>
      <c r="X894" s="2">
        <f t="shared" si="137"/>
        <v>1</v>
      </c>
      <c r="Y894">
        <f t="shared" si="138"/>
        <v>0</v>
      </c>
      <c r="AB894">
        <f t="shared" si="139"/>
        <v>0</v>
      </c>
    </row>
    <row r="895" spans="1:28" x14ac:dyDescent="0.2">
      <c r="A895" s="5">
        <v>893</v>
      </c>
      <c r="B895" s="2" t="s">
        <v>0</v>
      </c>
      <c r="C895" s="2" t="s">
        <v>2</v>
      </c>
      <c r="D895" s="2" t="s">
        <v>5</v>
      </c>
      <c r="E895" s="2" t="s">
        <v>83</v>
      </c>
      <c r="F895" s="2">
        <v>27</v>
      </c>
      <c r="G895" s="2">
        <v>25</v>
      </c>
      <c r="H895" t="s">
        <v>24</v>
      </c>
      <c r="I895" s="2" t="s">
        <v>2</v>
      </c>
      <c r="J895" s="2" t="s">
        <v>54</v>
      </c>
      <c r="K895" s="2">
        <v>36</v>
      </c>
      <c r="L895" s="2">
        <v>70</v>
      </c>
      <c r="M895" s="2">
        <v>11</v>
      </c>
      <c r="N895" s="2" t="s">
        <v>4</v>
      </c>
      <c r="O895" s="2">
        <v>6</v>
      </c>
      <c r="P895" t="s">
        <v>13</v>
      </c>
      <c r="Q895">
        <f t="shared" si="130"/>
        <v>432</v>
      </c>
      <c r="R895" s="55">
        <f t="shared" si="131"/>
        <v>1.6E-2</v>
      </c>
      <c r="S895">
        <f t="shared" si="132"/>
        <v>1</v>
      </c>
      <c r="T895">
        <f t="shared" si="133"/>
        <v>1</v>
      </c>
      <c r="U895" s="2">
        <f t="shared" si="134"/>
        <v>4</v>
      </c>
      <c r="V895" s="2">
        <f t="shared" si="135"/>
        <v>2</v>
      </c>
      <c r="W895">
        <f t="shared" si="136"/>
        <v>0</v>
      </c>
      <c r="X895" s="2">
        <f t="shared" si="137"/>
        <v>0</v>
      </c>
      <c r="Y895">
        <f t="shared" si="138"/>
        <v>1</v>
      </c>
      <c r="AB895">
        <f t="shared" si="139"/>
        <v>1</v>
      </c>
    </row>
    <row r="896" spans="1:28" x14ac:dyDescent="0.2">
      <c r="A896" s="5">
        <v>894</v>
      </c>
      <c r="B896" s="2" t="s">
        <v>0</v>
      </c>
      <c r="C896" s="2" t="s">
        <v>1</v>
      </c>
      <c r="D896" s="2" t="s">
        <v>5</v>
      </c>
      <c r="E896" s="2" t="s">
        <v>15</v>
      </c>
      <c r="F896" s="2">
        <v>33</v>
      </c>
      <c r="G896" s="2">
        <v>44</v>
      </c>
      <c r="H896" t="s">
        <v>21</v>
      </c>
      <c r="I896" s="2" t="s">
        <v>14</v>
      </c>
      <c r="J896" s="2" t="s">
        <v>53</v>
      </c>
      <c r="K896" s="2">
        <v>14</v>
      </c>
      <c r="L896" s="2">
        <v>20</v>
      </c>
      <c r="M896" s="2">
        <v>35</v>
      </c>
      <c r="N896" s="2" t="s">
        <v>4</v>
      </c>
      <c r="O896" s="2">
        <v>2</v>
      </c>
      <c r="P896" t="s">
        <v>11</v>
      </c>
      <c r="Q896">
        <f t="shared" si="130"/>
        <v>168</v>
      </c>
      <c r="R896" s="55">
        <f t="shared" si="131"/>
        <v>5.0909090909090913E-3</v>
      </c>
      <c r="S896">
        <f t="shared" si="132"/>
        <v>1</v>
      </c>
      <c r="T896">
        <f t="shared" si="133"/>
        <v>0</v>
      </c>
      <c r="U896" s="2">
        <f t="shared" si="134"/>
        <v>3</v>
      </c>
      <c r="V896" s="2">
        <f t="shared" si="135"/>
        <v>1</v>
      </c>
      <c r="W896">
        <f t="shared" si="136"/>
        <v>1</v>
      </c>
      <c r="X896" s="2">
        <f t="shared" si="137"/>
        <v>1</v>
      </c>
      <c r="Y896">
        <f t="shared" si="138"/>
        <v>1</v>
      </c>
      <c r="AB896">
        <f t="shared" si="139"/>
        <v>1</v>
      </c>
    </row>
    <row r="897" spans="1:28" x14ac:dyDescent="0.2">
      <c r="A897" s="5">
        <v>895</v>
      </c>
      <c r="B897" s="2" t="s">
        <v>0</v>
      </c>
      <c r="C897" s="2" t="s">
        <v>1</v>
      </c>
      <c r="D897" s="2" t="s">
        <v>15</v>
      </c>
      <c r="E897" s="2" t="s">
        <v>15</v>
      </c>
      <c r="F897" s="2">
        <v>46</v>
      </c>
      <c r="G897" s="2">
        <v>52</v>
      </c>
      <c r="H897" t="s">
        <v>21</v>
      </c>
      <c r="I897" s="2" t="s">
        <v>14</v>
      </c>
      <c r="J897" s="3" t="s">
        <v>7</v>
      </c>
      <c r="K897" s="2">
        <v>42</v>
      </c>
      <c r="L897" s="2">
        <v>196</v>
      </c>
      <c r="M897" s="2">
        <v>20</v>
      </c>
      <c r="N897" s="2" t="s">
        <v>8</v>
      </c>
      <c r="O897" s="2">
        <v>11</v>
      </c>
      <c r="P897" t="s">
        <v>9</v>
      </c>
      <c r="Q897">
        <f t="shared" si="130"/>
        <v>504</v>
      </c>
      <c r="R897" s="55">
        <f t="shared" si="131"/>
        <v>1.0956521739130434E-2</v>
      </c>
      <c r="S897">
        <f t="shared" si="132"/>
        <v>1</v>
      </c>
      <c r="T897">
        <f t="shared" si="133"/>
        <v>0</v>
      </c>
      <c r="U897" s="2">
        <f t="shared" si="134"/>
        <v>0</v>
      </c>
      <c r="V897" s="2">
        <f t="shared" si="135"/>
        <v>4</v>
      </c>
      <c r="W897">
        <f t="shared" si="136"/>
        <v>1</v>
      </c>
      <c r="X897" s="2">
        <f t="shared" si="137"/>
        <v>1</v>
      </c>
      <c r="Y897">
        <f t="shared" si="138"/>
        <v>0</v>
      </c>
      <c r="AB897">
        <f t="shared" si="139"/>
        <v>0</v>
      </c>
    </row>
    <row r="898" spans="1:28" x14ac:dyDescent="0.2">
      <c r="A898" s="5">
        <v>896</v>
      </c>
      <c r="B898" s="2" t="s">
        <v>0</v>
      </c>
      <c r="C898" s="2" t="s">
        <v>1</v>
      </c>
      <c r="D898" s="2" t="s">
        <v>15</v>
      </c>
      <c r="E898" s="2" t="s">
        <v>15</v>
      </c>
      <c r="F898" s="2">
        <v>48</v>
      </c>
      <c r="G898" s="2">
        <v>48</v>
      </c>
      <c r="H898" t="s">
        <v>20</v>
      </c>
      <c r="I898" s="2" t="s">
        <v>14</v>
      </c>
      <c r="J898" s="3" t="s">
        <v>7</v>
      </c>
      <c r="K898" s="2">
        <v>36</v>
      </c>
      <c r="L898" s="2">
        <v>139</v>
      </c>
      <c r="M898" s="2">
        <v>15</v>
      </c>
      <c r="N898" s="2" t="s">
        <v>8</v>
      </c>
      <c r="O898" s="2">
        <v>1</v>
      </c>
      <c r="P898" s="1" t="s">
        <v>9</v>
      </c>
      <c r="Q898">
        <f t="shared" si="130"/>
        <v>432</v>
      </c>
      <c r="R898" s="55">
        <f t="shared" si="131"/>
        <v>8.9999999999999993E-3</v>
      </c>
      <c r="S898">
        <f t="shared" si="132"/>
        <v>1</v>
      </c>
      <c r="T898">
        <f t="shared" si="133"/>
        <v>0</v>
      </c>
      <c r="U898" s="2">
        <f t="shared" si="134"/>
        <v>0</v>
      </c>
      <c r="V898" s="2">
        <f t="shared" si="135"/>
        <v>4</v>
      </c>
      <c r="W898">
        <f t="shared" si="136"/>
        <v>1</v>
      </c>
      <c r="X898" s="2">
        <f t="shared" si="137"/>
        <v>1</v>
      </c>
      <c r="Y898">
        <f t="shared" si="138"/>
        <v>0</v>
      </c>
      <c r="AB898">
        <f t="shared" si="139"/>
        <v>0</v>
      </c>
    </row>
    <row r="899" spans="1:28" x14ac:dyDescent="0.2">
      <c r="A899" s="5">
        <v>897</v>
      </c>
      <c r="B899" s="2" t="s">
        <v>3</v>
      </c>
      <c r="C899" s="2" t="s">
        <v>2</v>
      </c>
      <c r="D899" s="2" t="s">
        <v>5</v>
      </c>
      <c r="E899" s="2" t="s">
        <v>15</v>
      </c>
      <c r="F899" s="2">
        <v>31</v>
      </c>
      <c r="G899" s="2">
        <v>57</v>
      </c>
      <c r="H899" t="s">
        <v>28</v>
      </c>
      <c r="I899" s="2" t="s">
        <v>2</v>
      </c>
      <c r="J899" s="2" t="s">
        <v>53</v>
      </c>
      <c r="K899" s="2">
        <v>17</v>
      </c>
      <c r="L899" s="2">
        <v>56</v>
      </c>
      <c r="M899" s="2">
        <v>47</v>
      </c>
      <c r="N899" s="2" t="s">
        <v>4</v>
      </c>
      <c r="O899" s="2">
        <v>1</v>
      </c>
      <c r="P899" t="s">
        <v>12</v>
      </c>
      <c r="Q899">
        <f t="shared" si="130"/>
        <v>204</v>
      </c>
      <c r="R899" s="55">
        <f t="shared" si="131"/>
        <v>6.5806451612903227E-3</v>
      </c>
      <c r="S899">
        <f t="shared" si="132"/>
        <v>0</v>
      </c>
      <c r="T899">
        <f t="shared" si="133"/>
        <v>0</v>
      </c>
      <c r="U899" s="2">
        <f t="shared" si="134"/>
        <v>1</v>
      </c>
      <c r="V899" s="2">
        <f t="shared" si="135"/>
        <v>1</v>
      </c>
      <c r="W899">
        <f t="shared" si="136"/>
        <v>0</v>
      </c>
      <c r="X899" s="2">
        <f t="shared" si="137"/>
        <v>0</v>
      </c>
      <c r="Y899">
        <f t="shared" si="138"/>
        <v>1</v>
      </c>
      <c r="AB899">
        <f t="shared" si="139"/>
        <v>1</v>
      </c>
    </row>
    <row r="900" spans="1:28" x14ac:dyDescent="0.2">
      <c r="A900" s="5">
        <v>898</v>
      </c>
      <c r="B900" s="2" t="s">
        <v>3</v>
      </c>
      <c r="C900" s="2" t="s">
        <v>1</v>
      </c>
      <c r="D900" s="2" t="s">
        <v>15</v>
      </c>
      <c r="E900" s="2" t="s">
        <v>83</v>
      </c>
      <c r="F900" s="2">
        <v>31</v>
      </c>
      <c r="G900" s="2">
        <v>55</v>
      </c>
      <c r="H900" t="s">
        <v>34</v>
      </c>
      <c r="I900" s="2" t="s">
        <v>2</v>
      </c>
      <c r="J900" s="2" t="s">
        <v>53</v>
      </c>
      <c r="K900" s="2">
        <v>19</v>
      </c>
      <c r="L900" s="2">
        <v>45</v>
      </c>
      <c r="M900" s="2">
        <v>31</v>
      </c>
      <c r="N900" s="2" t="s">
        <v>4</v>
      </c>
      <c r="O900" s="2">
        <v>0</v>
      </c>
      <c r="P900" t="s">
        <v>11</v>
      </c>
      <c r="Q900">
        <f t="shared" ref="Q900:Q963" si="140">K900*12</f>
        <v>228</v>
      </c>
      <c r="R900" s="55">
        <f t="shared" ref="R900:R963" si="141">(Q900/(F900*1000))</f>
        <v>7.3548387096774191E-3</v>
      </c>
      <c r="S900">
        <f t="shared" ref="S900:S963" si="142">IF(B900="male", 1, 0)</f>
        <v>0</v>
      </c>
      <c r="T900">
        <f t="shared" ref="T900:T963" si="143">_xlfn.IFS(E900:E1899 = "none", 0, E900:E1899 = "BA", 1, E900:E1899= "MA", 2, E900:E1899="PhD", 3)</f>
        <v>1</v>
      </c>
      <c r="U900" s="2">
        <f t="shared" ref="U900:U963" si="144">_xlfn.IFS(P900:P1899 = "saving favorite shows to watch as a family", 0, P900:P1899 = "time shifting", 1, P900:P1899= "cool gadget", 2, P900:P1899="schedule control", 3, P900:P1899="programming/interactive features", 4)</f>
        <v>3</v>
      </c>
      <c r="V900" s="2">
        <f t="shared" ref="V900:V963" si="145">_xlfn.IFS(J900:J1899 = "specialty stores", 0, J900:J1899 = "retail", 1, J900:J1899= "web (ebay)", 2, J900:J1899="discount", 3, J900:J1899="mass-consumer electronics", 4)</f>
        <v>1</v>
      </c>
      <c r="W900">
        <f t="shared" ref="W900:W963" si="146">IF(C900="married", 1, 0)</f>
        <v>1</v>
      </c>
      <c r="X900" s="2">
        <f t="shared" ref="X900:X963" si="147">IF(I900="family", 1, 0)</f>
        <v>0</v>
      </c>
      <c r="Y900">
        <f t="shared" ref="Y900:Y963" si="148">IF(N900="early", 1, 0)</f>
        <v>1</v>
      </c>
      <c r="AB900">
        <f t="shared" ref="AB900:AB963" si="149">IF(D900="professional", 1, 0)</f>
        <v>0</v>
      </c>
    </row>
    <row r="901" spans="1:28" x14ac:dyDescent="0.2">
      <c r="A901" s="5">
        <v>899</v>
      </c>
      <c r="B901" s="2" t="s">
        <v>3</v>
      </c>
      <c r="C901" s="2" t="s">
        <v>1</v>
      </c>
      <c r="D901" s="2" t="s">
        <v>5</v>
      </c>
      <c r="E901" s="2" t="s">
        <v>84</v>
      </c>
      <c r="F901" s="2">
        <v>54</v>
      </c>
      <c r="G901" s="2">
        <v>61</v>
      </c>
      <c r="H901" t="s">
        <v>25</v>
      </c>
      <c r="I901" s="2" t="s">
        <v>14</v>
      </c>
      <c r="J901" s="2" t="s">
        <v>6</v>
      </c>
      <c r="K901" s="2">
        <v>57</v>
      </c>
      <c r="L901" s="2">
        <v>100</v>
      </c>
      <c r="M901" s="2">
        <v>8</v>
      </c>
      <c r="N901" s="2" t="s">
        <v>4</v>
      </c>
      <c r="O901" s="2">
        <v>1</v>
      </c>
      <c r="P901" t="s">
        <v>11</v>
      </c>
      <c r="Q901">
        <f t="shared" si="140"/>
        <v>684</v>
      </c>
      <c r="R901" s="55">
        <f t="shared" si="141"/>
        <v>1.2666666666666666E-2</v>
      </c>
      <c r="S901">
        <f t="shared" si="142"/>
        <v>0</v>
      </c>
      <c r="T901">
        <f t="shared" si="143"/>
        <v>2</v>
      </c>
      <c r="U901" s="2">
        <f t="shared" si="144"/>
        <v>3</v>
      </c>
      <c r="V901" s="2">
        <f t="shared" si="145"/>
        <v>0</v>
      </c>
      <c r="W901">
        <f t="shared" si="146"/>
        <v>1</v>
      </c>
      <c r="X901" s="2">
        <f t="shared" si="147"/>
        <v>1</v>
      </c>
      <c r="Y901">
        <f t="shared" si="148"/>
        <v>1</v>
      </c>
      <c r="AB901">
        <f t="shared" si="149"/>
        <v>1</v>
      </c>
    </row>
    <row r="902" spans="1:28" x14ac:dyDescent="0.2">
      <c r="A902" s="5">
        <v>900</v>
      </c>
      <c r="B902" s="2" t="s">
        <v>0</v>
      </c>
      <c r="C902" s="2" t="s">
        <v>2</v>
      </c>
      <c r="D902" s="2" t="s">
        <v>5</v>
      </c>
      <c r="E902" s="2" t="s">
        <v>83</v>
      </c>
      <c r="F902" s="2">
        <v>52</v>
      </c>
      <c r="G902" s="2">
        <v>55</v>
      </c>
      <c r="H902" t="s">
        <v>29</v>
      </c>
      <c r="I902" s="2" t="s">
        <v>2</v>
      </c>
      <c r="J902" s="2" t="s">
        <v>6</v>
      </c>
      <c r="K902" s="2">
        <v>47</v>
      </c>
      <c r="L902" s="2">
        <v>166</v>
      </c>
      <c r="M902" s="2">
        <v>15</v>
      </c>
      <c r="N902" s="2" t="s">
        <v>4</v>
      </c>
      <c r="O902" s="2">
        <v>1</v>
      </c>
      <c r="P902" t="s">
        <v>11</v>
      </c>
      <c r="Q902">
        <f t="shared" si="140"/>
        <v>564</v>
      </c>
      <c r="R902" s="55">
        <f t="shared" si="141"/>
        <v>1.0846153846153846E-2</v>
      </c>
      <c r="S902">
        <f t="shared" si="142"/>
        <v>1</v>
      </c>
      <c r="T902">
        <f t="shared" si="143"/>
        <v>1</v>
      </c>
      <c r="U902" s="2">
        <f t="shared" si="144"/>
        <v>3</v>
      </c>
      <c r="V902" s="2">
        <f t="shared" si="145"/>
        <v>0</v>
      </c>
      <c r="W902">
        <f t="shared" si="146"/>
        <v>0</v>
      </c>
      <c r="X902" s="2">
        <f t="shared" si="147"/>
        <v>0</v>
      </c>
      <c r="Y902">
        <f t="shared" si="148"/>
        <v>1</v>
      </c>
      <c r="AB902">
        <f t="shared" si="149"/>
        <v>1</v>
      </c>
    </row>
    <row r="903" spans="1:28" x14ac:dyDescent="0.2">
      <c r="A903" s="5">
        <v>901</v>
      </c>
      <c r="B903" s="2" t="s">
        <v>0</v>
      </c>
      <c r="C903" s="2" t="s">
        <v>1</v>
      </c>
      <c r="D903" s="2" t="s">
        <v>5</v>
      </c>
      <c r="E903" s="2" t="s">
        <v>15</v>
      </c>
      <c r="F903" s="2">
        <v>32</v>
      </c>
      <c r="G903" s="2">
        <v>30</v>
      </c>
      <c r="H903" t="s">
        <v>38</v>
      </c>
      <c r="I903" s="2" t="s">
        <v>2</v>
      </c>
      <c r="J903" s="2" t="s">
        <v>55</v>
      </c>
      <c r="K903" s="2">
        <v>22</v>
      </c>
      <c r="L903" s="2">
        <v>109</v>
      </c>
      <c r="M903" s="2">
        <v>25</v>
      </c>
      <c r="N903" s="2" t="s">
        <v>4</v>
      </c>
      <c r="O903" s="2">
        <v>2</v>
      </c>
      <c r="P903" t="s">
        <v>11</v>
      </c>
      <c r="Q903">
        <f t="shared" si="140"/>
        <v>264</v>
      </c>
      <c r="R903" s="55">
        <f t="shared" si="141"/>
        <v>8.2500000000000004E-3</v>
      </c>
      <c r="S903">
        <f t="shared" si="142"/>
        <v>1</v>
      </c>
      <c r="T903">
        <f t="shared" si="143"/>
        <v>0</v>
      </c>
      <c r="U903" s="2">
        <f t="shared" si="144"/>
        <v>3</v>
      </c>
      <c r="V903" s="2">
        <f t="shared" si="145"/>
        <v>3</v>
      </c>
      <c r="W903">
        <f t="shared" si="146"/>
        <v>1</v>
      </c>
      <c r="X903" s="2">
        <f t="shared" si="147"/>
        <v>0</v>
      </c>
      <c r="Y903">
        <f t="shared" si="148"/>
        <v>1</v>
      </c>
      <c r="AB903">
        <f t="shared" si="149"/>
        <v>1</v>
      </c>
    </row>
    <row r="904" spans="1:28" x14ac:dyDescent="0.2">
      <c r="A904" s="5">
        <v>902</v>
      </c>
      <c r="B904" s="2" t="s">
        <v>3</v>
      </c>
      <c r="C904" s="2" t="s">
        <v>2</v>
      </c>
      <c r="D904" s="2" t="s">
        <v>5</v>
      </c>
      <c r="E904" s="2" t="s">
        <v>15</v>
      </c>
      <c r="F904" s="2">
        <v>27</v>
      </c>
      <c r="G904" s="2">
        <v>78</v>
      </c>
      <c r="H904" t="s">
        <v>42</v>
      </c>
      <c r="I904" s="2" t="s">
        <v>2</v>
      </c>
      <c r="J904" s="2" t="s">
        <v>55</v>
      </c>
      <c r="K904" s="2">
        <v>18</v>
      </c>
      <c r="L904" s="2">
        <v>32</v>
      </c>
      <c r="M904" s="2">
        <v>31</v>
      </c>
      <c r="N904" s="2" t="s">
        <v>4</v>
      </c>
      <c r="O904" s="2">
        <v>2</v>
      </c>
      <c r="P904" t="s">
        <v>10</v>
      </c>
      <c r="Q904">
        <f t="shared" si="140"/>
        <v>216</v>
      </c>
      <c r="R904" s="55">
        <f t="shared" si="141"/>
        <v>8.0000000000000002E-3</v>
      </c>
      <c r="S904">
        <f t="shared" si="142"/>
        <v>0</v>
      </c>
      <c r="T904">
        <f t="shared" si="143"/>
        <v>0</v>
      </c>
      <c r="U904" s="2">
        <f t="shared" si="144"/>
        <v>2</v>
      </c>
      <c r="V904" s="2">
        <f t="shared" si="145"/>
        <v>3</v>
      </c>
      <c r="W904">
        <f t="shared" si="146"/>
        <v>0</v>
      </c>
      <c r="X904" s="2">
        <f t="shared" si="147"/>
        <v>0</v>
      </c>
      <c r="Y904">
        <f t="shared" si="148"/>
        <v>1</v>
      </c>
      <c r="AB904">
        <f t="shared" si="149"/>
        <v>1</v>
      </c>
    </row>
    <row r="905" spans="1:28" x14ac:dyDescent="0.2">
      <c r="A905" s="5">
        <v>903</v>
      </c>
      <c r="B905" s="2" t="s">
        <v>3</v>
      </c>
      <c r="C905" s="2" t="s">
        <v>2</v>
      </c>
      <c r="D905" s="2" t="s">
        <v>5</v>
      </c>
      <c r="E905" s="2" t="s">
        <v>83</v>
      </c>
      <c r="F905" s="2">
        <v>59</v>
      </c>
      <c r="G905" s="2">
        <v>50</v>
      </c>
      <c r="H905" t="s">
        <v>56</v>
      </c>
      <c r="I905" s="2" t="s">
        <v>2</v>
      </c>
      <c r="J905" s="2" t="s">
        <v>6</v>
      </c>
      <c r="K905" s="2">
        <v>80</v>
      </c>
      <c r="L905" s="2">
        <v>169</v>
      </c>
      <c r="M905" s="2">
        <v>13</v>
      </c>
      <c r="N905" s="2" t="s">
        <v>4</v>
      </c>
      <c r="O905" s="2">
        <v>2</v>
      </c>
      <c r="P905" t="s">
        <v>10</v>
      </c>
      <c r="Q905">
        <f t="shared" si="140"/>
        <v>960</v>
      </c>
      <c r="R905" s="55">
        <f t="shared" si="141"/>
        <v>1.6271186440677966E-2</v>
      </c>
      <c r="S905">
        <f t="shared" si="142"/>
        <v>0</v>
      </c>
      <c r="T905">
        <f t="shared" si="143"/>
        <v>1</v>
      </c>
      <c r="U905" s="2">
        <f t="shared" si="144"/>
        <v>2</v>
      </c>
      <c r="V905" s="2">
        <f t="shared" si="145"/>
        <v>0</v>
      </c>
      <c r="W905">
        <f t="shared" si="146"/>
        <v>0</v>
      </c>
      <c r="X905" s="2">
        <f t="shared" si="147"/>
        <v>0</v>
      </c>
      <c r="Y905">
        <f t="shared" si="148"/>
        <v>1</v>
      </c>
      <c r="AB905">
        <f t="shared" si="149"/>
        <v>1</v>
      </c>
    </row>
    <row r="906" spans="1:28" x14ac:dyDescent="0.2">
      <c r="A906" s="5">
        <v>904</v>
      </c>
      <c r="B906" s="2" t="s">
        <v>0</v>
      </c>
      <c r="C906" s="2" t="s">
        <v>1</v>
      </c>
      <c r="D906" s="2" t="s">
        <v>5</v>
      </c>
      <c r="E906" s="2" t="s">
        <v>15</v>
      </c>
      <c r="F906" s="2">
        <v>27</v>
      </c>
      <c r="G906" s="2">
        <v>63</v>
      </c>
      <c r="H906" t="s">
        <v>36</v>
      </c>
      <c r="I906" s="2" t="s">
        <v>2</v>
      </c>
      <c r="J906" s="2" t="s">
        <v>53</v>
      </c>
      <c r="K906" s="2">
        <v>11</v>
      </c>
      <c r="L906" s="2">
        <v>30</v>
      </c>
      <c r="M906" s="2">
        <v>30</v>
      </c>
      <c r="N906" s="2" t="s">
        <v>4</v>
      </c>
      <c r="O906" s="2">
        <v>1</v>
      </c>
      <c r="P906" t="s">
        <v>12</v>
      </c>
      <c r="Q906">
        <f t="shared" si="140"/>
        <v>132</v>
      </c>
      <c r="R906" s="55">
        <f t="shared" si="141"/>
        <v>4.8888888888888888E-3</v>
      </c>
      <c r="S906">
        <f t="shared" si="142"/>
        <v>1</v>
      </c>
      <c r="T906">
        <f t="shared" si="143"/>
        <v>0</v>
      </c>
      <c r="U906" s="2">
        <f t="shared" si="144"/>
        <v>1</v>
      </c>
      <c r="V906" s="2">
        <f t="shared" si="145"/>
        <v>1</v>
      </c>
      <c r="W906">
        <f t="shared" si="146"/>
        <v>1</v>
      </c>
      <c r="X906" s="2">
        <f t="shared" si="147"/>
        <v>0</v>
      </c>
      <c r="Y906">
        <f t="shared" si="148"/>
        <v>1</v>
      </c>
      <c r="AB906">
        <f t="shared" si="149"/>
        <v>1</v>
      </c>
    </row>
    <row r="907" spans="1:28" x14ac:dyDescent="0.2">
      <c r="A907" s="5">
        <v>905</v>
      </c>
      <c r="B907" s="2" t="s">
        <v>0</v>
      </c>
      <c r="C907" s="2" t="s">
        <v>1</v>
      </c>
      <c r="D907" s="2" t="s">
        <v>5</v>
      </c>
      <c r="E907" s="2" t="s">
        <v>83</v>
      </c>
      <c r="F907" s="2">
        <v>52</v>
      </c>
      <c r="G907" s="2">
        <v>36</v>
      </c>
      <c r="H907" t="s">
        <v>39</v>
      </c>
      <c r="I907" s="2" t="s">
        <v>14</v>
      </c>
      <c r="J907" s="2" t="s">
        <v>6</v>
      </c>
      <c r="K907" s="2">
        <v>69</v>
      </c>
      <c r="L907" s="2">
        <v>96</v>
      </c>
      <c r="M907" s="4">
        <v>10</v>
      </c>
      <c r="N907" s="2" t="s">
        <v>4</v>
      </c>
      <c r="O907" s="2">
        <v>1</v>
      </c>
      <c r="P907" t="s">
        <v>12</v>
      </c>
      <c r="Q907">
        <f t="shared" si="140"/>
        <v>828</v>
      </c>
      <c r="R907" s="55">
        <f t="shared" si="141"/>
        <v>1.5923076923076922E-2</v>
      </c>
      <c r="S907">
        <f t="shared" si="142"/>
        <v>1</v>
      </c>
      <c r="T907">
        <f t="shared" si="143"/>
        <v>1</v>
      </c>
      <c r="U907" s="2">
        <f t="shared" si="144"/>
        <v>1</v>
      </c>
      <c r="V907" s="2">
        <f t="shared" si="145"/>
        <v>0</v>
      </c>
      <c r="W907">
        <f t="shared" si="146"/>
        <v>1</v>
      </c>
      <c r="X907" s="2">
        <f t="shared" si="147"/>
        <v>1</v>
      </c>
      <c r="Y907">
        <f t="shared" si="148"/>
        <v>1</v>
      </c>
      <c r="AB907">
        <f t="shared" si="149"/>
        <v>1</v>
      </c>
    </row>
    <row r="908" spans="1:28" x14ac:dyDescent="0.2">
      <c r="A908" s="5">
        <v>906</v>
      </c>
      <c r="B908" s="2" t="s">
        <v>0</v>
      </c>
      <c r="C908" s="2" t="s">
        <v>2</v>
      </c>
      <c r="D908" s="2" t="s">
        <v>5</v>
      </c>
      <c r="E908" s="2" t="s">
        <v>15</v>
      </c>
      <c r="F908" s="2">
        <v>32</v>
      </c>
      <c r="G908" s="2">
        <v>26</v>
      </c>
      <c r="H908" t="s">
        <v>67</v>
      </c>
      <c r="I908" s="2" t="s">
        <v>2</v>
      </c>
      <c r="J908" s="2" t="s">
        <v>53</v>
      </c>
      <c r="K908" s="2">
        <v>29</v>
      </c>
      <c r="L908" s="2">
        <v>110</v>
      </c>
      <c r="M908" s="2">
        <v>22</v>
      </c>
      <c r="N908" s="2" t="s">
        <v>4</v>
      </c>
      <c r="O908" s="2">
        <v>4</v>
      </c>
      <c r="P908" t="s">
        <v>13</v>
      </c>
      <c r="Q908">
        <f t="shared" si="140"/>
        <v>348</v>
      </c>
      <c r="R908" s="55">
        <f t="shared" si="141"/>
        <v>1.0874999999999999E-2</v>
      </c>
      <c r="S908">
        <f t="shared" si="142"/>
        <v>1</v>
      </c>
      <c r="T908">
        <f t="shared" si="143"/>
        <v>0</v>
      </c>
      <c r="U908" s="2">
        <f t="shared" si="144"/>
        <v>4</v>
      </c>
      <c r="V908" s="2">
        <f t="shared" si="145"/>
        <v>1</v>
      </c>
      <c r="W908">
        <f t="shared" si="146"/>
        <v>0</v>
      </c>
      <c r="X908" s="2">
        <f t="shared" si="147"/>
        <v>0</v>
      </c>
      <c r="Y908">
        <f t="shared" si="148"/>
        <v>1</v>
      </c>
      <c r="AB908">
        <f t="shared" si="149"/>
        <v>1</v>
      </c>
    </row>
    <row r="909" spans="1:28" x14ac:dyDescent="0.2">
      <c r="A909" s="5">
        <v>907</v>
      </c>
      <c r="B909" s="2" t="s">
        <v>0</v>
      </c>
      <c r="C909" s="2" t="s">
        <v>2</v>
      </c>
      <c r="D909" s="2" t="s">
        <v>15</v>
      </c>
      <c r="E909" s="2" t="s">
        <v>15</v>
      </c>
      <c r="F909" s="2">
        <v>27</v>
      </c>
      <c r="G909" s="2">
        <v>46</v>
      </c>
      <c r="H909" t="s">
        <v>26</v>
      </c>
      <c r="I909" s="2" t="s">
        <v>14</v>
      </c>
      <c r="J909" s="2" t="s">
        <v>53</v>
      </c>
      <c r="K909" s="2">
        <v>14</v>
      </c>
      <c r="L909" s="2">
        <v>38</v>
      </c>
      <c r="M909" s="2">
        <v>2</v>
      </c>
      <c r="N909" s="2" t="s">
        <v>4</v>
      </c>
      <c r="O909" s="2">
        <v>0</v>
      </c>
      <c r="P909" t="s">
        <v>10</v>
      </c>
      <c r="Q909">
        <f t="shared" si="140"/>
        <v>168</v>
      </c>
      <c r="R909" s="55">
        <f t="shared" si="141"/>
        <v>6.2222222222222219E-3</v>
      </c>
      <c r="S909">
        <f t="shared" si="142"/>
        <v>1</v>
      </c>
      <c r="T909">
        <f t="shared" si="143"/>
        <v>0</v>
      </c>
      <c r="U909" s="2">
        <f t="shared" si="144"/>
        <v>2</v>
      </c>
      <c r="V909" s="2">
        <f t="shared" si="145"/>
        <v>1</v>
      </c>
      <c r="W909">
        <f t="shared" si="146"/>
        <v>0</v>
      </c>
      <c r="X909" s="2">
        <f t="shared" si="147"/>
        <v>1</v>
      </c>
      <c r="Y909">
        <f t="shared" si="148"/>
        <v>1</v>
      </c>
      <c r="AB909">
        <f t="shared" si="149"/>
        <v>0</v>
      </c>
    </row>
    <row r="910" spans="1:28" x14ac:dyDescent="0.2">
      <c r="A910" s="5">
        <v>908</v>
      </c>
      <c r="B910" s="2" t="s">
        <v>3</v>
      </c>
      <c r="C910" s="2" t="s">
        <v>2</v>
      </c>
      <c r="D910" s="2" t="s">
        <v>5</v>
      </c>
      <c r="E910" s="2" t="s">
        <v>15</v>
      </c>
      <c r="F910" s="2">
        <v>34</v>
      </c>
      <c r="G910" s="2">
        <v>58</v>
      </c>
      <c r="H910" t="s">
        <v>37</v>
      </c>
      <c r="I910" s="2" t="s">
        <v>14</v>
      </c>
      <c r="J910" s="2" t="s">
        <v>53</v>
      </c>
      <c r="K910" s="2">
        <v>19</v>
      </c>
      <c r="L910" s="2">
        <v>94</v>
      </c>
      <c r="M910" s="2">
        <v>18</v>
      </c>
      <c r="N910" s="2" t="s">
        <v>4</v>
      </c>
      <c r="O910" s="2">
        <v>0</v>
      </c>
      <c r="P910" t="s">
        <v>11</v>
      </c>
      <c r="Q910">
        <f t="shared" si="140"/>
        <v>228</v>
      </c>
      <c r="R910" s="55">
        <f t="shared" si="141"/>
        <v>6.7058823529411761E-3</v>
      </c>
      <c r="S910">
        <f t="shared" si="142"/>
        <v>0</v>
      </c>
      <c r="T910">
        <f t="shared" si="143"/>
        <v>0</v>
      </c>
      <c r="U910" s="2">
        <f t="shared" si="144"/>
        <v>3</v>
      </c>
      <c r="V910" s="2">
        <f t="shared" si="145"/>
        <v>1</v>
      </c>
      <c r="W910">
        <f t="shared" si="146"/>
        <v>0</v>
      </c>
      <c r="X910" s="2">
        <f t="shared" si="147"/>
        <v>1</v>
      </c>
      <c r="Y910">
        <f t="shared" si="148"/>
        <v>1</v>
      </c>
      <c r="AB910">
        <f t="shared" si="149"/>
        <v>1</v>
      </c>
    </row>
    <row r="911" spans="1:28" x14ac:dyDescent="0.2">
      <c r="A911" s="5">
        <v>909</v>
      </c>
      <c r="B911" s="2" t="s">
        <v>0</v>
      </c>
      <c r="C911" s="2" t="s">
        <v>2</v>
      </c>
      <c r="D911" s="2" t="s">
        <v>5</v>
      </c>
      <c r="E911" s="2" t="s">
        <v>85</v>
      </c>
      <c r="F911" s="2">
        <v>28</v>
      </c>
      <c r="G911" s="2">
        <v>25</v>
      </c>
      <c r="H911" t="s">
        <v>19</v>
      </c>
      <c r="I911" s="2" t="s">
        <v>2</v>
      </c>
      <c r="J911" s="2" t="s">
        <v>55</v>
      </c>
      <c r="K911" s="2">
        <v>32</v>
      </c>
      <c r="L911" s="2">
        <v>86</v>
      </c>
      <c r="M911" s="2">
        <v>27</v>
      </c>
      <c r="N911" s="2" t="s">
        <v>4</v>
      </c>
      <c r="O911" s="2">
        <v>2</v>
      </c>
      <c r="P911" t="s">
        <v>13</v>
      </c>
      <c r="Q911">
        <f t="shared" si="140"/>
        <v>384</v>
      </c>
      <c r="R911" s="55">
        <f t="shared" si="141"/>
        <v>1.3714285714285714E-2</v>
      </c>
      <c r="S911">
        <f t="shared" si="142"/>
        <v>1</v>
      </c>
      <c r="T911">
        <f t="shared" si="143"/>
        <v>3</v>
      </c>
      <c r="U911" s="2">
        <f t="shared" si="144"/>
        <v>4</v>
      </c>
      <c r="V911" s="2">
        <f t="shared" si="145"/>
        <v>3</v>
      </c>
      <c r="W911">
        <f t="shared" si="146"/>
        <v>0</v>
      </c>
      <c r="X911" s="2">
        <f t="shared" si="147"/>
        <v>0</v>
      </c>
      <c r="Y911">
        <f t="shared" si="148"/>
        <v>1</v>
      </c>
      <c r="AB911">
        <f t="shared" si="149"/>
        <v>1</v>
      </c>
    </row>
    <row r="912" spans="1:28" x14ac:dyDescent="0.2">
      <c r="A912" s="5">
        <v>910</v>
      </c>
      <c r="B912" s="2" t="s">
        <v>3</v>
      </c>
      <c r="C912" s="2" t="s">
        <v>1</v>
      </c>
      <c r="D912" s="2" t="s">
        <v>15</v>
      </c>
      <c r="E912" s="2" t="s">
        <v>15</v>
      </c>
      <c r="F912" s="2">
        <v>26</v>
      </c>
      <c r="G912" s="2">
        <v>48</v>
      </c>
      <c r="H912" t="s">
        <v>32</v>
      </c>
      <c r="I912" s="2" t="s">
        <v>14</v>
      </c>
      <c r="J912" s="2" t="s">
        <v>53</v>
      </c>
      <c r="K912" s="2">
        <v>17</v>
      </c>
      <c r="L912" s="2">
        <v>60</v>
      </c>
      <c r="M912" s="2">
        <v>11</v>
      </c>
      <c r="N912" s="2" t="s">
        <v>4</v>
      </c>
      <c r="O912" s="2">
        <v>0</v>
      </c>
      <c r="P912" t="s">
        <v>10</v>
      </c>
      <c r="Q912">
        <f t="shared" si="140"/>
        <v>204</v>
      </c>
      <c r="R912" s="55">
        <f t="shared" si="141"/>
        <v>7.8461538461538465E-3</v>
      </c>
      <c r="S912">
        <f t="shared" si="142"/>
        <v>0</v>
      </c>
      <c r="T912">
        <f t="shared" si="143"/>
        <v>0</v>
      </c>
      <c r="U912" s="2">
        <f t="shared" si="144"/>
        <v>2</v>
      </c>
      <c r="V912" s="2">
        <f t="shared" si="145"/>
        <v>1</v>
      </c>
      <c r="W912">
        <f t="shared" si="146"/>
        <v>1</v>
      </c>
      <c r="X912" s="2">
        <f t="shared" si="147"/>
        <v>1</v>
      </c>
      <c r="Y912">
        <f t="shared" si="148"/>
        <v>1</v>
      </c>
      <c r="AB912">
        <f t="shared" si="149"/>
        <v>0</v>
      </c>
    </row>
    <row r="913" spans="1:28" x14ac:dyDescent="0.2">
      <c r="A913" s="5">
        <v>911</v>
      </c>
      <c r="B913" s="2" t="s">
        <v>0</v>
      </c>
      <c r="C913" s="2" t="s">
        <v>1</v>
      </c>
      <c r="D913" s="2" t="s">
        <v>15</v>
      </c>
      <c r="E913" s="2" t="s">
        <v>15</v>
      </c>
      <c r="F913" s="2">
        <v>28</v>
      </c>
      <c r="G913" s="2">
        <v>61</v>
      </c>
      <c r="H913" t="s">
        <v>16</v>
      </c>
      <c r="I913" s="2" t="s">
        <v>2</v>
      </c>
      <c r="J913" s="2" t="s">
        <v>53</v>
      </c>
      <c r="K913" s="2">
        <v>17</v>
      </c>
      <c r="L913" s="2">
        <v>29</v>
      </c>
      <c r="M913" s="2">
        <v>45</v>
      </c>
      <c r="N913" s="2" t="s">
        <v>4</v>
      </c>
      <c r="O913" s="2">
        <v>0</v>
      </c>
      <c r="P913" t="s">
        <v>12</v>
      </c>
      <c r="Q913">
        <f t="shared" si="140"/>
        <v>204</v>
      </c>
      <c r="R913" s="55">
        <f t="shared" si="141"/>
        <v>7.285714285714286E-3</v>
      </c>
      <c r="S913">
        <f t="shared" si="142"/>
        <v>1</v>
      </c>
      <c r="T913">
        <f t="shared" si="143"/>
        <v>0</v>
      </c>
      <c r="U913" s="2">
        <f t="shared" si="144"/>
        <v>1</v>
      </c>
      <c r="V913" s="2">
        <f t="shared" si="145"/>
        <v>1</v>
      </c>
      <c r="W913">
        <f t="shared" si="146"/>
        <v>1</v>
      </c>
      <c r="X913" s="2">
        <f t="shared" si="147"/>
        <v>0</v>
      </c>
      <c r="Y913">
        <f t="shared" si="148"/>
        <v>1</v>
      </c>
      <c r="AB913">
        <f t="shared" si="149"/>
        <v>0</v>
      </c>
    </row>
    <row r="914" spans="1:28" x14ac:dyDescent="0.2">
      <c r="A914" s="5">
        <v>912</v>
      </c>
      <c r="B914" s="2" t="s">
        <v>3</v>
      </c>
      <c r="C914" s="2" t="s">
        <v>2</v>
      </c>
      <c r="D914" s="2" t="s">
        <v>5</v>
      </c>
      <c r="E914" s="2" t="s">
        <v>84</v>
      </c>
      <c r="F914" s="2">
        <v>29</v>
      </c>
      <c r="G914" s="2">
        <v>28</v>
      </c>
      <c r="H914" t="s">
        <v>48</v>
      </c>
      <c r="I914" s="2" t="s">
        <v>2</v>
      </c>
      <c r="J914" s="2" t="s">
        <v>54</v>
      </c>
      <c r="K914" s="2">
        <v>34</v>
      </c>
      <c r="L914" s="2">
        <v>88</v>
      </c>
      <c r="M914" s="2">
        <v>46</v>
      </c>
      <c r="N914" s="2" t="s">
        <v>4</v>
      </c>
      <c r="O914" s="2">
        <v>6</v>
      </c>
      <c r="P914" t="s">
        <v>13</v>
      </c>
      <c r="Q914">
        <f t="shared" si="140"/>
        <v>408</v>
      </c>
      <c r="R914" s="55">
        <f t="shared" si="141"/>
        <v>1.4068965517241379E-2</v>
      </c>
      <c r="S914">
        <f t="shared" si="142"/>
        <v>0</v>
      </c>
      <c r="T914">
        <f t="shared" si="143"/>
        <v>2</v>
      </c>
      <c r="U914" s="2">
        <f t="shared" si="144"/>
        <v>4</v>
      </c>
      <c r="V914" s="2">
        <f t="shared" si="145"/>
        <v>2</v>
      </c>
      <c r="W914">
        <f t="shared" si="146"/>
        <v>0</v>
      </c>
      <c r="X914" s="2">
        <f t="shared" si="147"/>
        <v>0</v>
      </c>
      <c r="Y914">
        <f t="shared" si="148"/>
        <v>1</v>
      </c>
      <c r="AB914">
        <f t="shared" si="149"/>
        <v>1</v>
      </c>
    </row>
    <row r="915" spans="1:28" x14ac:dyDescent="0.2">
      <c r="A915" s="5">
        <v>913</v>
      </c>
      <c r="B915" s="2" t="s">
        <v>0</v>
      </c>
      <c r="C915" s="2" t="s">
        <v>1</v>
      </c>
      <c r="D915" s="2" t="s">
        <v>15</v>
      </c>
      <c r="E915" s="2" t="s">
        <v>83</v>
      </c>
      <c r="F915" s="2">
        <v>46</v>
      </c>
      <c r="G915" s="2">
        <v>40</v>
      </c>
      <c r="H915" t="s">
        <v>26</v>
      </c>
      <c r="I915" s="2" t="s">
        <v>14</v>
      </c>
      <c r="J915" s="3" t="s">
        <v>7</v>
      </c>
      <c r="K915" s="2">
        <v>44</v>
      </c>
      <c r="L915" s="2">
        <v>77</v>
      </c>
      <c r="M915" s="2">
        <v>18</v>
      </c>
      <c r="N915" s="2" t="s">
        <v>8</v>
      </c>
      <c r="O915" s="2">
        <v>10</v>
      </c>
      <c r="P915" s="1" t="s">
        <v>9</v>
      </c>
      <c r="Q915">
        <f t="shared" si="140"/>
        <v>528</v>
      </c>
      <c r="R915" s="55">
        <f t="shared" si="141"/>
        <v>1.1478260869565217E-2</v>
      </c>
      <c r="S915">
        <f t="shared" si="142"/>
        <v>1</v>
      </c>
      <c r="T915">
        <f t="shared" si="143"/>
        <v>1</v>
      </c>
      <c r="U915" s="2">
        <f t="shared" si="144"/>
        <v>0</v>
      </c>
      <c r="V915" s="2">
        <f t="shared" si="145"/>
        <v>4</v>
      </c>
      <c r="W915">
        <f t="shared" si="146"/>
        <v>1</v>
      </c>
      <c r="X915" s="2">
        <f t="shared" si="147"/>
        <v>1</v>
      </c>
      <c r="Y915">
        <f t="shared" si="148"/>
        <v>0</v>
      </c>
      <c r="AB915">
        <f t="shared" si="149"/>
        <v>0</v>
      </c>
    </row>
    <row r="916" spans="1:28" x14ac:dyDescent="0.2">
      <c r="A916" s="5">
        <v>914</v>
      </c>
      <c r="B916" s="2" t="s">
        <v>3</v>
      </c>
      <c r="C916" s="2" t="s">
        <v>1</v>
      </c>
      <c r="D916" s="2" t="s">
        <v>15</v>
      </c>
      <c r="E916" s="2" t="s">
        <v>85</v>
      </c>
      <c r="F916" s="2">
        <v>47</v>
      </c>
      <c r="G916" s="2">
        <v>53</v>
      </c>
      <c r="H916" t="s">
        <v>39</v>
      </c>
      <c r="I916" s="2" t="s">
        <v>14</v>
      </c>
      <c r="J916" s="3" t="s">
        <v>7</v>
      </c>
      <c r="K916" s="2">
        <v>42</v>
      </c>
      <c r="L916" s="2">
        <v>171</v>
      </c>
      <c r="M916" s="2">
        <v>25</v>
      </c>
      <c r="N916" s="2" t="s">
        <v>8</v>
      </c>
      <c r="O916" s="2">
        <v>5</v>
      </c>
      <c r="P916" s="1" t="s">
        <v>9</v>
      </c>
      <c r="Q916">
        <f t="shared" si="140"/>
        <v>504</v>
      </c>
      <c r="R916" s="55">
        <f t="shared" si="141"/>
        <v>1.0723404255319148E-2</v>
      </c>
      <c r="S916">
        <f t="shared" si="142"/>
        <v>0</v>
      </c>
      <c r="T916">
        <f t="shared" si="143"/>
        <v>3</v>
      </c>
      <c r="U916" s="2">
        <f t="shared" si="144"/>
        <v>0</v>
      </c>
      <c r="V916" s="2">
        <f t="shared" si="145"/>
        <v>4</v>
      </c>
      <c r="W916">
        <f t="shared" si="146"/>
        <v>1</v>
      </c>
      <c r="X916" s="2">
        <f t="shared" si="147"/>
        <v>1</v>
      </c>
      <c r="Y916">
        <f t="shared" si="148"/>
        <v>0</v>
      </c>
      <c r="AB916">
        <f t="shared" si="149"/>
        <v>0</v>
      </c>
    </row>
    <row r="917" spans="1:28" x14ac:dyDescent="0.2">
      <c r="A917" s="5">
        <v>915</v>
      </c>
      <c r="B917" s="2" t="s">
        <v>3</v>
      </c>
      <c r="C917" s="2" t="s">
        <v>1</v>
      </c>
      <c r="D917" s="2" t="s">
        <v>15</v>
      </c>
      <c r="E917" s="2" t="s">
        <v>15</v>
      </c>
      <c r="F917" s="2">
        <v>33</v>
      </c>
      <c r="G917" s="2">
        <v>64</v>
      </c>
      <c r="H917" t="s">
        <v>36</v>
      </c>
      <c r="I917" s="2" t="s">
        <v>2</v>
      </c>
      <c r="J917" s="2" t="s">
        <v>53</v>
      </c>
      <c r="K917" s="2">
        <v>19</v>
      </c>
      <c r="L917" s="2">
        <v>86</v>
      </c>
      <c r="M917" s="2">
        <v>10</v>
      </c>
      <c r="N917" s="2" t="s">
        <v>4</v>
      </c>
      <c r="O917" s="2">
        <v>1</v>
      </c>
      <c r="P917" t="s">
        <v>11</v>
      </c>
      <c r="Q917">
        <f t="shared" si="140"/>
        <v>228</v>
      </c>
      <c r="R917" s="55">
        <f t="shared" si="141"/>
        <v>6.909090909090909E-3</v>
      </c>
      <c r="S917">
        <f t="shared" si="142"/>
        <v>0</v>
      </c>
      <c r="T917">
        <f t="shared" si="143"/>
        <v>0</v>
      </c>
      <c r="U917" s="2">
        <f t="shared" si="144"/>
        <v>3</v>
      </c>
      <c r="V917" s="2">
        <f t="shared" si="145"/>
        <v>1</v>
      </c>
      <c r="W917">
        <f t="shared" si="146"/>
        <v>1</v>
      </c>
      <c r="X917" s="2">
        <f t="shared" si="147"/>
        <v>0</v>
      </c>
      <c r="Y917">
        <f t="shared" si="148"/>
        <v>1</v>
      </c>
      <c r="AB917">
        <f t="shared" si="149"/>
        <v>0</v>
      </c>
    </row>
    <row r="918" spans="1:28" x14ac:dyDescent="0.2">
      <c r="A918" s="5">
        <v>916</v>
      </c>
      <c r="B918" s="2" t="s">
        <v>3</v>
      </c>
      <c r="C918" s="2" t="s">
        <v>1</v>
      </c>
      <c r="D918" s="2" t="s">
        <v>5</v>
      </c>
      <c r="E918" s="2" t="s">
        <v>84</v>
      </c>
      <c r="F918" s="2">
        <v>51</v>
      </c>
      <c r="G918" s="2">
        <v>28</v>
      </c>
      <c r="H918" t="s">
        <v>31</v>
      </c>
      <c r="I918" s="2" t="s">
        <v>14</v>
      </c>
      <c r="J918" s="3" t="s">
        <v>7</v>
      </c>
      <c r="K918" s="2">
        <v>51</v>
      </c>
      <c r="L918" s="2">
        <v>126</v>
      </c>
      <c r="M918" s="2">
        <v>46</v>
      </c>
      <c r="N918" s="2" t="s">
        <v>8</v>
      </c>
      <c r="O918" s="2">
        <v>4</v>
      </c>
      <c r="P918" s="1" t="s">
        <v>9</v>
      </c>
      <c r="Q918">
        <f t="shared" si="140"/>
        <v>612</v>
      </c>
      <c r="R918" s="55">
        <f t="shared" si="141"/>
        <v>1.2E-2</v>
      </c>
      <c r="S918">
        <f t="shared" si="142"/>
        <v>0</v>
      </c>
      <c r="T918">
        <f t="shared" si="143"/>
        <v>2</v>
      </c>
      <c r="U918" s="2">
        <f t="shared" si="144"/>
        <v>0</v>
      </c>
      <c r="V918" s="2">
        <f t="shared" si="145"/>
        <v>4</v>
      </c>
      <c r="W918">
        <f t="shared" si="146"/>
        <v>1</v>
      </c>
      <c r="X918" s="2">
        <f t="shared" si="147"/>
        <v>1</v>
      </c>
      <c r="Y918">
        <f t="shared" si="148"/>
        <v>0</v>
      </c>
      <c r="AB918">
        <f t="shared" si="149"/>
        <v>1</v>
      </c>
    </row>
    <row r="919" spans="1:28" x14ac:dyDescent="0.2">
      <c r="A919" s="5">
        <v>917</v>
      </c>
      <c r="B919" s="2" t="s">
        <v>3</v>
      </c>
      <c r="C919" s="2" t="s">
        <v>1</v>
      </c>
      <c r="D919" s="2" t="s">
        <v>5</v>
      </c>
      <c r="E919" s="2" t="s">
        <v>15</v>
      </c>
      <c r="F919" s="2">
        <v>30</v>
      </c>
      <c r="G919" s="2">
        <v>75</v>
      </c>
      <c r="H919" t="s">
        <v>27</v>
      </c>
      <c r="I919" s="2" t="s">
        <v>14</v>
      </c>
      <c r="J919" s="2" t="s">
        <v>55</v>
      </c>
      <c r="K919" s="2">
        <v>15</v>
      </c>
      <c r="L919" s="2">
        <v>57</v>
      </c>
      <c r="M919" s="2">
        <v>21</v>
      </c>
      <c r="N919" s="2" t="s">
        <v>4</v>
      </c>
      <c r="O919" s="2">
        <v>1</v>
      </c>
      <c r="P919" t="s">
        <v>11</v>
      </c>
      <c r="Q919">
        <f t="shared" si="140"/>
        <v>180</v>
      </c>
      <c r="R919" s="55">
        <f t="shared" si="141"/>
        <v>6.0000000000000001E-3</v>
      </c>
      <c r="S919">
        <f t="shared" si="142"/>
        <v>0</v>
      </c>
      <c r="T919">
        <f t="shared" si="143"/>
        <v>0</v>
      </c>
      <c r="U919" s="2">
        <f t="shared" si="144"/>
        <v>3</v>
      </c>
      <c r="V919" s="2">
        <f t="shared" si="145"/>
        <v>3</v>
      </c>
      <c r="W919">
        <f t="shared" si="146"/>
        <v>1</v>
      </c>
      <c r="X919" s="2">
        <f t="shared" si="147"/>
        <v>1</v>
      </c>
      <c r="Y919">
        <f t="shared" si="148"/>
        <v>1</v>
      </c>
      <c r="AB919">
        <f t="shared" si="149"/>
        <v>1</v>
      </c>
    </row>
    <row r="920" spans="1:28" x14ac:dyDescent="0.2">
      <c r="A920" s="5">
        <v>918</v>
      </c>
      <c r="B920" s="2" t="s">
        <v>3</v>
      </c>
      <c r="C920" s="2" t="s">
        <v>2</v>
      </c>
      <c r="D920" s="2" t="s">
        <v>5</v>
      </c>
      <c r="E920" s="2" t="s">
        <v>84</v>
      </c>
      <c r="F920" s="2">
        <v>32</v>
      </c>
      <c r="G920" s="2">
        <v>22</v>
      </c>
      <c r="H920" t="s">
        <v>48</v>
      </c>
      <c r="I920" s="2" t="s">
        <v>2</v>
      </c>
      <c r="J920" s="2" t="s">
        <v>55</v>
      </c>
      <c r="K920" s="2">
        <v>33</v>
      </c>
      <c r="L920" s="2">
        <v>75</v>
      </c>
      <c r="M920" s="2">
        <v>20</v>
      </c>
      <c r="N920" s="2" t="s">
        <v>4</v>
      </c>
      <c r="O920" s="2">
        <v>5</v>
      </c>
      <c r="P920" t="s">
        <v>13</v>
      </c>
      <c r="Q920">
        <f t="shared" si="140"/>
        <v>396</v>
      </c>
      <c r="R920" s="55">
        <f t="shared" si="141"/>
        <v>1.2375000000000001E-2</v>
      </c>
      <c r="S920">
        <f t="shared" si="142"/>
        <v>0</v>
      </c>
      <c r="T920">
        <f t="shared" si="143"/>
        <v>2</v>
      </c>
      <c r="U920" s="2">
        <f t="shared" si="144"/>
        <v>4</v>
      </c>
      <c r="V920" s="2">
        <f t="shared" si="145"/>
        <v>3</v>
      </c>
      <c r="W920">
        <f t="shared" si="146"/>
        <v>0</v>
      </c>
      <c r="X920" s="2">
        <f t="shared" si="147"/>
        <v>0</v>
      </c>
      <c r="Y920">
        <f t="shared" si="148"/>
        <v>1</v>
      </c>
      <c r="AB920">
        <f t="shared" si="149"/>
        <v>1</v>
      </c>
    </row>
    <row r="921" spans="1:28" x14ac:dyDescent="0.2">
      <c r="A921" s="5">
        <v>919</v>
      </c>
      <c r="B921" s="2" t="s">
        <v>0</v>
      </c>
      <c r="C921" s="2" t="s">
        <v>1</v>
      </c>
      <c r="D921" s="2" t="s">
        <v>5</v>
      </c>
      <c r="E921" s="2" t="s">
        <v>15</v>
      </c>
      <c r="F921" s="2">
        <v>31</v>
      </c>
      <c r="G921" s="2">
        <v>33</v>
      </c>
      <c r="H921" t="s">
        <v>35</v>
      </c>
      <c r="I921" s="2" t="s">
        <v>14</v>
      </c>
      <c r="J921" s="2" t="s">
        <v>55</v>
      </c>
      <c r="K921" s="2">
        <v>20</v>
      </c>
      <c r="L921" s="2">
        <v>64</v>
      </c>
      <c r="M921" s="2">
        <v>32</v>
      </c>
      <c r="N921" s="2" t="s">
        <v>4</v>
      </c>
      <c r="O921" s="2">
        <v>1</v>
      </c>
      <c r="P921" t="s">
        <v>12</v>
      </c>
      <c r="Q921">
        <f t="shared" si="140"/>
        <v>240</v>
      </c>
      <c r="R921" s="55">
        <f t="shared" si="141"/>
        <v>7.7419354838709677E-3</v>
      </c>
      <c r="S921">
        <f t="shared" si="142"/>
        <v>1</v>
      </c>
      <c r="T921">
        <f t="shared" si="143"/>
        <v>0</v>
      </c>
      <c r="U921" s="2">
        <f t="shared" si="144"/>
        <v>1</v>
      </c>
      <c r="V921" s="2">
        <f t="shared" si="145"/>
        <v>3</v>
      </c>
      <c r="W921">
        <f t="shared" si="146"/>
        <v>1</v>
      </c>
      <c r="X921" s="2">
        <f t="shared" si="147"/>
        <v>1</v>
      </c>
      <c r="Y921">
        <f t="shared" si="148"/>
        <v>1</v>
      </c>
      <c r="AB921">
        <f t="shared" si="149"/>
        <v>1</v>
      </c>
    </row>
    <row r="922" spans="1:28" x14ac:dyDescent="0.2">
      <c r="A922" s="5">
        <v>920</v>
      </c>
      <c r="B922" s="2" t="s">
        <v>3</v>
      </c>
      <c r="C922" s="2" t="s">
        <v>1</v>
      </c>
      <c r="D922" s="2" t="s">
        <v>15</v>
      </c>
      <c r="E922" s="2" t="s">
        <v>15</v>
      </c>
      <c r="F922" s="2">
        <v>32</v>
      </c>
      <c r="G922" s="2">
        <v>65</v>
      </c>
      <c r="H922" t="s">
        <v>37</v>
      </c>
      <c r="I922" s="2" t="s">
        <v>2</v>
      </c>
      <c r="J922" s="2" t="s">
        <v>55</v>
      </c>
      <c r="K922" s="2">
        <v>19</v>
      </c>
      <c r="L922" s="2">
        <v>83</v>
      </c>
      <c r="M922" s="2">
        <v>5</v>
      </c>
      <c r="N922" s="2" t="s">
        <v>4</v>
      </c>
      <c r="O922" s="2">
        <v>1</v>
      </c>
      <c r="P922" t="s">
        <v>12</v>
      </c>
      <c r="Q922">
        <f t="shared" si="140"/>
        <v>228</v>
      </c>
      <c r="R922" s="55">
        <f t="shared" si="141"/>
        <v>7.1250000000000003E-3</v>
      </c>
      <c r="S922">
        <f t="shared" si="142"/>
        <v>0</v>
      </c>
      <c r="T922">
        <f t="shared" si="143"/>
        <v>0</v>
      </c>
      <c r="U922" s="2">
        <f t="shared" si="144"/>
        <v>1</v>
      </c>
      <c r="V922" s="2">
        <f t="shared" si="145"/>
        <v>3</v>
      </c>
      <c r="W922">
        <f t="shared" si="146"/>
        <v>1</v>
      </c>
      <c r="X922" s="2">
        <f t="shared" si="147"/>
        <v>0</v>
      </c>
      <c r="Y922">
        <f t="shared" si="148"/>
        <v>1</v>
      </c>
      <c r="AB922">
        <f t="shared" si="149"/>
        <v>0</v>
      </c>
    </row>
    <row r="923" spans="1:28" x14ac:dyDescent="0.2">
      <c r="A923" s="5">
        <v>921</v>
      </c>
      <c r="B923" s="2" t="s">
        <v>0</v>
      </c>
      <c r="C923" s="2" t="s">
        <v>1</v>
      </c>
      <c r="D923" s="2" t="s">
        <v>15</v>
      </c>
      <c r="E923" s="2" t="s">
        <v>15</v>
      </c>
      <c r="F923" s="2">
        <v>28</v>
      </c>
      <c r="G923" s="2">
        <v>76</v>
      </c>
      <c r="H923" t="s">
        <v>38</v>
      </c>
      <c r="I923" s="2" t="s">
        <v>2</v>
      </c>
      <c r="J923" s="2" t="s">
        <v>55</v>
      </c>
      <c r="K923" s="2">
        <v>20</v>
      </c>
      <c r="L923" s="2">
        <v>69</v>
      </c>
      <c r="M923" s="2">
        <v>26</v>
      </c>
      <c r="N923" s="2" t="s">
        <v>4</v>
      </c>
      <c r="O923" s="2">
        <v>2</v>
      </c>
      <c r="P923" t="s">
        <v>10</v>
      </c>
      <c r="Q923">
        <f t="shared" si="140"/>
        <v>240</v>
      </c>
      <c r="R923" s="55">
        <f t="shared" si="141"/>
        <v>8.5714285714285719E-3</v>
      </c>
      <c r="S923">
        <f t="shared" si="142"/>
        <v>1</v>
      </c>
      <c r="T923">
        <f t="shared" si="143"/>
        <v>0</v>
      </c>
      <c r="U923" s="2">
        <f t="shared" si="144"/>
        <v>2</v>
      </c>
      <c r="V923" s="2">
        <f t="shared" si="145"/>
        <v>3</v>
      </c>
      <c r="W923">
        <f t="shared" si="146"/>
        <v>1</v>
      </c>
      <c r="X923" s="2">
        <f t="shared" si="147"/>
        <v>0</v>
      </c>
      <c r="Y923">
        <f t="shared" si="148"/>
        <v>1</v>
      </c>
      <c r="AB923">
        <f t="shared" si="149"/>
        <v>0</v>
      </c>
    </row>
    <row r="924" spans="1:28" x14ac:dyDescent="0.2">
      <c r="A924" s="5">
        <v>922</v>
      </c>
      <c r="B924" s="2" t="s">
        <v>0</v>
      </c>
      <c r="C924" s="2" t="s">
        <v>2</v>
      </c>
      <c r="D924" s="2" t="s">
        <v>5</v>
      </c>
      <c r="E924" s="2" t="s">
        <v>84</v>
      </c>
      <c r="F924" s="2">
        <v>27</v>
      </c>
      <c r="G924" s="2">
        <v>20</v>
      </c>
      <c r="H924" t="s">
        <v>21</v>
      </c>
      <c r="I924" s="2" t="s">
        <v>2</v>
      </c>
      <c r="J924" s="2" t="s">
        <v>54</v>
      </c>
      <c r="K924" s="2">
        <v>32</v>
      </c>
      <c r="L924" s="2">
        <v>78</v>
      </c>
      <c r="M924" s="2">
        <v>9</v>
      </c>
      <c r="N924" s="2" t="s">
        <v>4</v>
      </c>
      <c r="O924" s="2">
        <v>1</v>
      </c>
      <c r="P924" t="s">
        <v>13</v>
      </c>
      <c r="Q924">
        <f t="shared" si="140"/>
        <v>384</v>
      </c>
      <c r="R924" s="55">
        <f t="shared" si="141"/>
        <v>1.4222222222222223E-2</v>
      </c>
      <c r="S924">
        <f t="shared" si="142"/>
        <v>1</v>
      </c>
      <c r="T924">
        <f t="shared" si="143"/>
        <v>2</v>
      </c>
      <c r="U924" s="2">
        <f t="shared" si="144"/>
        <v>4</v>
      </c>
      <c r="V924" s="2">
        <f t="shared" si="145"/>
        <v>2</v>
      </c>
      <c r="W924">
        <f t="shared" si="146"/>
        <v>0</v>
      </c>
      <c r="X924" s="2">
        <f t="shared" si="147"/>
        <v>0</v>
      </c>
      <c r="Y924">
        <f t="shared" si="148"/>
        <v>1</v>
      </c>
      <c r="AB924">
        <f t="shared" si="149"/>
        <v>1</v>
      </c>
    </row>
    <row r="925" spans="1:28" x14ac:dyDescent="0.2">
      <c r="A925" s="5">
        <v>923</v>
      </c>
      <c r="B925" s="2" t="s">
        <v>0</v>
      </c>
      <c r="C925" s="2" t="s">
        <v>1</v>
      </c>
      <c r="D925" s="2" t="s">
        <v>5</v>
      </c>
      <c r="E925" s="2" t="s">
        <v>15</v>
      </c>
      <c r="F925" s="2">
        <v>640</v>
      </c>
      <c r="G925" s="2">
        <v>80</v>
      </c>
      <c r="H925" t="s">
        <v>28</v>
      </c>
      <c r="I925" s="2" t="s">
        <v>14</v>
      </c>
      <c r="J925" s="2" t="s">
        <v>6</v>
      </c>
      <c r="K925" s="2">
        <v>55</v>
      </c>
      <c r="L925" s="2">
        <v>125</v>
      </c>
      <c r="M925" s="2">
        <v>2</v>
      </c>
      <c r="N925" s="2" t="s">
        <v>4</v>
      </c>
      <c r="O925" s="2">
        <v>2</v>
      </c>
      <c r="P925" t="s">
        <v>10</v>
      </c>
      <c r="Q925">
        <f t="shared" si="140"/>
        <v>660</v>
      </c>
      <c r="R925" s="55">
        <f t="shared" si="141"/>
        <v>1.03125E-3</v>
      </c>
      <c r="S925">
        <f t="shared" si="142"/>
        <v>1</v>
      </c>
      <c r="T925">
        <f t="shared" si="143"/>
        <v>0</v>
      </c>
      <c r="U925" s="2">
        <f t="shared" si="144"/>
        <v>2</v>
      </c>
      <c r="V925" s="2">
        <f t="shared" si="145"/>
        <v>0</v>
      </c>
      <c r="W925">
        <f t="shared" si="146"/>
        <v>1</v>
      </c>
      <c r="X925" s="2">
        <f t="shared" si="147"/>
        <v>1</v>
      </c>
      <c r="Y925">
        <f t="shared" si="148"/>
        <v>1</v>
      </c>
      <c r="AB925">
        <f t="shared" si="149"/>
        <v>1</v>
      </c>
    </row>
    <row r="926" spans="1:28" x14ac:dyDescent="0.2">
      <c r="A926" s="5">
        <v>924</v>
      </c>
      <c r="B926" s="2" t="s">
        <v>0</v>
      </c>
      <c r="C926" s="2" t="s">
        <v>1</v>
      </c>
      <c r="D926" s="2" t="s">
        <v>5</v>
      </c>
      <c r="E926" s="2" t="s">
        <v>83</v>
      </c>
      <c r="F926" s="2">
        <v>44</v>
      </c>
      <c r="G926" s="2">
        <v>36</v>
      </c>
      <c r="H926" t="s">
        <v>32</v>
      </c>
      <c r="I926" s="2" t="s">
        <v>14</v>
      </c>
      <c r="J926" s="3" t="s">
        <v>7</v>
      </c>
      <c r="K926" s="2">
        <v>47</v>
      </c>
      <c r="L926" s="2">
        <v>135</v>
      </c>
      <c r="M926" s="2">
        <v>34</v>
      </c>
      <c r="N926" s="2" t="s">
        <v>8</v>
      </c>
      <c r="O926" s="2">
        <v>5</v>
      </c>
      <c r="P926" s="1" t="s">
        <v>9</v>
      </c>
      <c r="Q926">
        <f t="shared" si="140"/>
        <v>564</v>
      </c>
      <c r="R926" s="55">
        <f t="shared" si="141"/>
        <v>1.2818181818181819E-2</v>
      </c>
      <c r="S926">
        <f t="shared" si="142"/>
        <v>1</v>
      </c>
      <c r="T926">
        <f t="shared" si="143"/>
        <v>1</v>
      </c>
      <c r="U926" s="2">
        <f t="shared" si="144"/>
        <v>0</v>
      </c>
      <c r="V926" s="2">
        <f t="shared" si="145"/>
        <v>4</v>
      </c>
      <c r="W926">
        <f t="shared" si="146"/>
        <v>1</v>
      </c>
      <c r="X926" s="2">
        <f t="shared" si="147"/>
        <v>1</v>
      </c>
      <c r="Y926">
        <f t="shared" si="148"/>
        <v>0</v>
      </c>
      <c r="AB926">
        <f t="shared" si="149"/>
        <v>1</v>
      </c>
    </row>
    <row r="927" spans="1:28" x14ac:dyDescent="0.2">
      <c r="A927" s="5">
        <v>925</v>
      </c>
      <c r="B927" s="2" t="s">
        <v>0</v>
      </c>
      <c r="C927" s="2" t="s">
        <v>1</v>
      </c>
      <c r="D927" s="2" t="s">
        <v>15</v>
      </c>
      <c r="E927" s="2" t="s">
        <v>15</v>
      </c>
      <c r="F927" s="2">
        <v>27</v>
      </c>
      <c r="G927" s="2">
        <v>25</v>
      </c>
      <c r="H927" t="s">
        <v>33</v>
      </c>
      <c r="I927" s="2" t="s">
        <v>2</v>
      </c>
      <c r="J927" s="2" t="s">
        <v>53</v>
      </c>
      <c r="K927" s="2">
        <v>19</v>
      </c>
      <c r="L927" s="2">
        <v>53</v>
      </c>
      <c r="M927" s="2">
        <v>12</v>
      </c>
      <c r="N927" s="2" t="s">
        <v>4</v>
      </c>
      <c r="O927" s="2">
        <v>0</v>
      </c>
      <c r="P927" t="s">
        <v>12</v>
      </c>
      <c r="Q927">
        <f t="shared" si="140"/>
        <v>228</v>
      </c>
      <c r="R927" s="55">
        <f t="shared" si="141"/>
        <v>8.4444444444444437E-3</v>
      </c>
      <c r="S927">
        <f t="shared" si="142"/>
        <v>1</v>
      </c>
      <c r="T927">
        <f t="shared" si="143"/>
        <v>0</v>
      </c>
      <c r="U927" s="2">
        <f t="shared" si="144"/>
        <v>1</v>
      </c>
      <c r="V927" s="2">
        <f t="shared" si="145"/>
        <v>1</v>
      </c>
      <c r="W927">
        <f t="shared" si="146"/>
        <v>1</v>
      </c>
      <c r="X927" s="2">
        <f t="shared" si="147"/>
        <v>0</v>
      </c>
      <c r="Y927">
        <f t="shared" si="148"/>
        <v>1</v>
      </c>
      <c r="AB927">
        <f t="shared" si="149"/>
        <v>0</v>
      </c>
    </row>
    <row r="928" spans="1:28" x14ac:dyDescent="0.2">
      <c r="A928" s="5">
        <v>926</v>
      </c>
      <c r="B928" s="2" t="s">
        <v>3</v>
      </c>
      <c r="C928" s="2" t="s">
        <v>1</v>
      </c>
      <c r="D928" s="2" t="s">
        <v>15</v>
      </c>
      <c r="E928" s="2" t="s">
        <v>15</v>
      </c>
      <c r="F928" s="2">
        <v>26</v>
      </c>
      <c r="G928" s="2">
        <v>35</v>
      </c>
      <c r="H928" t="s">
        <v>28</v>
      </c>
      <c r="I928" s="2" t="s">
        <v>2</v>
      </c>
      <c r="J928" s="2" t="s">
        <v>55</v>
      </c>
      <c r="K928" s="2">
        <v>12</v>
      </c>
      <c r="L928" s="2">
        <v>31</v>
      </c>
      <c r="M928" s="2">
        <v>17</v>
      </c>
      <c r="N928" s="2" t="s">
        <v>4</v>
      </c>
      <c r="O928" s="2">
        <v>1</v>
      </c>
      <c r="P928" t="s">
        <v>12</v>
      </c>
      <c r="Q928">
        <f t="shared" si="140"/>
        <v>144</v>
      </c>
      <c r="R928" s="55">
        <f t="shared" si="141"/>
        <v>5.5384615384615381E-3</v>
      </c>
      <c r="S928">
        <f t="shared" si="142"/>
        <v>0</v>
      </c>
      <c r="T928">
        <f t="shared" si="143"/>
        <v>0</v>
      </c>
      <c r="U928" s="2">
        <f t="shared" si="144"/>
        <v>1</v>
      </c>
      <c r="V928" s="2">
        <f t="shared" si="145"/>
        <v>3</v>
      </c>
      <c r="W928">
        <f t="shared" si="146"/>
        <v>1</v>
      </c>
      <c r="X928" s="2">
        <f t="shared" si="147"/>
        <v>0</v>
      </c>
      <c r="Y928">
        <f t="shared" si="148"/>
        <v>1</v>
      </c>
      <c r="AB928">
        <f t="shared" si="149"/>
        <v>0</v>
      </c>
    </row>
    <row r="929" spans="1:28" x14ac:dyDescent="0.2">
      <c r="A929" s="5">
        <v>927</v>
      </c>
      <c r="B929" s="2" t="s">
        <v>3</v>
      </c>
      <c r="C929" s="2" t="s">
        <v>2</v>
      </c>
      <c r="D929" s="2" t="s">
        <v>5</v>
      </c>
      <c r="E929" s="2" t="s">
        <v>83</v>
      </c>
      <c r="F929" s="2">
        <v>29</v>
      </c>
      <c r="G929" s="2">
        <v>26</v>
      </c>
      <c r="H929" t="s">
        <v>23</v>
      </c>
      <c r="I929" s="2" t="s">
        <v>2</v>
      </c>
      <c r="J929" s="2" t="s">
        <v>54</v>
      </c>
      <c r="K929" s="2">
        <v>36</v>
      </c>
      <c r="L929" s="2">
        <v>118</v>
      </c>
      <c r="M929" s="2">
        <v>33</v>
      </c>
      <c r="N929" s="2" t="s">
        <v>4</v>
      </c>
      <c r="O929" s="2">
        <v>6</v>
      </c>
      <c r="P929" t="s">
        <v>13</v>
      </c>
      <c r="Q929">
        <f t="shared" si="140"/>
        <v>432</v>
      </c>
      <c r="R929" s="55">
        <f t="shared" si="141"/>
        <v>1.4896551724137931E-2</v>
      </c>
      <c r="S929">
        <f t="shared" si="142"/>
        <v>0</v>
      </c>
      <c r="T929">
        <f t="shared" si="143"/>
        <v>1</v>
      </c>
      <c r="U929" s="2">
        <f t="shared" si="144"/>
        <v>4</v>
      </c>
      <c r="V929" s="2">
        <f t="shared" si="145"/>
        <v>2</v>
      </c>
      <c r="W929">
        <f t="shared" si="146"/>
        <v>0</v>
      </c>
      <c r="X929" s="2">
        <f t="shared" si="147"/>
        <v>0</v>
      </c>
      <c r="Y929">
        <f t="shared" si="148"/>
        <v>1</v>
      </c>
      <c r="AB929">
        <f t="shared" si="149"/>
        <v>1</v>
      </c>
    </row>
    <row r="930" spans="1:28" x14ac:dyDescent="0.2">
      <c r="A930" s="5">
        <v>928</v>
      </c>
      <c r="B930" s="2" t="s">
        <v>0</v>
      </c>
      <c r="C930" s="2" t="s">
        <v>1</v>
      </c>
      <c r="D930" s="2" t="s">
        <v>15</v>
      </c>
      <c r="E930" s="2" t="s">
        <v>15</v>
      </c>
      <c r="F930" s="2">
        <v>28</v>
      </c>
      <c r="G930" s="2">
        <v>30</v>
      </c>
      <c r="H930" t="s">
        <v>26</v>
      </c>
      <c r="I930" s="2" t="s">
        <v>14</v>
      </c>
      <c r="J930" s="2" t="s">
        <v>53</v>
      </c>
      <c r="K930" s="2">
        <v>17</v>
      </c>
      <c r="L930" s="2">
        <v>68</v>
      </c>
      <c r="M930" s="2">
        <v>36</v>
      </c>
      <c r="N930" s="2" t="s">
        <v>4</v>
      </c>
      <c r="O930" s="2">
        <v>2</v>
      </c>
      <c r="P930" t="s">
        <v>10</v>
      </c>
      <c r="Q930">
        <f t="shared" si="140"/>
        <v>204</v>
      </c>
      <c r="R930" s="55">
        <f t="shared" si="141"/>
        <v>7.285714285714286E-3</v>
      </c>
      <c r="S930">
        <f t="shared" si="142"/>
        <v>1</v>
      </c>
      <c r="T930">
        <f t="shared" si="143"/>
        <v>0</v>
      </c>
      <c r="U930" s="2">
        <f t="shared" si="144"/>
        <v>2</v>
      </c>
      <c r="V930" s="2">
        <f t="shared" si="145"/>
        <v>1</v>
      </c>
      <c r="W930">
        <f t="shared" si="146"/>
        <v>1</v>
      </c>
      <c r="X930" s="2">
        <f t="shared" si="147"/>
        <v>1</v>
      </c>
      <c r="Y930">
        <f t="shared" si="148"/>
        <v>1</v>
      </c>
      <c r="AB930">
        <f t="shared" si="149"/>
        <v>0</v>
      </c>
    </row>
    <row r="931" spans="1:28" x14ac:dyDescent="0.2">
      <c r="A931" s="5">
        <v>929</v>
      </c>
      <c r="B931" s="2" t="s">
        <v>3</v>
      </c>
      <c r="C931" s="2" t="s">
        <v>1</v>
      </c>
      <c r="D931" s="2" t="s">
        <v>5</v>
      </c>
      <c r="E931" s="2" t="s">
        <v>85</v>
      </c>
      <c r="F931" s="2">
        <v>53</v>
      </c>
      <c r="G931" s="2">
        <v>31</v>
      </c>
      <c r="H931" t="s">
        <v>33</v>
      </c>
      <c r="I931" s="2" t="s">
        <v>14</v>
      </c>
      <c r="J931" s="2" t="s">
        <v>6</v>
      </c>
      <c r="K931" s="2">
        <v>60</v>
      </c>
      <c r="L931" s="2">
        <v>166</v>
      </c>
      <c r="M931" s="2">
        <v>2</v>
      </c>
      <c r="N931" s="2" t="s">
        <v>4</v>
      </c>
      <c r="O931" s="2">
        <v>2</v>
      </c>
      <c r="P931" t="s">
        <v>12</v>
      </c>
      <c r="Q931">
        <f t="shared" si="140"/>
        <v>720</v>
      </c>
      <c r="R931" s="55">
        <f t="shared" si="141"/>
        <v>1.3584905660377358E-2</v>
      </c>
      <c r="S931">
        <f t="shared" si="142"/>
        <v>0</v>
      </c>
      <c r="T931">
        <f t="shared" si="143"/>
        <v>3</v>
      </c>
      <c r="U931" s="2">
        <f t="shared" si="144"/>
        <v>1</v>
      </c>
      <c r="V931" s="2">
        <f t="shared" si="145"/>
        <v>0</v>
      </c>
      <c r="W931">
        <f t="shared" si="146"/>
        <v>1</v>
      </c>
      <c r="X931" s="2">
        <f t="shared" si="147"/>
        <v>1</v>
      </c>
      <c r="Y931">
        <f t="shared" si="148"/>
        <v>1</v>
      </c>
      <c r="AB931">
        <f t="shared" si="149"/>
        <v>1</v>
      </c>
    </row>
    <row r="932" spans="1:28" x14ac:dyDescent="0.2">
      <c r="A932" s="5">
        <v>930</v>
      </c>
      <c r="B932" s="2" t="s">
        <v>0</v>
      </c>
      <c r="C932" s="2" t="s">
        <v>1</v>
      </c>
      <c r="D932" s="2" t="s">
        <v>5</v>
      </c>
      <c r="E932" s="2" t="s">
        <v>15</v>
      </c>
      <c r="F932" s="2">
        <v>33</v>
      </c>
      <c r="G932" s="2">
        <v>60</v>
      </c>
      <c r="H932" t="s">
        <v>16</v>
      </c>
      <c r="I932" s="2" t="s">
        <v>14</v>
      </c>
      <c r="J932" s="2" t="s">
        <v>55</v>
      </c>
      <c r="K932" s="2">
        <v>19</v>
      </c>
      <c r="L932" s="2">
        <v>53</v>
      </c>
      <c r="M932" s="2">
        <v>6</v>
      </c>
      <c r="N932" s="2" t="s">
        <v>4</v>
      </c>
      <c r="O932" s="2">
        <v>1</v>
      </c>
      <c r="P932" t="s">
        <v>10</v>
      </c>
      <c r="Q932">
        <f t="shared" si="140"/>
        <v>228</v>
      </c>
      <c r="R932" s="55">
        <f t="shared" si="141"/>
        <v>6.909090909090909E-3</v>
      </c>
      <c r="S932">
        <f t="shared" si="142"/>
        <v>1</v>
      </c>
      <c r="T932">
        <f t="shared" si="143"/>
        <v>0</v>
      </c>
      <c r="U932" s="2">
        <f t="shared" si="144"/>
        <v>2</v>
      </c>
      <c r="V932" s="2">
        <f t="shared" si="145"/>
        <v>3</v>
      </c>
      <c r="W932">
        <f t="shared" si="146"/>
        <v>1</v>
      </c>
      <c r="X932" s="2">
        <f t="shared" si="147"/>
        <v>1</v>
      </c>
      <c r="Y932">
        <f t="shared" si="148"/>
        <v>1</v>
      </c>
      <c r="AB932">
        <f t="shared" si="149"/>
        <v>1</v>
      </c>
    </row>
    <row r="933" spans="1:28" x14ac:dyDescent="0.2">
      <c r="A933" s="5">
        <v>931</v>
      </c>
      <c r="B933" s="2" t="s">
        <v>3</v>
      </c>
      <c r="C933" s="2" t="s">
        <v>1</v>
      </c>
      <c r="D933" s="2" t="s">
        <v>5</v>
      </c>
      <c r="E933" s="2" t="s">
        <v>15</v>
      </c>
      <c r="F933" s="2">
        <v>35</v>
      </c>
      <c r="G933" s="2">
        <v>78</v>
      </c>
      <c r="H933" t="s">
        <v>39</v>
      </c>
      <c r="I933" s="2" t="s">
        <v>2</v>
      </c>
      <c r="J933" s="2" t="s">
        <v>53</v>
      </c>
      <c r="K933" s="2">
        <v>18</v>
      </c>
      <c r="L933" s="2">
        <v>29</v>
      </c>
      <c r="M933" s="2">
        <v>19</v>
      </c>
      <c r="N933" s="2" t="s">
        <v>4</v>
      </c>
      <c r="O933" s="2">
        <v>2</v>
      </c>
      <c r="P933" t="s">
        <v>12</v>
      </c>
      <c r="Q933">
        <f t="shared" si="140"/>
        <v>216</v>
      </c>
      <c r="R933" s="55">
        <f t="shared" si="141"/>
        <v>6.1714285714285716E-3</v>
      </c>
      <c r="S933">
        <f t="shared" si="142"/>
        <v>0</v>
      </c>
      <c r="T933">
        <f t="shared" si="143"/>
        <v>0</v>
      </c>
      <c r="U933" s="2">
        <f t="shared" si="144"/>
        <v>1</v>
      </c>
      <c r="V933" s="2">
        <f t="shared" si="145"/>
        <v>1</v>
      </c>
      <c r="W933">
        <f t="shared" si="146"/>
        <v>1</v>
      </c>
      <c r="X933" s="2">
        <f t="shared" si="147"/>
        <v>0</v>
      </c>
      <c r="Y933">
        <f t="shared" si="148"/>
        <v>1</v>
      </c>
      <c r="AB933">
        <f t="shared" si="149"/>
        <v>1</v>
      </c>
    </row>
    <row r="934" spans="1:28" x14ac:dyDescent="0.2">
      <c r="A934" s="5">
        <v>932</v>
      </c>
      <c r="B934" s="2" t="s">
        <v>3</v>
      </c>
      <c r="C934" s="2" t="s">
        <v>2</v>
      </c>
      <c r="D934" s="2" t="s">
        <v>5</v>
      </c>
      <c r="E934" s="2" t="s">
        <v>15</v>
      </c>
      <c r="F934" s="2">
        <v>30</v>
      </c>
      <c r="G934" s="2">
        <v>26</v>
      </c>
      <c r="H934" t="s">
        <v>42</v>
      </c>
      <c r="I934" s="2" t="s">
        <v>2</v>
      </c>
      <c r="J934" s="2" t="s">
        <v>54</v>
      </c>
      <c r="K934" s="2">
        <v>38</v>
      </c>
      <c r="L934" s="2">
        <v>46</v>
      </c>
      <c r="M934" s="2">
        <v>38</v>
      </c>
      <c r="N934" s="2" t="s">
        <v>4</v>
      </c>
      <c r="O934" s="2">
        <v>5</v>
      </c>
      <c r="P934" t="s">
        <v>13</v>
      </c>
      <c r="Q934">
        <f t="shared" si="140"/>
        <v>456</v>
      </c>
      <c r="R934" s="55">
        <f t="shared" si="141"/>
        <v>1.52E-2</v>
      </c>
      <c r="S934">
        <f t="shared" si="142"/>
        <v>0</v>
      </c>
      <c r="T934">
        <f t="shared" si="143"/>
        <v>0</v>
      </c>
      <c r="U934" s="2">
        <f t="shared" si="144"/>
        <v>4</v>
      </c>
      <c r="V934" s="2">
        <f t="shared" si="145"/>
        <v>2</v>
      </c>
      <c r="W934">
        <f t="shared" si="146"/>
        <v>0</v>
      </c>
      <c r="X934" s="2">
        <f t="shared" si="147"/>
        <v>0</v>
      </c>
      <c r="Y934">
        <f t="shared" si="148"/>
        <v>1</v>
      </c>
      <c r="AB934">
        <f t="shared" si="149"/>
        <v>1</v>
      </c>
    </row>
    <row r="935" spans="1:28" x14ac:dyDescent="0.2">
      <c r="A935" s="5">
        <v>933</v>
      </c>
      <c r="B935" s="2" t="s">
        <v>0</v>
      </c>
      <c r="C935" s="2" t="s">
        <v>1</v>
      </c>
      <c r="D935" s="2" t="s">
        <v>15</v>
      </c>
      <c r="E935" s="2" t="s">
        <v>85</v>
      </c>
      <c r="F935" s="2">
        <v>51</v>
      </c>
      <c r="G935" s="2">
        <v>70</v>
      </c>
      <c r="H935" t="s">
        <v>22</v>
      </c>
      <c r="I935" s="2" t="s">
        <v>14</v>
      </c>
      <c r="J935" s="3" t="s">
        <v>7</v>
      </c>
      <c r="K935" s="2">
        <v>40</v>
      </c>
      <c r="L935" s="2">
        <v>90</v>
      </c>
      <c r="M935" s="2">
        <v>17</v>
      </c>
      <c r="N935" s="2" t="s">
        <v>8</v>
      </c>
      <c r="O935" s="2">
        <v>1</v>
      </c>
      <c r="P935" s="1" t="s">
        <v>9</v>
      </c>
      <c r="Q935">
        <f t="shared" si="140"/>
        <v>480</v>
      </c>
      <c r="R935" s="55">
        <f t="shared" si="141"/>
        <v>9.4117647058823521E-3</v>
      </c>
      <c r="S935">
        <f t="shared" si="142"/>
        <v>1</v>
      </c>
      <c r="T935">
        <f t="shared" si="143"/>
        <v>3</v>
      </c>
      <c r="U935" s="2">
        <f t="shared" si="144"/>
        <v>0</v>
      </c>
      <c r="V935" s="2">
        <f t="shared" si="145"/>
        <v>4</v>
      </c>
      <c r="W935">
        <f t="shared" si="146"/>
        <v>1</v>
      </c>
      <c r="X935" s="2">
        <f t="shared" si="147"/>
        <v>1</v>
      </c>
      <c r="Y935">
        <f t="shared" si="148"/>
        <v>0</v>
      </c>
      <c r="AB935">
        <f t="shared" si="149"/>
        <v>0</v>
      </c>
    </row>
    <row r="936" spans="1:28" x14ac:dyDescent="0.2">
      <c r="A936" s="5">
        <v>934</v>
      </c>
      <c r="B936" s="2" t="s">
        <v>3</v>
      </c>
      <c r="C936" s="2" t="s">
        <v>1</v>
      </c>
      <c r="D936" s="2" t="s">
        <v>5</v>
      </c>
      <c r="E936" s="2" t="s">
        <v>15</v>
      </c>
      <c r="F936" s="2">
        <v>29</v>
      </c>
      <c r="G936" s="2">
        <v>76</v>
      </c>
      <c r="H936" t="s">
        <v>23</v>
      </c>
      <c r="I936" s="2" t="s">
        <v>2</v>
      </c>
      <c r="J936" s="2" t="s">
        <v>55</v>
      </c>
      <c r="K936" s="2">
        <v>22</v>
      </c>
      <c r="L936" s="2">
        <v>52</v>
      </c>
      <c r="M936" s="2">
        <v>8</v>
      </c>
      <c r="N936" s="2" t="s">
        <v>4</v>
      </c>
      <c r="O936" s="2">
        <v>1</v>
      </c>
      <c r="P936" t="s">
        <v>12</v>
      </c>
      <c r="Q936">
        <f t="shared" si="140"/>
        <v>264</v>
      </c>
      <c r="R936" s="55">
        <f t="shared" si="141"/>
        <v>9.1034482758620694E-3</v>
      </c>
      <c r="S936">
        <f t="shared" si="142"/>
        <v>0</v>
      </c>
      <c r="T936">
        <f t="shared" si="143"/>
        <v>0</v>
      </c>
      <c r="U936" s="2">
        <f t="shared" si="144"/>
        <v>1</v>
      </c>
      <c r="V936" s="2">
        <f t="shared" si="145"/>
        <v>3</v>
      </c>
      <c r="W936">
        <f t="shared" si="146"/>
        <v>1</v>
      </c>
      <c r="X936" s="2">
        <f t="shared" si="147"/>
        <v>0</v>
      </c>
      <c r="Y936">
        <f t="shared" si="148"/>
        <v>1</v>
      </c>
      <c r="AB936">
        <f t="shared" si="149"/>
        <v>1</v>
      </c>
    </row>
    <row r="937" spans="1:28" x14ac:dyDescent="0.2">
      <c r="A937" s="5">
        <v>935</v>
      </c>
      <c r="B937" s="2" t="s">
        <v>0</v>
      </c>
      <c r="C937" s="2" t="s">
        <v>1</v>
      </c>
      <c r="D937" s="2" t="s">
        <v>5</v>
      </c>
      <c r="E937" s="2" t="s">
        <v>15</v>
      </c>
      <c r="F937" s="2">
        <v>30</v>
      </c>
      <c r="G937" s="2">
        <v>59</v>
      </c>
      <c r="H937" t="s">
        <v>38</v>
      </c>
      <c r="I937" s="2" t="s">
        <v>2</v>
      </c>
      <c r="J937" s="2" t="s">
        <v>55</v>
      </c>
      <c r="K937" s="2">
        <v>11</v>
      </c>
      <c r="L937" s="2">
        <v>41</v>
      </c>
      <c r="M937" s="2">
        <v>15</v>
      </c>
      <c r="N937" s="2" t="s">
        <v>4</v>
      </c>
      <c r="O937" s="2">
        <v>0</v>
      </c>
      <c r="P937" t="s">
        <v>11</v>
      </c>
      <c r="Q937">
        <f t="shared" si="140"/>
        <v>132</v>
      </c>
      <c r="R937" s="55">
        <f t="shared" si="141"/>
        <v>4.4000000000000003E-3</v>
      </c>
      <c r="S937">
        <f t="shared" si="142"/>
        <v>1</v>
      </c>
      <c r="T937">
        <f t="shared" si="143"/>
        <v>0</v>
      </c>
      <c r="U937" s="2">
        <f t="shared" si="144"/>
        <v>3</v>
      </c>
      <c r="V937" s="2">
        <f t="shared" si="145"/>
        <v>3</v>
      </c>
      <c r="W937">
        <f t="shared" si="146"/>
        <v>1</v>
      </c>
      <c r="X937" s="2">
        <f t="shared" si="147"/>
        <v>0</v>
      </c>
      <c r="Y937">
        <f t="shared" si="148"/>
        <v>1</v>
      </c>
      <c r="AB937">
        <f t="shared" si="149"/>
        <v>1</v>
      </c>
    </row>
    <row r="938" spans="1:28" x14ac:dyDescent="0.2">
      <c r="A938" s="5">
        <v>936</v>
      </c>
      <c r="B938" s="2" t="s">
        <v>0</v>
      </c>
      <c r="C938" s="2" t="s">
        <v>1</v>
      </c>
      <c r="D938" s="2" t="s">
        <v>5</v>
      </c>
      <c r="E938" s="2" t="s">
        <v>83</v>
      </c>
      <c r="F938" s="2">
        <v>50</v>
      </c>
      <c r="G938" s="2">
        <v>56</v>
      </c>
      <c r="H938" t="s">
        <v>24</v>
      </c>
      <c r="I938" s="2" t="s">
        <v>14</v>
      </c>
      <c r="J938" s="3" t="s">
        <v>7</v>
      </c>
      <c r="K938" s="2">
        <v>45</v>
      </c>
      <c r="L938" s="2">
        <v>218</v>
      </c>
      <c r="M938" s="2">
        <v>45</v>
      </c>
      <c r="N938" s="2" t="s">
        <v>8</v>
      </c>
      <c r="O938" s="2">
        <v>4</v>
      </c>
      <c r="P938" t="s">
        <v>9</v>
      </c>
      <c r="Q938">
        <f t="shared" si="140"/>
        <v>540</v>
      </c>
      <c r="R938" s="55">
        <f t="shared" si="141"/>
        <v>1.0800000000000001E-2</v>
      </c>
      <c r="S938">
        <f t="shared" si="142"/>
        <v>1</v>
      </c>
      <c r="T938">
        <f t="shared" si="143"/>
        <v>1</v>
      </c>
      <c r="U938" s="2">
        <f t="shared" si="144"/>
        <v>0</v>
      </c>
      <c r="V938" s="2">
        <f t="shared" si="145"/>
        <v>4</v>
      </c>
      <c r="W938">
        <f t="shared" si="146"/>
        <v>1</v>
      </c>
      <c r="X938" s="2">
        <f t="shared" si="147"/>
        <v>1</v>
      </c>
      <c r="Y938">
        <f t="shared" si="148"/>
        <v>0</v>
      </c>
      <c r="AB938">
        <f t="shared" si="149"/>
        <v>1</v>
      </c>
    </row>
    <row r="939" spans="1:28" x14ac:dyDescent="0.2">
      <c r="A939" s="5">
        <v>937</v>
      </c>
      <c r="B939" s="2" t="s">
        <v>3</v>
      </c>
      <c r="C939" s="2" t="s">
        <v>1</v>
      </c>
      <c r="D939" s="2" t="s">
        <v>15</v>
      </c>
      <c r="E939" s="2" t="s">
        <v>15</v>
      </c>
      <c r="F939" s="2">
        <v>35</v>
      </c>
      <c r="G939" s="2">
        <v>26</v>
      </c>
      <c r="H939" t="s">
        <v>29</v>
      </c>
      <c r="I939" s="2" t="s">
        <v>14</v>
      </c>
      <c r="J939" s="2" t="s">
        <v>55</v>
      </c>
      <c r="K939" s="2">
        <v>18</v>
      </c>
      <c r="L939" s="2">
        <v>86</v>
      </c>
      <c r="M939" s="2">
        <v>45</v>
      </c>
      <c r="N939" s="2" t="s">
        <v>4</v>
      </c>
      <c r="O939" s="2">
        <v>0</v>
      </c>
      <c r="P939" t="s">
        <v>12</v>
      </c>
      <c r="Q939">
        <f t="shared" si="140"/>
        <v>216</v>
      </c>
      <c r="R939" s="55">
        <f t="shared" si="141"/>
        <v>6.1714285714285716E-3</v>
      </c>
      <c r="S939">
        <f t="shared" si="142"/>
        <v>0</v>
      </c>
      <c r="T939">
        <f t="shared" si="143"/>
        <v>0</v>
      </c>
      <c r="U939" s="2">
        <f t="shared" si="144"/>
        <v>1</v>
      </c>
      <c r="V939" s="2">
        <f t="shared" si="145"/>
        <v>3</v>
      </c>
      <c r="W939">
        <f t="shared" si="146"/>
        <v>1</v>
      </c>
      <c r="X939" s="2">
        <f t="shared" si="147"/>
        <v>1</v>
      </c>
      <c r="Y939">
        <f t="shared" si="148"/>
        <v>1</v>
      </c>
      <c r="AB939">
        <f t="shared" si="149"/>
        <v>0</v>
      </c>
    </row>
    <row r="940" spans="1:28" x14ac:dyDescent="0.2">
      <c r="A940" s="5">
        <v>938</v>
      </c>
      <c r="B940" s="2" t="s">
        <v>0</v>
      </c>
      <c r="C940" s="2" t="s">
        <v>1</v>
      </c>
      <c r="D940" s="2" t="s">
        <v>15</v>
      </c>
      <c r="E940" s="2" t="s">
        <v>15</v>
      </c>
      <c r="F940" s="2">
        <v>33</v>
      </c>
      <c r="G940" s="2">
        <v>25</v>
      </c>
      <c r="H940" t="s">
        <v>18</v>
      </c>
      <c r="I940" s="2" t="s">
        <v>2</v>
      </c>
      <c r="J940" s="2" t="s">
        <v>53</v>
      </c>
      <c r="K940" s="2">
        <v>21</v>
      </c>
      <c r="L940" s="2">
        <v>61</v>
      </c>
      <c r="M940" s="2">
        <v>47</v>
      </c>
      <c r="N940" s="2" t="s">
        <v>4</v>
      </c>
      <c r="O940" s="2">
        <v>0</v>
      </c>
      <c r="P940" t="s">
        <v>12</v>
      </c>
      <c r="Q940">
        <f t="shared" si="140"/>
        <v>252</v>
      </c>
      <c r="R940" s="55">
        <f t="shared" si="141"/>
        <v>7.6363636363636364E-3</v>
      </c>
      <c r="S940">
        <f t="shared" si="142"/>
        <v>1</v>
      </c>
      <c r="T940">
        <f t="shared" si="143"/>
        <v>0</v>
      </c>
      <c r="U940" s="2">
        <f t="shared" si="144"/>
        <v>1</v>
      </c>
      <c r="V940" s="2">
        <f t="shared" si="145"/>
        <v>1</v>
      </c>
      <c r="W940">
        <f t="shared" si="146"/>
        <v>1</v>
      </c>
      <c r="X940" s="2">
        <f t="shared" si="147"/>
        <v>0</v>
      </c>
      <c r="Y940">
        <f t="shared" si="148"/>
        <v>1</v>
      </c>
      <c r="AB940">
        <f t="shared" si="149"/>
        <v>0</v>
      </c>
    </row>
    <row r="941" spans="1:28" x14ac:dyDescent="0.2">
      <c r="A941" s="5">
        <v>939</v>
      </c>
      <c r="B941" s="2" t="s">
        <v>3</v>
      </c>
      <c r="C941" s="2" t="s">
        <v>1</v>
      </c>
      <c r="D941" s="2" t="s">
        <v>5</v>
      </c>
      <c r="E941" s="2" t="s">
        <v>83</v>
      </c>
      <c r="F941" s="2">
        <v>30</v>
      </c>
      <c r="G941" s="2">
        <v>67</v>
      </c>
      <c r="H941" t="s">
        <v>28</v>
      </c>
      <c r="I941" s="2" t="s">
        <v>14</v>
      </c>
      <c r="J941" s="2" t="s">
        <v>55</v>
      </c>
      <c r="K941" s="2">
        <v>15</v>
      </c>
      <c r="L941" s="2">
        <v>31</v>
      </c>
      <c r="M941" s="2">
        <v>15</v>
      </c>
      <c r="N941" s="2" t="s">
        <v>4</v>
      </c>
      <c r="O941" s="2">
        <v>1</v>
      </c>
      <c r="P941" t="s">
        <v>11</v>
      </c>
      <c r="Q941">
        <f t="shared" si="140"/>
        <v>180</v>
      </c>
      <c r="R941" s="55">
        <f t="shared" si="141"/>
        <v>6.0000000000000001E-3</v>
      </c>
      <c r="S941">
        <f t="shared" si="142"/>
        <v>0</v>
      </c>
      <c r="T941">
        <f t="shared" si="143"/>
        <v>1</v>
      </c>
      <c r="U941" s="2">
        <f t="shared" si="144"/>
        <v>3</v>
      </c>
      <c r="V941" s="2">
        <f t="shared" si="145"/>
        <v>3</v>
      </c>
      <c r="W941">
        <f t="shared" si="146"/>
        <v>1</v>
      </c>
      <c r="X941" s="2">
        <f t="shared" si="147"/>
        <v>1</v>
      </c>
      <c r="Y941">
        <f t="shared" si="148"/>
        <v>1</v>
      </c>
      <c r="AB941">
        <f t="shared" si="149"/>
        <v>1</v>
      </c>
    </row>
    <row r="942" spans="1:28" x14ac:dyDescent="0.2">
      <c r="A942" s="5">
        <v>940</v>
      </c>
      <c r="B942" s="2" t="s">
        <v>0</v>
      </c>
      <c r="C942" s="2" t="s">
        <v>1</v>
      </c>
      <c r="D942" s="2" t="s">
        <v>15</v>
      </c>
      <c r="E942" s="2" t="s">
        <v>15</v>
      </c>
      <c r="F942" s="2">
        <v>36</v>
      </c>
      <c r="G942" s="2">
        <v>55</v>
      </c>
      <c r="H942" t="s">
        <v>31</v>
      </c>
      <c r="I942" s="2" t="s">
        <v>14</v>
      </c>
      <c r="J942" s="2" t="s">
        <v>53</v>
      </c>
      <c r="K942" s="2">
        <v>18</v>
      </c>
      <c r="L942" s="2">
        <v>74</v>
      </c>
      <c r="M942" s="2">
        <v>21</v>
      </c>
      <c r="N942" s="2" t="s">
        <v>4</v>
      </c>
      <c r="O942" s="2">
        <v>0</v>
      </c>
      <c r="P942" t="s">
        <v>11</v>
      </c>
      <c r="Q942">
        <f t="shared" si="140"/>
        <v>216</v>
      </c>
      <c r="R942" s="55">
        <f t="shared" si="141"/>
        <v>6.0000000000000001E-3</v>
      </c>
      <c r="S942">
        <f t="shared" si="142"/>
        <v>1</v>
      </c>
      <c r="T942">
        <f t="shared" si="143"/>
        <v>0</v>
      </c>
      <c r="U942" s="2">
        <f t="shared" si="144"/>
        <v>3</v>
      </c>
      <c r="V942" s="2">
        <f t="shared" si="145"/>
        <v>1</v>
      </c>
      <c r="W942">
        <f t="shared" si="146"/>
        <v>1</v>
      </c>
      <c r="X942" s="2">
        <f t="shared" si="147"/>
        <v>1</v>
      </c>
      <c r="Y942">
        <f t="shared" si="148"/>
        <v>1</v>
      </c>
      <c r="AB942">
        <f t="shared" si="149"/>
        <v>0</v>
      </c>
    </row>
    <row r="943" spans="1:28" x14ac:dyDescent="0.2">
      <c r="A943" s="5">
        <v>941</v>
      </c>
      <c r="B943" s="2" t="s">
        <v>3</v>
      </c>
      <c r="C943" s="2" t="s">
        <v>2</v>
      </c>
      <c r="D943" s="2" t="s">
        <v>15</v>
      </c>
      <c r="E943" s="2" t="s">
        <v>83</v>
      </c>
      <c r="F943" s="2">
        <v>33</v>
      </c>
      <c r="G943" s="2">
        <v>38</v>
      </c>
      <c r="H943" t="s">
        <v>49</v>
      </c>
      <c r="I943" s="2" t="s">
        <v>14</v>
      </c>
      <c r="J943" s="2" t="s">
        <v>53</v>
      </c>
      <c r="K943" s="2">
        <v>20</v>
      </c>
      <c r="L943" s="2">
        <v>82</v>
      </c>
      <c r="M943" s="2">
        <v>19</v>
      </c>
      <c r="N943" s="2" t="s">
        <v>4</v>
      </c>
      <c r="O943" s="2">
        <v>0</v>
      </c>
      <c r="P943" t="s">
        <v>12</v>
      </c>
      <c r="Q943">
        <f t="shared" si="140"/>
        <v>240</v>
      </c>
      <c r="R943" s="55">
        <f t="shared" si="141"/>
        <v>7.2727272727272727E-3</v>
      </c>
      <c r="S943">
        <f t="shared" si="142"/>
        <v>0</v>
      </c>
      <c r="T943">
        <f t="shared" si="143"/>
        <v>1</v>
      </c>
      <c r="U943" s="2">
        <f t="shared" si="144"/>
        <v>1</v>
      </c>
      <c r="V943" s="2">
        <f t="shared" si="145"/>
        <v>1</v>
      </c>
      <c r="W943">
        <f t="shared" si="146"/>
        <v>0</v>
      </c>
      <c r="X943" s="2">
        <f t="shared" si="147"/>
        <v>1</v>
      </c>
      <c r="Y943">
        <f t="shared" si="148"/>
        <v>1</v>
      </c>
      <c r="AB943">
        <f t="shared" si="149"/>
        <v>0</v>
      </c>
    </row>
    <row r="944" spans="1:28" x14ac:dyDescent="0.2">
      <c r="A944" s="5">
        <v>942</v>
      </c>
      <c r="B944" s="2" t="s">
        <v>3</v>
      </c>
      <c r="C944" s="2" t="s">
        <v>1</v>
      </c>
      <c r="D944" s="2" t="s">
        <v>5</v>
      </c>
      <c r="E944" s="2" t="s">
        <v>84</v>
      </c>
      <c r="F944" s="2">
        <v>55</v>
      </c>
      <c r="G944" s="2">
        <v>37</v>
      </c>
      <c r="H944" t="s">
        <v>16</v>
      </c>
      <c r="I944" s="2" t="s">
        <v>14</v>
      </c>
      <c r="J944" s="2" t="s">
        <v>6</v>
      </c>
      <c r="K944" s="2">
        <v>77</v>
      </c>
      <c r="L944" s="2">
        <v>308</v>
      </c>
      <c r="M944" s="2">
        <v>14</v>
      </c>
      <c r="N944" s="2" t="s">
        <v>4</v>
      </c>
      <c r="O944" s="2">
        <v>1</v>
      </c>
      <c r="P944" t="s">
        <v>11</v>
      </c>
      <c r="Q944">
        <f t="shared" si="140"/>
        <v>924</v>
      </c>
      <c r="R944" s="55">
        <f t="shared" si="141"/>
        <v>1.6799999999999999E-2</v>
      </c>
      <c r="S944">
        <f t="shared" si="142"/>
        <v>0</v>
      </c>
      <c r="T944">
        <f t="shared" si="143"/>
        <v>2</v>
      </c>
      <c r="U944" s="2">
        <f t="shared" si="144"/>
        <v>3</v>
      </c>
      <c r="V944" s="2">
        <f t="shared" si="145"/>
        <v>0</v>
      </c>
      <c r="W944">
        <f t="shared" si="146"/>
        <v>1</v>
      </c>
      <c r="X944" s="2">
        <f t="shared" si="147"/>
        <v>1</v>
      </c>
      <c r="Y944">
        <f t="shared" si="148"/>
        <v>1</v>
      </c>
      <c r="AB944">
        <f t="shared" si="149"/>
        <v>1</v>
      </c>
    </row>
    <row r="945" spans="1:28" x14ac:dyDescent="0.2">
      <c r="A945" s="5">
        <v>943</v>
      </c>
      <c r="B945" s="2" t="s">
        <v>0</v>
      </c>
      <c r="C945" s="2" t="s">
        <v>1</v>
      </c>
      <c r="D945" s="2" t="s">
        <v>15</v>
      </c>
      <c r="E945" s="2" t="s">
        <v>85</v>
      </c>
      <c r="F945" s="2">
        <v>48</v>
      </c>
      <c r="G945" s="2">
        <v>72</v>
      </c>
      <c r="H945" t="s">
        <v>25</v>
      </c>
      <c r="I945" s="2" t="s">
        <v>14</v>
      </c>
      <c r="J945" s="3" t="s">
        <v>7</v>
      </c>
      <c r="K945" s="2">
        <v>37</v>
      </c>
      <c r="L945" s="2">
        <v>149</v>
      </c>
      <c r="M945" s="2">
        <v>23</v>
      </c>
      <c r="N945" s="2" t="s">
        <v>8</v>
      </c>
      <c r="O945" s="2">
        <v>7</v>
      </c>
      <c r="P945" t="s">
        <v>9</v>
      </c>
      <c r="Q945">
        <f t="shared" si="140"/>
        <v>444</v>
      </c>
      <c r="R945" s="55">
        <f t="shared" si="141"/>
        <v>9.2499999999999995E-3</v>
      </c>
      <c r="S945">
        <f t="shared" si="142"/>
        <v>1</v>
      </c>
      <c r="T945">
        <f t="shared" si="143"/>
        <v>3</v>
      </c>
      <c r="U945" s="2">
        <f t="shared" si="144"/>
        <v>0</v>
      </c>
      <c r="V945" s="2">
        <f t="shared" si="145"/>
        <v>4</v>
      </c>
      <c r="W945">
        <f t="shared" si="146"/>
        <v>1</v>
      </c>
      <c r="X945" s="2">
        <f t="shared" si="147"/>
        <v>1</v>
      </c>
      <c r="Y945">
        <f t="shared" si="148"/>
        <v>0</v>
      </c>
      <c r="AB945">
        <f t="shared" si="149"/>
        <v>0</v>
      </c>
    </row>
    <row r="946" spans="1:28" x14ac:dyDescent="0.2">
      <c r="A946" s="5">
        <v>944</v>
      </c>
      <c r="B946" s="2" t="s">
        <v>0</v>
      </c>
      <c r="C946" s="2" t="s">
        <v>1</v>
      </c>
      <c r="D946" s="2" t="s">
        <v>15</v>
      </c>
      <c r="E946" s="2" t="s">
        <v>15</v>
      </c>
      <c r="F946" s="2">
        <v>28</v>
      </c>
      <c r="G946" s="2">
        <v>52</v>
      </c>
      <c r="H946" t="s">
        <v>21</v>
      </c>
      <c r="I946" s="2" t="s">
        <v>14</v>
      </c>
      <c r="J946" s="2" t="s">
        <v>55</v>
      </c>
      <c r="K946" s="2">
        <v>20</v>
      </c>
      <c r="L946" s="2">
        <v>31</v>
      </c>
      <c r="M946" s="2">
        <v>23</v>
      </c>
      <c r="N946" s="2" t="s">
        <v>4</v>
      </c>
      <c r="O946" s="2">
        <v>2</v>
      </c>
      <c r="P946" t="s">
        <v>12</v>
      </c>
      <c r="Q946">
        <f t="shared" si="140"/>
        <v>240</v>
      </c>
      <c r="R946" s="55">
        <f t="shared" si="141"/>
        <v>8.5714285714285719E-3</v>
      </c>
      <c r="S946">
        <f t="shared" si="142"/>
        <v>1</v>
      </c>
      <c r="T946">
        <f t="shared" si="143"/>
        <v>0</v>
      </c>
      <c r="U946" s="2">
        <f t="shared" si="144"/>
        <v>1</v>
      </c>
      <c r="V946" s="2">
        <f t="shared" si="145"/>
        <v>3</v>
      </c>
      <c r="W946">
        <f t="shared" si="146"/>
        <v>1</v>
      </c>
      <c r="X946" s="2">
        <f t="shared" si="147"/>
        <v>1</v>
      </c>
      <c r="Y946">
        <f t="shared" si="148"/>
        <v>1</v>
      </c>
      <c r="AB946">
        <f t="shared" si="149"/>
        <v>0</v>
      </c>
    </row>
    <row r="947" spans="1:28" x14ac:dyDescent="0.2">
      <c r="A947" s="5">
        <v>945</v>
      </c>
      <c r="B947" s="2" t="s">
        <v>3</v>
      </c>
      <c r="C947" s="2" t="s">
        <v>1</v>
      </c>
      <c r="D947" s="2" t="s">
        <v>5</v>
      </c>
      <c r="E947" s="2" t="s">
        <v>15</v>
      </c>
      <c r="F947" s="2">
        <v>32</v>
      </c>
      <c r="G947" s="2">
        <v>75</v>
      </c>
      <c r="H947" t="s">
        <v>39</v>
      </c>
      <c r="I947" s="2" t="s">
        <v>2</v>
      </c>
      <c r="J947" s="2" t="s">
        <v>55</v>
      </c>
      <c r="K947" s="2">
        <v>16</v>
      </c>
      <c r="L947" s="2">
        <v>61</v>
      </c>
      <c r="M947" s="2">
        <v>35</v>
      </c>
      <c r="N947" s="2" t="s">
        <v>4</v>
      </c>
      <c r="O947" s="2">
        <v>0</v>
      </c>
      <c r="P947" t="s">
        <v>11</v>
      </c>
      <c r="Q947">
        <f t="shared" si="140"/>
        <v>192</v>
      </c>
      <c r="R947" s="55">
        <f t="shared" si="141"/>
        <v>6.0000000000000001E-3</v>
      </c>
      <c r="S947">
        <f t="shared" si="142"/>
        <v>0</v>
      </c>
      <c r="T947">
        <f t="shared" si="143"/>
        <v>0</v>
      </c>
      <c r="U947" s="2">
        <f t="shared" si="144"/>
        <v>3</v>
      </c>
      <c r="V947" s="2">
        <f t="shared" si="145"/>
        <v>3</v>
      </c>
      <c r="W947">
        <f t="shared" si="146"/>
        <v>1</v>
      </c>
      <c r="X947" s="2">
        <f t="shared" si="147"/>
        <v>0</v>
      </c>
      <c r="Y947">
        <f t="shared" si="148"/>
        <v>1</v>
      </c>
      <c r="AB947">
        <f t="shared" si="149"/>
        <v>1</v>
      </c>
    </row>
    <row r="948" spans="1:28" x14ac:dyDescent="0.2">
      <c r="A948" s="5">
        <v>946</v>
      </c>
      <c r="B948" s="2" t="s">
        <v>3</v>
      </c>
      <c r="C948" s="2" t="s">
        <v>2</v>
      </c>
      <c r="D948" s="2" t="s">
        <v>5</v>
      </c>
      <c r="E948" s="2" t="s">
        <v>84</v>
      </c>
      <c r="F948" s="2">
        <v>35</v>
      </c>
      <c r="G948" s="2">
        <v>29</v>
      </c>
      <c r="H948" t="s">
        <v>20</v>
      </c>
      <c r="I948" s="2" t="s">
        <v>2</v>
      </c>
      <c r="J948" s="2" t="s">
        <v>53</v>
      </c>
      <c r="K948" s="2">
        <v>29</v>
      </c>
      <c r="L948" s="2">
        <v>85</v>
      </c>
      <c r="M948" s="2">
        <v>19</v>
      </c>
      <c r="N948" s="2" t="s">
        <v>4</v>
      </c>
      <c r="O948" s="2">
        <v>4</v>
      </c>
      <c r="P948" t="s">
        <v>13</v>
      </c>
      <c r="Q948">
        <f t="shared" si="140"/>
        <v>348</v>
      </c>
      <c r="R948" s="55">
        <f t="shared" si="141"/>
        <v>9.9428571428571422E-3</v>
      </c>
      <c r="S948">
        <f t="shared" si="142"/>
        <v>0</v>
      </c>
      <c r="T948">
        <f t="shared" si="143"/>
        <v>2</v>
      </c>
      <c r="U948" s="2">
        <f t="shared" si="144"/>
        <v>4</v>
      </c>
      <c r="V948" s="2">
        <f t="shared" si="145"/>
        <v>1</v>
      </c>
      <c r="W948">
        <f t="shared" si="146"/>
        <v>0</v>
      </c>
      <c r="X948" s="2">
        <f t="shared" si="147"/>
        <v>0</v>
      </c>
      <c r="Y948">
        <f t="shared" si="148"/>
        <v>1</v>
      </c>
      <c r="AB948">
        <f t="shared" si="149"/>
        <v>1</v>
      </c>
    </row>
    <row r="949" spans="1:28" x14ac:dyDescent="0.2">
      <c r="A949" s="5">
        <v>947</v>
      </c>
      <c r="B949" s="2" t="s">
        <v>0</v>
      </c>
      <c r="C949" s="2" t="s">
        <v>1</v>
      </c>
      <c r="D949" s="2" t="s">
        <v>15</v>
      </c>
      <c r="E949" s="2" t="s">
        <v>83</v>
      </c>
      <c r="F949" s="2">
        <v>32</v>
      </c>
      <c r="G949" s="2">
        <v>48</v>
      </c>
      <c r="H949" t="s">
        <v>22</v>
      </c>
      <c r="I949" s="2" t="s">
        <v>2</v>
      </c>
      <c r="J949" s="2" t="s">
        <v>53</v>
      </c>
      <c r="K949" s="2">
        <v>16</v>
      </c>
      <c r="L949" s="2">
        <v>31</v>
      </c>
      <c r="M949" s="2">
        <v>26</v>
      </c>
      <c r="N949" s="2" t="s">
        <v>4</v>
      </c>
      <c r="O949" s="2">
        <v>0</v>
      </c>
      <c r="P949" t="s">
        <v>12</v>
      </c>
      <c r="Q949">
        <f t="shared" si="140"/>
        <v>192</v>
      </c>
      <c r="R949" s="55">
        <f t="shared" si="141"/>
        <v>6.0000000000000001E-3</v>
      </c>
      <c r="S949">
        <f t="shared" si="142"/>
        <v>1</v>
      </c>
      <c r="T949">
        <f t="shared" si="143"/>
        <v>1</v>
      </c>
      <c r="U949" s="2">
        <f t="shared" si="144"/>
        <v>1</v>
      </c>
      <c r="V949" s="2">
        <f t="shared" si="145"/>
        <v>1</v>
      </c>
      <c r="W949">
        <f t="shared" si="146"/>
        <v>1</v>
      </c>
      <c r="X949" s="2">
        <f t="shared" si="147"/>
        <v>0</v>
      </c>
      <c r="Y949">
        <f t="shared" si="148"/>
        <v>1</v>
      </c>
      <c r="AB949">
        <f t="shared" si="149"/>
        <v>0</v>
      </c>
    </row>
    <row r="950" spans="1:28" x14ac:dyDescent="0.2">
      <c r="A950" s="5">
        <v>948</v>
      </c>
      <c r="B950" s="2" t="s">
        <v>0</v>
      </c>
      <c r="C950" s="2" t="s">
        <v>1</v>
      </c>
      <c r="D950" s="2" t="s">
        <v>5</v>
      </c>
      <c r="E950" s="2" t="s">
        <v>15</v>
      </c>
      <c r="F950" s="2">
        <v>32</v>
      </c>
      <c r="G950" s="2">
        <v>59</v>
      </c>
      <c r="H950" t="s">
        <v>27</v>
      </c>
      <c r="I950" s="2" t="s">
        <v>14</v>
      </c>
      <c r="J950" s="2" t="s">
        <v>55</v>
      </c>
      <c r="K950" s="2">
        <v>20</v>
      </c>
      <c r="L950" s="2">
        <v>30</v>
      </c>
      <c r="M950" s="2">
        <v>34</v>
      </c>
      <c r="N950" s="2" t="s">
        <v>4</v>
      </c>
      <c r="O950" s="2">
        <v>0</v>
      </c>
      <c r="P950" t="s">
        <v>12</v>
      </c>
      <c r="Q950">
        <f t="shared" si="140"/>
        <v>240</v>
      </c>
      <c r="R950" s="55">
        <f t="shared" si="141"/>
        <v>7.4999999999999997E-3</v>
      </c>
      <c r="S950">
        <f t="shared" si="142"/>
        <v>1</v>
      </c>
      <c r="T950">
        <f t="shared" si="143"/>
        <v>0</v>
      </c>
      <c r="U950" s="2">
        <f t="shared" si="144"/>
        <v>1</v>
      </c>
      <c r="V950" s="2">
        <f t="shared" si="145"/>
        <v>3</v>
      </c>
      <c r="W950">
        <f t="shared" si="146"/>
        <v>1</v>
      </c>
      <c r="X950" s="2">
        <f t="shared" si="147"/>
        <v>1</v>
      </c>
      <c r="Y950">
        <f t="shared" si="148"/>
        <v>1</v>
      </c>
      <c r="AB950">
        <f t="shared" si="149"/>
        <v>1</v>
      </c>
    </row>
    <row r="951" spans="1:28" x14ac:dyDescent="0.2">
      <c r="A951" s="5">
        <v>949</v>
      </c>
      <c r="B951" s="2" t="s">
        <v>0</v>
      </c>
      <c r="C951" s="2" t="s">
        <v>1</v>
      </c>
      <c r="D951" s="2" t="s">
        <v>15</v>
      </c>
      <c r="E951" s="2" t="s">
        <v>15</v>
      </c>
      <c r="F951" s="2">
        <v>24</v>
      </c>
      <c r="G951" s="2">
        <v>58</v>
      </c>
      <c r="H951" t="s">
        <v>63</v>
      </c>
      <c r="I951" s="2" t="s">
        <v>14</v>
      </c>
      <c r="J951" s="2" t="s">
        <v>53</v>
      </c>
      <c r="K951" s="2">
        <v>17</v>
      </c>
      <c r="L951" s="2">
        <v>74</v>
      </c>
      <c r="M951" s="2">
        <v>13</v>
      </c>
      <c r="N951" s="2" t="s">
        <v>4</v>
      </c>
      <c r="O951" s="2">
        <v>1</v>
      </c>
      <c r="P951" t="s">
        <v>10</v>
      </c>
      <c r="Q951">
        <f t="shared" si="140"/>
        <v>204</v>
      </c>
      <c r="R951" s="55">
        <f t="shared" si="141"/>
        <v>8.5000000000000006E-3</v>
      </c>
      <c r="S951">
        <f t="shared" si="142"/>
        <v>1</v>
      </c>
      <c r="T951">
        <f t="shared" si="143"/>
        <v>0</v>
      </c>
      <c r="U951" s="2">
        <f t="shared" si="144"/>
        <v>2</v>
      </c>
      <c r="V951" s="2">
        <f t="shared" si="145"/>
        <v>1</v>
      </c>
      <c r="W951">
        <f t="shared" si="146"/>
        <v>1</v>
      </c>
      <c r="X951" s="2">
        <f t="shared" si="147"/>
        <v>1</v>
      </c>
      <c r="Y951">
        <f t="shared" si="148"/>
        <v>1</v>
      </c>
      <c r="AB951">
        <f t="shared" si="149"/>
        <v>0</v>
      </c>
    </row>
    <row r="952" spans="1:28" x14ac:dyDescent="0.2">
      <c r="A952" s="5">
        <v>950</v>
      </c>
      <c r="B952" s="2" t="s">
        <v>0</v>
      </c>
      <c r="C952" s="2" t="s">
        <v>2</v>
      </c>
      <c r="D952" s="2" t="s">
        <v>15</v>
      </c>
      <c r="E952" s="2" t="s">
        <v>15</v>
      </c>
      <c r="F952" s="2">
        <v>48</v>
      </c>
      <c r="G952" s="2">
        <v>40</v>
      </c>
      <c r="H952" t="s">
        <v>61</v>
      </c>
      <c r="I952" s="2" t="s">
        <v>2</v>
      </c>
      <c r="J952" s="3" t="s">
        <v>7</v>
      </c>
      <c r="K952" s="2">
        <v>45</v>
      </c>
      <c r="L952" s="2">
        <v>81</v>
      </c>
      <c r="M952" s="2">
        <v>33</v>
      </c>
      <c r="N952" s="2" t="s">
        <v>8</v>
      </c>
      <c r="O952" s="2">
        <v>7</v>
      </c>
      <c r="P952" s="1" t="s">
        <v>9</v>
      </c>
      <c r="Q952">
        <f t="shared" si="140"/>
        <v>540</v>
      </c>
      <c r="R952" s="55">
        <f t="shared" si="141"/>
        <v>1.125E-2</v>
      </c>
      <c r="S952">
        <f t="shared" si="142"/>
        <v>1</v>
      </c>
      <c r="T952">
        <f t="shared" si="143"/>
        <v>0</v>
      </c>
      <c r="U952" s="2">
        <f t="shared" si="144"/>
        <v>0</v>
      </c>
      <c r="V952" s="2">
        <f t="shared" si="145"/>
        <v>4</v>
      </c>
      <c r="W952">
        <f t="shared" si="146"/>
        <v>0</v>
      </c>
      <c r="X952" s="2">
        <f t="shared" si="147"/>
        <v>0</v>
      </c>
      <c r="Y952">
        <f t="shared" si="148"/>
        <v>0</v>
      </c>
      <c r="AB952">
        <f t="shared" si="149"/>
        <v>0</v>
      </c>
    </row>
    <row r="953" spans="1:28" x14ac:dyDescent="0.2">
      <c r="A953" s="5">
        <v>951</v>
      </c>
      <c r="B953" s="2" t="s">
        <v>0</v>
      </c>
      <c r="C953" s="2" t="s">
        <v>2</v>
      </c>
      <c r="D953" s="2" t="s">
        <v>5</v>
      </c>
      <c r="E953" s="2" t="s">
        <v>85</v>
      </c>
      <c r="F953" s="2">
        <v>34</v>
      </c>
      <c r="G953" s="2">
        <v>29</v>
      </c>
      <c r="H953" t="s">
        <v>50</v>
      </c>
      <c r="I953" s="2" t="s">
        <v>2</v>
      </c>
      <c r="J953" s="2" t="s">
        <v>55</v>
      </c>
      <c r="K953" s="2">
        <v>32</v>
      </c>
      <c r="L953" s="2">
        <v>56</v>
      </c>
      <c r="M953" s="2">
        <v>39</v>
      </c>
      <c r="N953" s="2" t="s">
        <v>4</v>
      </c>
      <c r="O953" s="2">
        <v>2</v>
      </c>
      <c r="P953" t="s">
        <v>13</v>
      </c>
      <c r="Q953">
        <f t="shared" si="140"/>
        <v>384</v>
      </c>
      <c r="R953" s="55">
        <f t="shared" si="141"/>
        <v>1.1294117647058824E-2</v>
      </c>
      <c r="S953">
        <f t="shared" si="142"/>
        <v>1</v>
      </c>
      <c r="T953">
        <f t="shared" si="143"/>
        <v>3</v>
      </c>
      <c r="U953" s="2">
        <f t="shared" si="144"/>
        <v>4</v>
      </c>
      <c r="V953" s="2">
        <f t="shared" si="145"/>
        <v>3</v>
      </c>
      <c r="W953">
        <f t="shared" si="146"/>
        <v>0</v>
      </c>
      <c r="X953" s="2">
        <f t="shared" si="147"/>
        <v>0</v>
      </c>
      <c r="Y953">
        <f t="shared" si="148"/>
        <v>1</v>
      </c>
      <c r="AB953">
        <f t="shared" si="149"/>
        <v>1</v>
      </c>
    </row>
    <row r="954" spans="1:28" x14ac:dyDescent="0.2">
      <c r="A954" s="5">
        <v>952</v>
      </c>
      <c r="B954" s="2" t="s">
        <v>0</v>
      </c>
      <c r="C954" s="2" t="s">
        <v>1</v>
      </c>
      <c r="D954" s="2" t="s">
        <v>5</v>
      </c>
      <c r="E954" s="2" t="s">
        <v>15</v>
      </c>
      <c r="F954" s="2">
        <v>31</v>
      </c>
      <c r="G954" s="2">
        <v>71</v>
      </c>
      <c r="H954" t="s">
        <v>18</v>
      </c>
      <c r="I954" s="2" t="s">
        <v>14</v>
      </c>
      <c r="J954" s="2" t="s">
        <v>55</v>
      </c>
      <c r="K954" s="2">
        <v>15</v>
      </c>
      <c r="L954" s="2">
        <v>56</v>
      </c>
      <c r="M954" s="2">
        <v>23</v>
      </c>
      <c r="N954" s="2" t="s">
        <v>4</v>
      </c>
      <c r="O954" s="2">
        <v>2</v>
      </c>
      <c r="P954" t="s">
        <v>12</v>
      </c>
      <c r="Q954">
        <f t="shared" si="140"/>
        <v>180</v>
      </c>
      <c r="R954" s="55">
        <f t="shared" si="141"/>
        <v>5.8064516129032262E-3</v>
      </c>
      <c r="S954">
        <f t="shared" si="142"/>
        <v>1</v>
      </c>
      <c r="T954">
        <f t="shared" si="143"/>
        <v>0</v>
      </c>
      <c r="U954" s="2">
        <f t="shared" si="144"/>
        <v>1</v>
      </c>
      <c r="V954" s="2">
        <f t="shared" si="145"/>
        <v>3</v>
      </c>
      <c r="W954">
        <f t="shared" si="146"/>
        <v>1</v>
      </c>
      <c r="X954" s="2">
        <f t="shared" si="147"/>
        <v>1</v>
      </c>
      <c r="Y954">
        <f t="shared" si="148"/>
        <v>1</v>
      </c>
      <c r="AB954">
        <f t="shared" si="149"/>
        <v>1</v>
      </c>
    </row>
    <row r="955" spans="1:28" x14ac:dyDescent="0.2">
      <c r="A955" s="5">
        <v>953</v>
      </c>
      <c r="B955" s="2" t="s">
        <v>3</v>
      </c>
      <c r="C955" s="2" t="s">
        <v>1</v>
      </c>
      <c r="D955" s="2" t="s">
        <v>5</v>
      </c>
      <c r="E955" s="2" t="s">
        <v>84</v>
      </c>
      <c r="F955" s="2">
        <v>29</v>
      </c>
      <c r="G955" s="2">
        <v>47</v>
      </c>
      <c r="H955" t="s">
        <v>26</v>
      </c>
      <c r="I955" s="2" t="s">
        <v>2</v>
      </c>
      <c r="J955" s="2" t="s">
        <v>55</v>
      </c>
      <c r="K955" s="2">
        <v>21</v>
      </c>
      <c r="L955" s="2">
        <v>97</v>
      </c>
      <c r="M955" s="2">
        <v>30</v>
      </c>
      <c r="N955" s="2" t="s">
        <v>4</v>
      </c>
      <c r="O955" s="2">
        <v>2</v>
      </c>
      <c r="P955" t="s">
        <v>12</v>
      </c>
      <c r="Q955">
        <f t="shared" si="140"/>
        <v>252</v>
      </c>
      <c r="R955" s="55">
        <f t="shared" si="141"/>
        <v>8.6896551724137926E-3</v>
      </c>
      <c r="S955">
        <f t="shared" si="142"/>
        <v>0</v>
      </c>
      <c r="T955">
        <f t="shared" si="143"/>
        <v>2</v>
      </c>
      <c r="U955" s="2">
        <f t="shared" si="144"/>
        <v>1</v>
      </c>
      <c r="V955" s="2">
        <f t="shared" si="145"/>
        <v>3</v>
      </c>
      <c r="W955">
        <f t="shared" si="146"/>
        <v>1</v>
      </c>
      <c r="X955" s="2">
        <f t="shared" si="147"/>
        <v>0</v>
      </c>
      <c r="Y955">
        <f t="shared" si="148"/>
        <v>1</v>
      </c>
      <c r="AB955">
        <f t="shared" si="149"/>
        <v>1</v>
      </c>
    </row>
    <row r="956" spans="1:28" x14ac:dyDescent="0.2">
      <c r="A956" s="5">
        <v>954</v>
      </c>
      <c r="B956" s="2" t="s">
        <v>3</v>
      </c>
      <c r="C956" s="2" t="s">
        <v>1</v>
      </c>
      <c r="D956" s="2" t="s">
        <v>5</v>
      </c>
      <c r="E956" s="2" t="s">
        <v>15</v>
      </c>
      <c r="F956" s="2">
        <v>34</v>
      </c>
      <c r="G956" s="2">
        <v>79</v>
      </c>
      <c r="H956" t="s">
        <v>16</v>
      </c>
      <c r="I956" s="2" t="s">
        <v>2</v>
      </c>
      <c r="J956" s="2" t="s">
        <v>55</v>
      </c>
      <c r="K956" s="2">
        <v>20</v>
      </c>
      <c r="L956" s="2">
        <v>63</v>
      </c>
      <c r="M956" s="2">
        <v>31</v>
      </c>
      <c r="N956" s="2" t="s">
        <v>4</v>
      </c>
      <c r="O956" s="2">
        <v>2</v>
      </c>
      <c r="P956" t="s">
        <v>11</v>
      </c>
      <c r="Q956">
        <f t="shared" si="140"/>
        <v>240</v>
      </c>
      <c r="R956" s="55">
        <f t="shared" si="141"/>
        <v>7.058823529411765E-3</v>
      </c>
      <c r="S956">
        <f t="shared" si="142"/>
        <v>0</v>
      </c>
      <c r="T956">
        <f t="shared" si="143"/>
        <v>0</v>
      </c>
      <c r="U956" s="2">
        <f t="shared" si="144"/>
        <v>3</v>
      </c>
      <c r="V956" s="2">
        <f t="shared" si="145"/>
        <v>3</v>
      </c>
      <c r="W956">
        <f t="shared" si="146"/>
        <v>1</v>
      </c>
      <c r="X956" s="2">
        <f t="shared" si="147"/>
        <v>0</v>
      </c>
      <c r="Y956">
        <f t="shared" si="148"/>
        <v>1</v>
      </c>
      <c r="AB956">
        <f t="shared" si="149"/>
        <v>1</v>
      </c>
    </row>
    <row r="957" spans="1:28" x14ac:dyDescent="0.2">
      <c r="A957" s="5">
        <v>955</v>
      </c>
      <c r="B957" s="2" t="s">
        <v>3</v>
      </c>
      <c r="C957" s="2" t="s">
        <v>1</v>
      </c>
      <c r="D957" s="2" t="s">
        <v>5</v>
      </c>
      <c r="E957" s="2" t="s">
        <v>83</v>
      </c>
      <c r="F957" s="2">
        <v>48</v>
      </c>
      <c r="G957" s="2">
        <v>38</v>
      </c>
      <c r="H957" t="s">
        <v>38</v>
      </c>
      <c r="I957" s="2" t="s">
        <v>14</v>
      </c>
      <c r="J957" s="3" t="s">
        <v>7</v>
      </c>
      <c r="K957" s="2">
        <v>40</v>
      </c>
      <c r="L957" s="2">
        <v>154</v>
      </c>
      <c r="M957" s="2">
        <v>40</v>
      </c>
      <c r="N957" s="2" t="s">
        <v>8</v>
      </c>
      <c r="O957" s="2">
        <v>4</v>
      </c>
      <c r="P957" s="1" t="s">
        <v>9</v>
      </c>
      <c r="Q957">
        <f t="shared" si="140"/>
        <v>480</v>
      </c>
      <c r="R957" s="55">
        <f t="shared" si="141"/>
        <v>0.01</v>
      </c>
      <c r="S957">
        <f t="shared" si="142"/>
        <v>0</v>
      </c>
      <c r="T957">
        <f t="shared" si="143"/>
        <v>1</v>
      </c>
      <c r="U957" s="2">
        <f t="shared" si="144"/>
        <v>0</v>
      </c>
      <c r="V957" s="2">
        <f t="shared" si="145"/>
        <v>4</v>
      </c>
      <c r="W957">
        <f t="shared" si="146"/>
        <v>1</v>
      </c>
      <c r="X957" s="2">
        <f t="shared" si="147"/>
        <v>1</v>
      </c>
      <c r="Y957">
        <f t="shared" si="148"/>
        <v>0</v>
      </c>
      <c r="AB957">
        <f t="shared" si="149"/>
        <v>1</v>
      </c>
    </row>
    <row r="958" spans="1:28" x14ac:dyDescent="0.2">
      <c r="A958" s="5">
        <v>956</v>
      </c>
      <c r="B958" s="2" t="s">
        <v>0</v>
      </c>
      <c r="C958" s="2" t="s">
        <v>2</v>
      </c>
      <c r="D958" s="2" t="s">
        <v>5</v>
      </c>
      <c r="E958" s="2" t="s">
        <v>83</v>
      </c>
      <c r="F958" s="2">
        <v>29</v>
      </c>
      <c r="G958" s="2">
        <v>27</v>
      </c>
      <c r="H958" t="s">
        <v>27</v>
      </c>
      <c r="I958" s="2" t="s">
        <v>2</v>
      </c>
      <c r="J958" s="2" t="s">
        <v>54</v>
      </c>
      <c r="K958" s="2">
        <v>36</v>
      </c>
      <c r="L958" s="2">
        <v>62</v>
      </c>
      <c r="M958" s="2">
        <v>39</v>
      </c>
      <c r="N958" s="2" t="s">
        <v>4</v>
      </c>
      <c r="O958" s="2">
        <v>1</v>
      </c>
      <c r="P958" t="s">
        <v>13</v>
      </c>
      <c r="Q958">
        <f t="shared" si="140"/>
        <v>432</v>
      </c>
      <c r="R958" s="55">
        <f t="shared" si="141"/>
        <v>1.4896551724137931E-2</v>
      </c>
      <c r="S958">
        <f t="shared" si="142"/>
        <v>1</v>
      </c>
      <c r="T958">
        <f t="shared" si="143"/>
        <v>1</v>
      </c>
      <c r="U958" s="2">
        <f t="shared" si="144"/>
        <v>4</v>
      </c>
      <c r="V958" s="2">
        <f t="shared" si="145"/>
        <v>2</v>
      </c>
      <c r="W958">
        <f t="shared" si="146"/>
        <v>0</v>
      </c>
      <c r="X958" s="2">
        <f t="shared" si="147"/>
        <v>0</v>
      </c>
      <c r="Y958">
        <f t="shared" si="148"/>
        <v>1</v>
      </c>
      <c r="AB958">
        <f t="shared" si="149"/>
        <v>1</v>
      </c>
    </row>
    <row r="959" spans="1:28" x14ac:dyDescent="0.2">
      <c r="A959" s="5">
        <v>957</v>
      </c>
      <c r="B959" s="2" t="s">
        <v>0</v>
      </c>
      <c r="C959" s="2" t="s">
        <v>1</v>
      </c>
      <c r="D959" s="2" t="s">
        <v>15</v>
      </c>
      <c r="E959" s="2" t="s">
        <v>15</v>
      </c>
      <c r="F959" s="2">
        <v>36</v>
      </c>
      <c r="G959" s="2">
        <v>43</v>
      </c>
      <c r="H959" t="s">
        <v>38</v>
      </c>
      <c r="I959" s="2" t="s">
        <v>14</v>
      </c>
      <c r="J959" s="2" t="s">
        <v>55</v>
      </c>
      <c r="K959" s="2">
        <v>21</v>
      </c>
      <c r="L959" s="2">
        <v>102</v>
      </c>
      <c r="M959" s="2">
        <v>13</v>
      </c>
      <c r="N959" s="2" t="s">
        <v>4</v>
      </c>
      <c r="O959" s="2">
        <v>0</v>
      </c>
      <c r="P959" t="s">
        <v>11</v>
      </c>
      <c r="Q959">
        <f t="shared" si="140"/>
        <v>252</v>
      </c>
      <c r="R959" s="55">
        <f t="shared" si="141"/>
        <v>7.0000000000000001E-3</v>
      </c>
      <c r="S959">
        <f t="shared" si="142"/>
        <v>1</v>
      </c>
      <c r="T959">
        <f t="shared" si="143"/>
        <v>0</v>
      </c>
      <c r="U959" s="2">
        <f t="shared" si="144"/>
        <v>3</v>
      </c>
      <c r="V959" s="2">
        <f t="shared" si="145"/>
        <v>3</v>
      </c>
      <c r="W959">
        <f t="shared" si="146"/>
        <v>1</v>
      </c>
      <c r="X959" s="2">
        <f t="shared" si="147"/>
        <v>1</v>
      </c>
      <c r="Y959">
        <f t="shared" si="148"/>
        <v>1</v>
      </c>
      <c r="AB959">
        <f t="shared" si="149"/>
        <v>0</v>
      </c>
    </row>
    <row r="960" spans="1:28" x14ac:dyDescent="0.2">
      <c r="A960" s="5">
        <v>958</v>
      </c>
      <c r="B960" s="2" t="s">
        <v>0</v>
      </c>
      <c r="C960" s="2" t="s">
        <v>1</v>
      </c>
      <c r="D960" s="2" t="s">
        <v>15</v>
      </c>
      <c r="E960" s="2" t="s">
        <v>15</v>
      </c>
      <c r="F960" s="2">
        <v>26</v>
      </c>
      <c r="G960" s="2">
        <v>70</v>
      </c>
      <c r="H960" t="s">
        <v>38</v>
      </c>
      <c r="I960" s="2" t="s">
        <v>2</v>
      </c>
      <c r="J960" s="2" t="s">
        <v>55</v>
      </c>
      <c r="K960" s="2">
        <v>19</v>
      </c>
      <c r="L960" s="2">
        <v>61</v>
      </c>
      <c r="M960" s="2">
        <v>10</v>
      </c>
      <c r="N960" s="2" t="s">
        <v>4</v>
      </c>
      <c r="O960" s="2">
        <v>2</v>
      </c>
      <c r="P960" t="s">
        <v>11</v>
      </c>
      <c r="Q960">
        <f t="shared" si="140"/>
        <v>228</v>
      </c>
      <c r="R960" s="55">
        <f t="shared" si="141"/>
        <v>8.7692307692307687E-3</v>
      </c>
      <c r="S960">
        <f t="shared" si="142"/>
        <v>1</v>
      </c>
      <c r="T960">
        <f t="shared" si="143"/>
        <v>0</v>
      </c>
      <c r="U960" s="2">
        <f t="shared" si="144"/>
        <v>3</v>
      </c>
      <c r="V960" s="2">
        <f t="shared" si="145"/>
        <v>3</v>
      </c>
      <c r="W960">
        <f t="shared" si="146"/>
        <v>1</v>
      </c>
      <c r="X960" s="2">
        <f t="shared" si="147"/>
        <v>0</v>
      </c>
      <c r="Y960">
        <f t="shared" si="148"/>
        <v>1</v>
      </c>
      <c r="AB960">
        <f t="shared" si="149"/>
        <v>0</v>
      </c>
    </row>
    <row r="961" spans="1:28" x14ac:dyDescent="0.2">
      <c r="A961" s="5">
        <v>959</v>
      </c>
      <c r="B961" s="2" t="s">
        <v>0</v>
      </c>
      <c r="C961" s="2" t="s">
        <v>2</v>
      </c>
      <c r="D961" s="2" t="s">
        <v>5</v>
      </c>
      <c r="E961" s="2" t="s">
        <v>15</v>
      </c>
      <c r="F961" s="2">
        <v>54</v>
      </c>
      <c r="G961" s="2">
        <v>52</v>
      </c>
      <c r="H961" t="s">
        <v>25</v>
      </c>
      <c r="I961" s="2" t="s">
        <v>2</v>
      </c>
      <c r="J961" s="2" t="s">
        <v>6</v>
      </c>
      <c r="K961" s="2">
        <v>69</v>
      </c>
      <c r="L961" s="2">
        <v>259</v>
      </c>
      <c r="M961" s="2">
        <v>2</v>
      </c>
      <c r="N961" s="2" t="s">
        <v>4</v>
      </c>
      <c r="O961" s="2">
        <v>1</v>
      </c>
      <c r="P961" t="s">
        <v>12</v>
      </c>
      <c r="Q961">
        <f t="shared" si="140"/>
        <v>828</v>
      </c>
      <c r="R961" s="55">
        <f t="shared" si="141"/>
        <v>1.5333333333333332E-2</v>
      </c>
      <c r="S961">
        <f t="shared" si="142"/>
        <v>1</v>
      </c>
      <c r="T961">
        <f t="shared" si="143"/>
        <v>0</v>
      </c>
      <c r="U961" s="2">
        <f t="shared" si="144"/>
        <v>1</v>
      </c>
      <c r="V961" s="2">
        <f t="shared" si="145"/>
        <v>0</v>
      </c>
      <c r="W961">
        <f t="shared" si="146"/>
        <v>0</v>
      </c>
      <c r="X961" s="2">
        <f t="shared" si="147"/>
        <v>0</v>
      </c>
      <c r="Y961">
        <f t="shared" si="148"/>
        <v>1</v>
      </c>
      <c r="AB961">
        <f t="shared" si="149"/>
        <v>1</v>
      </c>
    </row>
    <row r="962" spans="1:28" x14ac:dyDescent="0.2">
      <c r="A962" s="5">
        <v>960</v>
      </c>
      <c r="B962" s="2" t="s">
        <v>0</v>
      </c>
      <c r="C962" s="2" t="s">
        <v>1</v>
      </c>
      <c r="D962" s="2" t="s">
        <v>15</v>
      </c>
      <c r="E962" s="2" t="s">
        <v>15</v>
      </c>
      <c r="F962" s="2">
        <v>29</v>
      </c>
      <c r="G962" s="2">
        <v>52</v>
      </c>
      <c r="H962" t="s">
        <v>37</v>
      </c>
      <c r="I962" s="2" t="s">
        <v>2</v>
      </c>
      <c r="J962" s="2" t="s">
        <v>53</v>
      </c>
      <c r="K962" s="2">
        <v>14</v>
      </c>
      <c r="L962" s="2">
        <v>18</v>
      </c>
      <c r="M962" s="2">
        <v>20</v>
      </c>
      <c r="N962" s="2" t="s">
        <v>4</v>
      </c>
      <c r="O962" s="2">
        <v>1</v>
      </c>
      <c r="P962" t="s">
        <v>12</v>
      </c>
      <c r="Q962">
        <f t="shared" si="140"/>
        <v>168</v>
      </c>
      <c r="R962" s="55">
        <f t="shared" si="141"/>
        <v>5.7931034482758617E-3</v>
      </c>
      <c r="S962">
        <f t="shared" si="142"/>
        <v>1</v>
      </c>
      <c r="T962">
        <f t="shared" si="143"/>
        <v>0</v>
      </c>
      <c r="U962" s="2">
        <f t="shared" si="144"/>
        <v>1</v>
      </c>
      <c r="V962" s="2">
        <f t="shared" si="145"/>
        <v>1</v>
      </c>
      <c r="W962">
        <f t="shared" si="146"/>
        <v>1</v>
      </c>
      <c r="X962" s="2">
        <f t="shared" si="147"/>
        <v>0</v>
      </c>
      <c r="Y962">
        <f t="shared" si="148"/>
        <v>1</v>
      </c>
      <c r="AB962">
        <f t="shared" si="149"/>
        <v>0</v>
      </c>
    </row>
    <row r="963" spans="1:28" x14ac:dyDescent="0.2">
      <c r="A963" s="5">
        <v>961</v>
      </c>
      <c r="B963" s="2" t="s">
        <v>0</v>
      </c>
      <c r="C963" s="2" t="s">
        <v>2</v>
      </c>
      <c r="D963" s="2" t="s">
        <v>5</v>
      </c>
      <c r="E963" s="2" t="s">
        <v>15</v>
      </c>
      <c r="F963" s="2">
        <v>27</v>
      </c>
      <c r="G963" s="2">
        <v>20</v>
      </c>
      <c r="H963" t="s">
        <v>25</v>
      </c>
      <c r="I963" s="2" t="s">
        <v>2</v>
      </c>
      <c r="J963" s="2" t="s">
        <v>53</v>
      </c>
      <c r="K963" s="2">
        <v>34</v>
      </c>
      <c r="L963" s="2">
        <v>145</v>
      </c>
      <c r="M963" s="2">
        <v>37</v>
      </c>
      <c r="N963" s="2" t="s">
        <v>4</v>
      </c>
      <c r="O963" s="2">
        <v>4</v>
      </c>
      <c r="P963" t="s">
        <v>13</v>
      </c>
      <c r="Q963">
        <f t="shared" si="140"/>
        <v>408</v>
      </c>
      <c r="R963" s="55">
        <f t="shared" si="141"/>
        <v>1.5111111111111112E-2</v>
      </c>
      <c r="S963">
        <f t="shared" si="142"/>
        <v>1</v>
      </c>
      <c r="T963">
        <f t="shared" si="143"/>
        <v>0</v>
      </c>
      <c r="U963" s="2">
        <f t="shared" si="144"/>
        <v>4</v>
      </c>
      <c r="V963" s="2">
        <f t="shared" si="145"/>
        <v>1</v>
      </c>
      <c r="W963">
        <f t="shared" si="146"/>
        <v>0</v>
      </c>
      <c r="X963" s="2">
        <f t="shared" si="147"/>
        <v>0</v>
      </c>
      <c r="Y963">
        <f t="shared" si="148"/>
        <v>1</v>
      </c>
      <c r="AB963">
        <f t="shared" si="149"/>
        <v>1</v>
      </c>
    </row>
    <row r="964" spans="1:28" x14ac:dyDescent="0.2">
      <c r="A964" s="5">
        <v>962</v>
      </c>
      <c r="B964" s="2" t="s">
        <v>0</v>
      </c>
      <c r="C964" s="2" t="s">
        <v>1</v>
      </c>
      <c r="D964" s="2" t="s">
        <v>5</v>
      </c>
      <c r="E964" s="2" t="s">
        <v>15</v>
      </c>
      <c r="F964" s="2">
        <v>24</v>
      </c>
      <c r="G964" s="2">
        <v>22</v>
      </c>
      <c r="H964" t="s">
        <v>25</v>
      </c>
      <c r="I964" s="2" t="s">
        <v>14</v>
      </c>
      <c r="J964" s="2" t="s">
        <v>53</v>
      </c>
      <c r="K964" s="2">
        <v>17</v>
      </c>
      <c r="L964" s="2">
        <v>69</v>
      </c>
      <c r="M964" s="2">
        <v>8</v>
      </c>
      <c r="N964" s="2" t="s">
        <v>4</v>
      </c>
      <c r="O964" s="2">
        <v>0</v>
      </c>
      <c r="P964" t="s">
        <v>12</v>
      </c>
      <c r="Q964">
        <f t="shared" ref="Q964:Q1002" si="150">K964*12</f>
        <v>204</v>
      </c>
      <c r="R964" s="55">
        <f t="shared" ref="R964:R1002" si="151">(Q964/(F964*1000))</f>
        <v>8.5000000000000006E-3</v>
      </c>
      <c r="S964">
        <f t="shared" ref="S964:S1002" si="152">IF(B964="male", 1, 0)</f>
        <v>1</v>
      </c>
      <c r="T964">
        <f t="shared" ref="T964:T1002" si="153">_xlfn.IFS(E964:E1963 = "none", 0, E964:E1963 = "BA", 1, E964:E1963= "MA", 2, E964:E1963="PhD", 3)</f>
        <v>0</v>
      </c>
      <c r="U964" s="2">
        <f t="shared" ref="U964:U1002" si="154">_xlfn.IFS(P964:P1963 = "saving favorite shows to watch as a family", 0, P964:P1963 = "time shifting", 1, P964:P1963= "cool gadget", 2, P964:P1963="schedule control", 3, P964:P1963="programming/interactive features", 4)</f>
        <v>1</v>
      </c>
      <c r="V964" s="2">
        <f t="shared" ref="V964:V1002" si="155">_xlfn.IFS(J964:J1963 = "specialty stores", 0, J964:J1963 = "retail", 1, J964:J1963= "web (ebay)", 2, J964:J1963="discount", 3, J964:J1963="mass-consumer electronics", 4)</f>
        <v>1</v>
      </c>
      <c r="W964">
        <f t="shared" ref="W964:W1002" si="156">IF(C964="married", 1, 0)</f>
        <v>1</v>
      </c>
      <c r="X964" s="2">
        <f t="shared" ref="X964:X1002" si="157">IF(I964="family", 1, 0)</f>
        <v>1</v>
      </c>
      <c r="Y964">
        <f t="shared" ref="Y964:Y1002" si="158">IF(N964="early", 1, 0)</f>
        <v>1</v>
      </c>
      <c r="AB964">
        <f t="shared" ref="AB964:AB1002" si="159">IF(D964="professional", 1, 0)</f>
        <v>1</v>
      </c>
    </row>
    <row r="965" spans="1:28" x14ac:dyDescent="0.2">
      <c r="A965" s="5">
        <v>963</v>
      </c>
      <c r="B965" s="2" t="s">
        <v>0</v>
      </c>
      <c r="C965" s="2" t="s">
        <v>1</v>
      </c>
      <c r="D965" s="2" t="s">
        <v>5</v>
      </c>
      <c r="E965" s="2" t="s">
        <v>83</v>
      </c>
      <c r="F965" s="2">
        <v>54</v>
      </c>
      <c r="G965" s="2">
        <v>42</v>
      </c>
      <c r="H965" t="s">
        <v>16</v>
      </c>
      <c r="I965" s="2" t="s">
        <v>14</v>
      </c>
      <c r="J965" s="2" t="s">
        <v>6</v>
      </c>
      <c r="K965" s="2">
        <v>60</v>
      </c>
      <c r="L965" s="2">
        <v>95</v>
      </c>
      <c r="M965" s="4">
        <v>10</v>
      </c>
      <c r="N965" s="2" t="s">
        <v>4</v>
      </c>
      <c r="O965" s="2">
        <v>1</v>
      </c>
      <c r="P965" t="s">
        <v>10</v>
      </c>
      <c r="Q965">
        <f t="shared" si="150"/>
        <v>720</v>
      </c>
      <c r="R965" s="55">
        <f t="shared" si="151"/>
        <v>1.3333333333333334E-2</v>
      </c>
      <c r="S965">
        <f t="shared" si="152"/>
        <v>1</v>
      </c>
      <c r="T965">
        <f t="shared" si="153"/>
        <v>1</v>
      </c>
      <c r="U965" s="2">
        <f t="shared" si="154"/>
        <v>2</v>
      </c>
      <c r="V965" s="2">
        <f t="shared" si="155"/>
        <v>0</v>
      </c>
      <c r="W965">
        <f t="shared" si="156"/>
        <v>1</v>
      </c>
      <c r="X965" s="2">
        <f t="shared" si="157"/>
        <v>1</v>
      </c>
      <c r="Y965">
        <f t="shared" si="158"/>
        <v>1</v>
      </c>
      <c r="AB965">
        <f t="shared" si="159"/>
        <v>1</v>
      </c>
    </row>
    <row r="966" spans="1:28" x14ac:dyDescent="0.2">
      <c r="A966" s="5">
        <v>964</v>
      </c>
      <c r="B966" s="2" t="s">
        <v>0</v>
      </c>
      <c r="C966" s="2" t="s">
        <v>1</v>
      </c>
      <c r="D966" s="2" t="s">
        <v>5</v>
      </c>
      <c r="E966" s="2" t="s">
        <v>83</v>
      </c>
      <c r="F966" s="2">
        <v>54</v>
      </c>
      <c r="G966" s="2">
        <v>42</v>
      </c>
      <c r="H966" t="s">
        <v>37</v>
      </c>
      <c r="I966" s="2" t="s">
        <v>14</v>
      </c>
      <c r="J966" s="2" t="s">
        <v>6</v>
      </c>
      <c r="K966" s="2">
        <v>36</v>
      </c>
      <c r="L966" s="2">
        <v>114</v>
      </c>
      <c r="M966" s="4">
        <v>10</v>
      </c>
      <c r="N966" s="2" t="s">
        <v>4</v>
      </c>
      <c r="O966" s="2">
        <v>2</v>
      </c>
      <c r="P966" t="s">
        <v>12</v>
      </c>
      <c r="Q966">
        <f t="shared" si="150"/>
        <v>432</v>
      </c>
      <c r="R966" s="55">
        <f t="shared" si="151"/>
        <v>8.0000000000000002E-3</v>
      </c>
      <c r="S966">
        <f t="shared" si="152"/>
        <v>1</v>
      </c>
      <c r="T966">
        <f t="shared" si="153"/>
        <v>1</v>
      </c>
      <c r="U966" s="2">
        <f t="shared" si="154"/>
        <v>1</v>
      </c>
      <c r="V966" s="2">
        <f t="shared" si="155"/>
        <v>0</v>
      </c>
      <c r="W966">
        <f t="shared" si="156"/>
        <v>1</v>
      </c>
      <c r="X966" s="2">
        <f t="shared" si="157"/>
        <v>1</v>
      </c>
      <c r="Y966">
        <f t="shared" si="158"/>
        <v>1</v>
      </c>
      <c r="AB966">
        <f t="shared" si="159"/>
        <v>1</v>
      </c>
    </row>
    <row r="967" spans="1:28" x14ac:dyDescent="0.2">
      <c r="A967" s="5">
        <v>965</v>
      </c>
      <c r="B967" s="2" t="s">
        <v>0</v>
      </c>
      <c r="C967" s="2" t="s">
        <v>2</v>
      </c>
      <c r="D967" s="2" t="s">
        <v>5</v>
      </c>
      <c r="E967" s="2" t="s">
        <v>15</v>
      </c>
      <c r="F967" s="2">
        <v>30</v>
      </c>
      <c r="G967" s="2">
        <v>43</v>
      </c>
      <c r="H967" t="s">
        <v>21</v>
      </c>
      <c r="I967" s="2" t="s">
        <v>14</v>
      </c>
      <c r="J967" s="2" t="s">
        <v>55</v>
      </c>
      <c r="K967" s="2">
        <v>14</v>
      </c>
      <c r="L967" s="2">
        <v>34</v>
      </c>
      <c r="M967" s="2">
        <v>7</v>
      </c>
      <c r="N967" s="2" t="s">
        <v>4</v>
      </c>
      <c r="O967" s="2">
        <v>1</v>
      </c>
      <c r="P967" t="s">
        <v>11</v>
      </c>
      <c r="Q967">
        <f t="shared" si="150"/>
        <v>168</v>
      </c>
      <c r="R967" s="55">
        <f t="shared" si="151"/>
        <v>5.5999999999999999E-3</v>
      </c>
      <c r="S967">
        <f t="shared" si="152"/>
        <v>1</v>
      </c>
      <c r="T967">
        <f t="shared" si="153"/>
        <v>0</v>
      </c>
      <c r="U967" s="2">
        <f t="shared" si="154"/>
        <v>3</v>
      </c>
      <c r="V967" s="2">
        <f t="shared" si="155"/>
        <v>3</v>
      </c>
      <c r="W967">
        <f t="shared" si="156"/>
        <v>0</v>
      </c>
      <c r="X967" s="2">
        <f t="shared" si="157"/>
        <v>1</v>
      </c>
      <c r="Y967">
        <f t="shared" si="158"/>
        <v>1</v>
      </c>
      <c r="AB967">
        <f t="shared" si="159"/>
        <v>1</v>
      </c>
    </row>
    <row r="968" spans="1:28" x14ac:dyDescent="0.2">
      <c r="A968" s="5">
        <v>966</v>
      </c>
      <c r="B968" s="2" t="s">
        <v>3</v>
      </c>
      <c r="C968" s="2" t="s">
        <v>1</v>
      </c>
      <c r="D968" s="2" t="s">
        <v>5</v>
      </c>
      <c r="E968" s="2" t="s">
        <v>15</v>
      </c>
      <c r="F968" s="2">
        <v>32</v>
      </c>
      <c r="G968" s="2">
        <v>73</v>
      </c>
      <c r="H968" t="s">
        <v>39</v>
      </c>
      <c r="I968" s="2" t="s">
        <v>2</v>
      </c>
      <c r="J968" s="2" t="s">
        <v>55</v>
      </c>
      <c r="K968" s="2">
        <v>13</v>
      </c>
      <c r="L968" s="2">
        <v>43</v>
      </c>
      <c r="M968" s="2">
        <v>35</v>
      </c>
      <c r="N968" s="2" t="s">
        <v>4</v>
      </c>
      <c r="O968" s="2">
        <v>1</v>
      </c>
      <c r="P968" t="s">
        <v>11</v>
      </c>
      <c r="Q968">
        <f t="shared" si="150"/>
        <v>156</v>
      </c>
      <c r="R968" s="55">
        <f t="shared" si="151"/>
        <v>4.875E-3</v>
      </c>
      <c r="S968">
        <f t="shared" si="152"/>
        <v>0</v>
      </c>
      <c r="T968">
        <f t="shared" si="153"/>
        <v>0</v>
      </c>
      <c r="U968" s="2">
        <f t="shared" si="154"/>
        <v>3</v>
      </c>
      <c r="V968" s="2">
        <f t="shared" si="155"/>
        <v>3</v>
      </c>
      <c r="W968">
        <f t="shared" si="156"/>
        <v>1</v>
      </c>
      <c r="X968" s="2">
        <f t="shared" si="157"/>
        <v>0</v>
      </c>
      <c r="Y968">
        <f t="shared" si="158"/>
        <v>1</v>
      </c>
      <c r="AB968">
        <f t="shared" si="159"/>
        <v>1</v>
      </c>
    </row>
    <row r="969" spans="1:28" x14ac:dyDescent="0.2">
      <c r="A969" s="5">
        <v>967</v>
      </c>
      <c r="B969" s="2" t="s">
        <v>3</v>
      </c>
      <c r="C969" s="2" t="s">
        <v>1</v>
      </c>
      <c r="D969" s="2" t="s">
        <v>5</v>
      </c>
      <c r="E969" s="2" t="s">
        <v>83</v>
      </c>
      <c r="F969" s="2">
        <v>30</v>
      </c>
      <c r="G969" s="2">
        <v>19</v>
      </c>
      <c r="H969" t="s">
        <v>50</v>
      </c>
      <c r="I969" s="2" t="s">
        <v>2</v>
      </c>
      <c r="J969" s="2" t="s">
        <v>55</v>
      </c>
      <c r="K969" s="2">
        <v>44</v>
      </c>
      <c r="L969" s="2">
        <v>117</v>
      </c>
      <c r="M969" s="2">
        <v>39</v>
      </c>
      <c r="N969" s="2" t="s">
        <v>4</v>
      </c>
      <c r="O969" s="2">
        <v>3</v>
      </c>
      <c r="P969" t="s">
        <v>13</v>
      </c>
      <c r="Q969">
        <f t="shared" si="150"/>
        <v>528</v>
      </c>
      <c r="R969" s="55">
        <f t="shared" si="151"/>
        <v>1.7600000000000001E-2</v>
      </c>
      <c r="S969">
        <f t="shared" si="152"/>
        <v>0</v>
      </c>
      <c r="T969">
        <f t="shared" si="153"/>
        <v>1</v>
      </c>
      <c r="U969" s="2">
        <f t="shared" si="154"/>
        <v>4</v>
      </c>
      <c r="V969" s="2">
        <f t="shared" si="155"/>
        <v>3</v>
      </c>
      <c r="W969">
        <f t="shared" si="156"/>
        <v>1</v>
      </c>
      <c r="X969" s="2">
        <f t="shared" si="157"/>
        <v>0</v>
      </c>
      <c r="Y969">
        <f t="shared" si="158"/>
        <v>1</v>
      </c>
      <c r="AB969">
        <f t="shared" si="159"/>
        <v>1</v>
      </c>
    </row>
    <row r="970" spans="1:28" x14ac:dyDescent="0.2">
      <c r="A970" s="5">
        <v>968</v>
      </c>
      <c r="B970" s="2" t="s">
        <v>3</v>
      </c>
      <c r="C970" s="2" t="s">
        <v>1</v>
      </c>
      <c r="D970" s="2" t="s">
        <v>15</v>
      </c>
      <c r="E970" s="2" t="s">
        <v>85</v>
      </c>
      <c r="F970" s="2">
        <v>48</v>
      </c>
      <c r="G970" s="2">
        <v>34</v>
      </c>
      <c r="H970" t="s">
        <v>30</v>
      </c>
      <c r="I970" s="2" t="s">
        <v>14</v>
      </c>
      <c r="J970" s="3" t="s">
        <v>7</v>
      </c>
      <c r="K970" s="2">
        <v>35</v>
      </c>
      <c r="L970" s="2">
        <v>96</v>
      </c>
      <c r="M970" s="2">
        <v>29</v>
      </c>
      <c r="N970" s="2" t="s">
        <v>8</v>
      </c>
      <c r="O970" s="2">
        <v>5</v>
      </c>
      <c r="P970" s="1" t="s">
        <v>9</v>
      </c>
      <c r="Q970">
        <f t="shared" si="150"/>
        <v>420</v>
      </c>
      <c r="R970" s="55">
        <f t="shared" si="151"/>
        <v>8.7500000000000008E-3</v>
      </c>
      <c r="S970">
        <f t="shared" si="152"/>
        <v>0</v>
      </c>
      <c r="T970">
        <f t="shared" si="153"/>
        <v>3</v>
      </c>
      <c r="U970" s="2">
        <f t="shared" si="154"/>
        <v>0</v>
      </c>
      <c r="V970" s="2">
        <f t="shared" si="155"/>
        <v>4</v>
      </c>
      <c r="W970">
        <f t="shared" si="156"/>
        <v>1</v>
      </c>
      <c r="X970" s="2">
        <f t="shared" si="157"/>
        <v>1</v>
      </c>
      <c r="Y970">
        <f t="shared" si="158"/>
        <v>0</v>
      </c>
      <c r="AB970">
        <f t="shared" si="159"/>
        <v>0</v>
      </c>
    </row>
    <row r="971" spans="1:28" x14ac:dyDescent="0.2">
      <c r="A971" s="5">
        <v>969</v>
      </c>
      <c r="B971" s="2" t="s">
        <v>3</v>
      </c>
      <c r="C971" s="2" t="s">
        <v>2</v>
      </c>
      <c r="D971" s="2" t="s">
        <v>5</v>
      </c>
      <c r="E971" s="2" t="s">
        <v>84</v>
      </c>
      <c r="F971" s="2">
        <v>28</v>
      </c>
      <c r="G971" s="2">
        <v>25</v>
      </c>
      <c r="H971" t="s">
        <v>38</v>
      </c>
      <c r="I971" s="2" t="s">
        <v>2</v>
      </c>
      <c r="J971" s="2" t="s">
        <v>55</v>
      </c>
      <c r="K971" s="2">
        <v>32</v>
      </c>
      <c r="L971" s="2">
        <v>58</v>
      </c>
      <c r="M971" s="2">
        <v>20</v>
      </c>
      <c r="N971" s="2" t="s">
        <v>4</v>
      </c>
      <c r="O971" s="2">
        <v>3</v>
      </c>
      <c r="P971" t="s">
        <v>13</v>
      </c>
      <c r="Q971">
        <f t="shared" si="150"/>
        <v>384</v>
      </c>
      <c r="R971" s="55">
        <f t="shared" si="151"/>
        <v>1.3714285714285714E-2</v>
      </c>
      <c r="S971">
        <f t="shared" si="152"/>
        <v>0</v>
      </c>
      <c r="T971">
        <f t="shared" si="153"/>
        <v>2</v>
      </c>
      <c r="U971" s="2">
        <f t="shared" si="154"/>
        <v>4</v>
      </c>
      <c r="V971" s="2">
        <f t="shared" si="155"/>
        <v>3</v>
      </c>
      <c r="W971">
        <f t="shared" si="156"/>
        <v>0</v>
      </c>
      <c r="X971" s="2">
        <f t="shared" si="157"/>
        <v>0</v>
      </c>
      <c r="Y971">
        <f t="shared" si="158"/>
        <v>1</v>
      </c>
      <c r="AB971">
        <f t="shared" si="159"/>
        <v>1</v>
      </c>
    </row>
    <row r="972" spans="1:28" x14ac:dyDescent="0.2">
      <c r="A972" s="5">
        <v>970</v>
      </c>
      <c r="B972" s="2" t="s">
        <v>0</v>
      </c>
      <c r="C972" s="2" t="s">
        <v>1</v>
      </c>
      <c r="D972" s="2" t="s">
        <v>15</v>
      </c>
      <c r="E972" s="2" t="s">
        <v>15</v>
      </c>
      <c r="F972" s="2">
        <v>27</v>
      </c>
      <c r="G972" s="2">
        <v>60</v>
      </c>
      <c r="H972" t="s">
        <v>26</v>
      </c>
      <c r="I972" s="2" t="s">
        <v>14</v>
      </c>
      <c r="J972" s="2" t="s">
        <v>53</v>
      </c>
      <c r="K972" s="2">
        <v>16</v>
      </c>
      <c r="L972" s="2">
        <v>34</v>
      </c>
      <c r="M972" s="2">
        <v>39</v>
      </c>
      <c r="N972" s="2" t="s">
        <v>4</v>
      </c>
      <c r="O972" s="2">
        <v>0</v>
      </c>
      <c r="P972" t="s">
        <v>11</v>
      </c>
      <c r="Q972">
        <f t="shared" si="150"/>
        <v>192</v>
      </c>
      <c r="R972" s="55">
        <f t="shared" si="151"/>
        <v>7.1111111111111115E-3</v>
      </c>
      <c r="S972">
        <f t="shared" si="152"/>
        <v>1</v>
      </c>
      <c r="T972">
        <f t="shared" si="153"/>
        <v>0</v>
      </c>
      <c r="U972" s="2">
        <f t="shared" si="154"/>
        <v>3</v>
      </c>
      <c r="V972" s="2">
        <f t="shared" si="155"/>
        <v>1</v>
      </c>
      <c r="W972">
        <f t="shared" si="156"/>
        <v>1</v>
      </c>
      <c r="X972" s="2">
        <f t="shared" si="157"/>
        <v>1</v>
      </c>
      <c r="Y972">
        <f t="shared" si="158"/>
        <v>1</v>
      </c>
      <c r="AB972">
        <f t="shared" si="159"/>
        <v>0</v>
      </c>
    </row>
    <row r="973" spans="1:28" x14ac:dyDescent="0.2">
      <c r="A973" s="5">
        <v>971</v>
      </c>
      <c r="B973" s="2" t="s">
        <v>3</v>
      </c>
      <c r="C973" s="2" t="s">
        <v>1</v>
      </c>
      <c r="D973" s="2" t="s">
        <v>15</v>
      </c>
      <c r="E973" s="2" t="s">
        <v>84</v>
      </c>
      <c r="F973" s="2">
        <v>53</v>
      </c>
      <c r="G973" s="2">
        <v>49</v>
      </c>
      <c r="H973" t="s">
        <v>37</v>
      </c>
      <c r="I973" s="2" t="s">
        <v>14</v>
      </c>
      <c r="J973" s="3" t="s">
        <v>7</v>
      </c>
      <c r="K973" s="2">
        <v>38</v>
      </c>
      <c r="L973" s="2">
        <v>45</v>
      </c>
      <c r="M973" s="2">
        <v>43</v>
      </c>
      <c r="N973" s="2" t="s">
        <v>8</v>
      </c>
      <c r="O973" s="2">
        <v>5</v>
      </c>
      <c r="P973" s="1" t="s">
        <v>9</v>
      </c>
      <c r="Q973">
        <f t="shared" si="150"/>
        <v>456</v>
      </c>
      <c r="R973" s="55">
        <f t="shared" si="151"/>
        <v>8.6037735849056607E-3</v>
      </c>
      <c r="S973">
        <f t="shared" si="152"/>
        <v>0</v>
      </c>
      <c r="T973">
        <f t="shared" si="153"/>
        <v>2</v>
      </c>
      <c r="U973" s="2">
        <f t="shared" si="154"/>
        <v>0</v>
      </c>
      <c r="V973" s="2">
        <f t="shared" si="155"/>
        <v>4</v>
      </c>
      <c r="W973">
        <f t="shared" si="156"/>
        <v>1</v>
      </c>
      <c r="X973" s="2">
        <f t="shared" si="157"/>
        <v>1</v>
      </c>
      <c r="Y973">
        <f t="shared" si="158"/>
        <v>0</v>
      </c>
      <c r="AB973">
        <f t="shared" si="159"/>
        <v>0</v>
      </c>
    </row>
    <row r="974" spans="1:28" x14ac:dyDescent="0.2">
      <c r="A974" s="5">
        <v>972</v>
      </c>
      <c r="B974" s="2" t="s">
        <v>0</v>
      </c>
      <c r="C974" s="2" t="s">
        <v>1</v>
      </c>
      <c r="D974" s="2" t="s">
        <v>5</v>
      </c>
      <c r="E974" s="2" t="s">
        <v>85</v>
      </c>
      <c r="F974" s="2">
        <v>53</v>
      </c>
      <c r="G974" s="2">
        <v>37</v>
      </c>
      <c r="H974" t="s">
        <v>25</v>
      </c>
      <c r="I974" s="2" t="s">
        <v>14</v>
      </c>
      <c r="J974" s="2" t="s">
        <v>6</v>
      </c>
      <c r="K974" s="2">
        <v>52</v>
      </c>
      <c r="L974" s="2">
        <v>245</v>
      </c>
      <c r="M974" s="4">
        <v>8</v>
      </c>
      <c r="N974" s="2" t="s">
        <v>4</v>
      </c>
      <c r="O974" s="2">
        <v>2</v>
      </c>
      <c r="P974" t="s">
        <v>10</v>
      </c>
      <c r="Q974">
        <f t="shared" si="150"/>
        <v>624</v>
      </c>
      <c r="R974" s="55">
        <f t="shared" si="151"/>
        <v>1.1773584905660377E-2</v>
      </c>
      <c r="S974">
        <f t="shared" si="152"/>
        <v>1</v>
      </c>
      <c r="T974">
        <f t="shared" si="153"/>
        <v>3</v>
      </c>
      <c r="U974" s="2">
        <f t="shared" si="154"/>
        <v>2</v>
      </c>
      <c r="V974" s="2">
        <f t="shared" si="155"/>
        <v>0</v>
      </c>
      <c r="W974">
        <f t="shared" si="156"/>
        <v>1</v>
      </c>
      <c r="X974" s="2">
        <f t="shared" si="157"/>
        <v>1</v>
      </c>
      <c r="Y974">
        <f t="shared" si="158"/>
        <v>1</v>
      </c>
      <c r="AB974">
        <f t="shared" si="159"/>
        <v>1</v>
      </c>
    </row>
    <row r="975" spans="1:28" x14ac:dyDescent="0.2">
      <c r="A975" s="5">
        <v>973</v>
      </c>
      <c r="B975" s="2" t="s">
        <v>0</v>
      </c>
      <c r="C975" s="2" t="s">
        <v>1</v>
      </c>
      <c r="D975" s="2" t="s">
        <v>15</v>
      </c>
      <c r="E975" s="2" t="s">
        <v>83</v>
      </c>
      <c r="F975" s="2">
        <v>29</v>
      </c>
      <c r="G975" s="2">
        <v>63</v>
      </c>
      <c r="H975" t="s">
        <v>35</v>
      </c>
      <c r="I975" s="2" t="s">
        <v>14</v>
      </c>
      <c r="J975" s="2" t="s">
        <v>55</v>
      </c>
      <c r="K975" s="2">
        <v>15</v>
      </c>
      <c r="L975" s="2">
        <v>55</v>
      </c>
      <c r="M975" s="2">
        <v>12</v>
      </c>
      <c r="N975" s="2" t="s">
        <v>4</v>
      </c>
      <c r="O975" s="2">
        <v>1</v>
      </c>
      <c r="P975" t="s">
        <v>10</v>
      </c>
      <c r="Q975">
        <f t="shared" si="150"/>
        <v>180</v>
      </c>
      <c r="R975" s="55">
        <f t="shared" si="151"/>
        <v>6.2068965517241377E-3</v>
      </c>
      <c r="S975">
        <f t="shared" si="152"/>
        <v>1</v>
      </c>
      <c r="T975">
        <f t="shared" si="153"/>
        <v>1</v>
      </c>
      <c r="U975" s="2">
        <f t="shared" si="154"/>
        <v>2</v>
      </c>
      <c r="V975" s="2">
        <f t="shared" si="155"/>
        <v>3</v>
      </c>
      <c r="W975">
        <f t="shared" si="156"/>
        <v>1</v>
      </c>
      <c r="X975" s="2">
        <f t="shared" si="157"/>
        <v>1</v>
      </c>
      <c r="Y975">
        <f t="shared" si="158"/>
        <v>1</v>
      </c>
      <c r="AB975">
        <f t="shared" si="159"/>
        <v>0</v>
      </c>
    </row>
    <row r="976" spans="1:28" x14ac:dyDescent="0.2">
      <c r="A976" s="5">
        <v>974</v>
      </c>
      <c r="B976" s="2" t="s">
        <v>0</v>
      </c>
      <c r="C976" s="2" t="s">
        <v>1</v>
      </c>
      <c r="D976" s="2" t="s">
        <v>15</v>
      </c>
      <c r="E976" s="2" t="s">
        <v>15</v>
      </c>
      <c r="F976" s="2">
        <v>30</v>
      </c>
      <c r="G976" s="2">
        <v>61</v>
      </c>
      <c r="H976" t="s">
        <v>31</v>
      </c>
      <c r="I976" s="2" t="s">
        <v>2</v>
      </c>
      <c r="J976" s="2" t="s">
        <v>55</v>
      </c>
      <c r="K976" s="2">
        <v>12</v>
      </c>
      <c r="L976" s="2">
        <v>57</v>
      </c>
      <c r="M976" s="2">
        <v>26</v>
      </c>
      <c r="N976" s="2" t="s">
        <v>4</v>
      </c>
      <c r="O976" s="2">
        <v>0</v>
      </c>
      <c r="P976" t="s">
        <v>10</v>
      </c>
      <c r="Q976">
        <f t="shared" si="150"/>
        <v>144</v>
      </c>
      <c r="R976" s="55">
        <f t="shared" si="151"/>
        <v>4.7999999999999996E-3</v>
      </c>
      <c r="S976">
        <f t="shared" si="152"/>
        <v>1</v>
      </c>
      <c r="T976">
        <f t="shared" si="153"/>
        <v>0</v>
      </c>
      <c r="U976" s="2">
        <f t="shared" si="154"/>
        <v>2</v>
      </c>
      <c r="V976" s="2">
        <f t="shared" si="155"/>
        <v>3</v>
      </c>
      <c r="W976">
        <f t="shared" si="156"/>
        <v>1</v>
      </c>
      <c r="X976" s="2">
        <f t="shared" si="157"/>
        <v>0</v>
      </c>
      <c r="Y976">
        <f t="shared" si="158"/>
        <v>1</v>
      </c>
      <c r="AB976">
        <f t="shared" si="159"/>
        <v>0</v>
      </c>
    </row>
    <row r="977" spans="1:28" x14ac:dyDescent="0.2">
      <c r="A977" s="5">
        <v>975</v>
      </c>
      <c r="B977" s="2" t="s">
        <v>3</v>
      </c>
      <c r="C977" s="2" t="s">
        <v>1</v>
      </c>
      <c r="D977" s="2" t="s">
        <v>15</v>
      </c>
      <c r="E977" s="2" t="s">
        <v>15</v>
      </c>
      <c r="F977" s="2">
        <v>27</v>
      </c>
      <c r="G977" s="2">
        <v>26</v>
      </c>
      <c r="H977" t="s">
        <v>21</v>
      </c>
      <c r="I977" s="2" t="s">
        <v>2</v>
      </c>
      <c r="J977" s="2" t="s">
        <v>55</v>
      </c>
      <c r="K977" s="2">
        <v>15</v>
      </c>
      <c r="L977" s="2">
        <v>27</v>
      </c>
      <c r="M977" s="2">
        <v>35</v>
      </c>
      <c r="N977" s="2" t="s">
        <v>4</v>
      </c>
      <c r="O977" s="2">
        <v>1</v>
      </c>
      <c r="P977" t="s">
        <v>12</v>
      </c>
      <c r="Q977">
        <f t="shared" si="150"/>
        <v>180</v>
      </c>
      <c r="R977" s="55">
        <f t="shared" si="151"/>
        <v>6.6666666666666671E-3</v>
      </c>
      <c r="S977">
        <f t="shared" si="152"/>
        <v>0</v>
      </c>
      <c r="T977">
        <f t="shared" si="153"/>
        <v>0</v>
      </c>
      <c r="U977" s="2">
        <f t="shared" si="154"/>
        <v>1</v>
      </c>
      <c r="V977" s="2">
        <f t="shared" si="155"/>
        <v>3</v>
      </c>
      <c r="W977">
        <f t="shared" si="156"/>
        <v>1</v>
      </c>
      <c r="X977" s="2">
        <f t="shared" si="157"/>
        <v>0</v>
      </c>
      <c r="Y977">
        <f t="shared" si="158"/>
        <v>1</v>
      </c>
      <c r="AB977">
        <f t="shared" si="159"/>
        <v>0</v>
      </c>
    </row>
    <row r="978" spans="1:28" x14ac:dyDescent="0.2">
      <c r="A978" s="5">
        <v>976</v>
      </c>
      <c r="B978" s="2" t="s">
        <v>3</v>
      </c>
      <c r="C978" s="2" t="s">
        <v>1</v>
      </c>
      <c r="D978" s="2" t="s">
        <v>15</v>
      </c>
      <c r="E978" s="2" t="s">
        <v>84</v>
      </c>
      <c r="F978" s="2">
        <v>46</v>
      </c>
      <c r="G978" s="2">
        <v>60</v>
      </c>
      <c r="H978" t="s">
        <v>34</v>
      </c>
      <c r="I978" s="2" t="s">
        <v>14</v>
      </c>
      <c r="J978" s="3" t="s">
        <v>7</v>
      </c>
      <c r="K978" s="2">
        <v>50</v>
      </c>
      <c r="L978" s="2">
        <v>235</v>
      </c>
      <c r="M978" s="2">
        <v>24</v>
      </c>
      <c r="N978" s="2" t="s">
        <v>8</v>
      </c>
      <c r="O978" s="2">
        <v>10</v>
      </c>
      <c r="P978" t="s">
        <v>9</v>
      </c>
      <c r="Q978">
        <f t="shared" si="150"/>
        <v>600</v>
      </c>
      <c r="R978" s="55">
        <f t="shared" si="151"/>
        <v>1.3043478260869565E-2</v>
      </c>
      <c r="S978">
        <f t="shared" si="152"/>
        <v>0</v>
      </c>
      <c r="T978">
        <f t="shared" si="153"/>
        <v>2</v>
      </c>
      <c r="U978" s="2">
        <f t="shared" si="154"/>
        <v>0</v>
      </c>
      <c r="V978" s="2">
        <f t="shared" si="155"/>
        <v>4</v>
      </c>
      <c r="W978">
        <f t="shared" si="156"/>
        <v>1</v>
      </c>
      <c r="X978" s="2">
        <f t="shared" si="157"/>
        <v>1</v>
      </c>
      <c r="Y978">
        <f t="shared" si="158"/>
        <v>0</v>
      </c>
      <c r="AB978">
        <f t="shared" si="159"/>
        <v>0</v>
      </c>
    </row>
    <row r="979" spans="1:28" x14ac:dyDescent="0.2">
      <c r="A979" s="5">
        <v>977</v>
      </c>
      <c r="B979" s="2" t="s">
        <v>3</v>
      </c>
      <c r="C979" s="2" t="s">
        <v>1</v>
      </c>
      <c r="D979" s="2" t="s">
        <v>15</v>
      </c>
      <c r="E979" s="2" t="s">
        <v>85</v>
      </c>
      <c r="F979" s="2">
        <v>47</v>
      </c>
      <c r="G979" s="2">
        <v>32</v>
      </c>
      <c r="H979" t="s">
        <v>39</v>
      </c>
      <c r="I979" s="2" t="s">
        <v>14</v>
      </c>
      <c r="J979" s="3" t="s">
        <v>7</v>
      </c>
      <c r="K979" s="2">
        <v>42</v>
      </c>
      <c r="L979" s="2">
        <v>177</v>
      </c>
      <c r="M979" s="2">
        <v>30</v>
      </c>
      <c r="N979" s="2" t="s">
        <v>8</v>
      </c>
      <c r="O979" s="2">
        <v>8</v>
      </c>
      <c r="P979" t="s">
        <v>9</v>
      </c>
      <c r="Q979">
        <f t="shared" si="150"/>
        <v>504</v>
      </c>
      <c r="R979" s="55">
        <f t="shared" si="151"/>
        <v>1.0723404255319148E-2</v>
      </c>
      <c r="S979">
        <f t="shared" si="152"/>
        <v>0</v>
      </c>
      <c r="T979">
        <f t="shared" si="153"/>
        <v>3</v>
      </c>
      <c r="U979" s="2">
        <f t="shared" si="154"/>
        <v>0</v>
      </c>
      <c r="V979" s="2">
        <f t="shared" si="155"/>
        <v>4</v>
      </c>
      <c r="W979">
        <f t="shared" si="156"/>
        <v>1</v>
      </c>
      <c r="X979" s="2">
        <f t="shared" si="157"/>
        <v>1</v>
      </c>
      <c r="Y979">
        <f t="shared" si="158"/>
        <v>0</v>
      </c>
      <c r="AB979">
        <f t="shared" si="159"/>
        <v>0</v>
      </c>
    </row>
    <row r="980" spans="1:28" x14ac:dyDescent="0.2">
      <c r="A980" s="5">
        <v>978</v>
      </c>
      <c r="B980" s="2" t="s">
        <v>0</v>
      </c>
      <c r="C980" s="2" t="s">
        <v>1</v>
      </c>
      <c r="D980" s="2" t="s">
        <v>5</v>
      </c>
      <c r="E980" s="2" t="s">
        <v>15</v>
      </c>
      <c r="F980" s="2">
        <v>32</v>
      </c>
      <c r="G980" s="2">
        <v>26</v>
      </c>
      <c r="H980" t="s">
        <v>31</v>
      </c>
      <c r="I980" s="2" t="s">
        <v>2</v>
      </c>
      <c r="J980" s="2" t="s">
        <v>55</v>
      </c>
      <c r="K980" s="2">
        <v>13</v>
      </c>
      <c r="L980" s="2">
        <v>44</v>
      </c>
      <c r="M980" s="2">
        <v>4</v>
      </c>
      <c r="N980" s="2" t="s">
        <v>4</v>
      </c>
      <c r="O980" s="2">
        <v>2</v>
      </c>
      <c r="P980" t="s">
        <v>11</v>
      </c>
      <c r="Q980">
        <f t="shared" si="150"/>
        <v>156</v>
      </c>
      <c r="R980" s="55">
        <f t="shared" si="151"/>
        <v>4.875E-3</v>
      </c>
      <c r="S980">
        <f t="shared" si="152"/>
        <v>1</v>
      </c>
      <c r="T980">
        <f t="shared" si="153"/>
        <v>0</v>
      </c>
      <c r="U980" s="2">
        <f t="shared" si="154"/>
        <v>3</v>
      </c>
      <c r="V980" s="2">
        <f t="shared" si="155"/>
        <v>3</v>
      </c>
      <c r="W980">
        <f t="shared" si="156"/>
        <v>1</v>
      </c>
      <c r="X980" s="2">
        <f t="shared" si="157"/>
        <v>0</v>
      </c>
      <c r="Y980">
        <f t="shared" si="158"/>
        <v>1</v>
      </c>
      <c r="AB980">
        <f t="shared" si="159"/>
        <v>1</v>
      </c>
    </row>
    <row r="981" spans="1:28" x14ac:dyDescent="0.2">
      <c r="A981" s="5">
        <v>979</v>
      </c>
      <c r="B981" s="2" t="s">
        <v>3</v>
      </c>
      <c r="C981" s="2" t="s">
        <v>2</v>
      </c>
      <c r="D981" s="2" t="s">
        <v>5</v>
      </c>
      <c r="E981" s="2" t="s">
        <v>84</v>
      </c>
      <c r="F981" s="2">
        <v>32</v>
      </c>
      <c r="G981" s="2">
        <v>24</v>
      </c>
      <c r="H981" t="s">
        <v>64</v>
      </c>
      <c r="I981" s="2" t="s">
        <v>2</v>
      </c>
      <c r="J981" s="2" t="s">
        <v>54</v>
      </c>
      <c r="K981" s="2">
        <v>36</v>
      </c>
      <c r="L981" s="2">
        <v>102</v>
      </c>
      <c r="M981" s="2">
        <v>48</v>
      </c>
      <c r="N981" s="2" t="s">
        <v>4</v>
      </c>
      <c r="O981" s="2">
        <v>5</v>
      </c>
      <c r="P981" t="s">
        <v>13</v>
      </c>
      <c r="Q981">
        <f t="shared" si="150"/>
        <v>432</v>
      </c>
      <c r="R981" s="55">
        <f t="shared" si="151"/>
        <v>1.35E-2</v>
      </c>
      <c r="S981">
        <f t="shared" si="152"/>
        <v>0</v>
      </c>
      <c r="T981">
        <f t="shared" si="153"/>
        <v>2</v>
      </c>
      <c r="U981" s="2">
        <f t="shared" si="154"/>
        <v>4</v>
      </c>
      <c r="V981" s="2">
        <f t="shared" si="155"/>
        <v>2</v>
      </c>
      <c r="W981">
        <f t="shared" si="156"/>
        <v>0</v>
      </c>
      <c r="X981" s="2">
        <f t="shared" si="157"/>
        <v>0</v>
      </c>
      <c r="Y981">
        <f t="shared" si="158"/>
        <v>1</v>
      </c>
      <c r="AB981">
        <f t="shared" si="159"/>
        <v>1</v>
      </c>
    </row>
    <row r="982" spans="1:28" x14ac:dyDescent="0.2">
      <c r="A982" s="5">
        <v>980</v>
      </c>
      <c r="B982" s="2" t="s">
        <v>0</v>
      </c>
      <c r="C982" s="2" t="s">
        <v>2</v>
      </c>
      <c r="D982" s="2" t="s">
        <v>15</v>
      </c>
      <c r="E982" s="2" t="s">
        <v>15</v>
      </c>
      <c r="F982" s="2">
        <v>31</v>
      </c>
      <c r="G982" s="2">
        <v>45</v>
      </c>
      <c r="H982" t="s">
        <v>52</v>
      </c>
      <c r="I982" s="2" t="s">
        <v>2</v>
      </c>
      <c r="J982" s="2" t="s">
        <v>55</v>
      </c>
      <c r="K982" s="2">
        <v>18</v>
      </c>
      <c r="L982" s="2">
        <v>38</v>
      </c>
      <c r="M982" s="2">
        <v>15</v>
      </c>
      <c r="N982" s="2" t="s">
        <v>4</v>
      </c>
      <c r="O982" s="2">
        <v>1</v>
      </c>
      <c r="P982" t="s">
        <v>11</v>
      </c>
      <c r="Q982">
        <f t="shared" si="150"/>
        <v>216</v>
      </c>
      <c r="R982" s="55">
        <f t="shared" si="151"/>
        <v>6.9677419354838713E-3</v>
      </c>
      <c r="S982">
        <f t="shared" si="152"/>
        <v>1</v>
      </c>
      <c r="T982">
        <f t="shared" si="153"/>
        <v>0</v>
      </c>
      <c r="U982" s="2">
        <f t="shared" si="154"/>
        <v>3</v>
      </c>
      <c r="V982" s="2">
        <f t="shared" si="155"/>
        <v>3</v>
      </c>
      <c r="W982">
        <f t="shared" si="156"/>
        <v>0</v>
      </c>
      <c r="X982" s="2">
        <f t="shared" si="157"/>
        <v>0</v>
      </c>
      <c r="Y982">
        <f t="shared" si="158"/>
        <v>1</v>
      </c>
      <c r="AB982">
        <f t="shared" si="159"/>
        <v>0</v>
      </c>
    </row>
    <row r="983" spans="1:28" x14ac:dyDescent="0.2">
      <c r="A983" s="5">
        <v>981</v>
      </c>
      <c r="B983" s="2" t="s">
        <v>3</v>
      </c>
      <c r="C983" s="2" t="s">
        <v>1</v>
      </c>
      <c r="D983" s="2" t="s">
        <v>15</v>
      </c>
      <c r="E983" s="2" t="s">
        <v>83</v>
      </c>
      <c r="F983" s="2">
        <v>30</v>
      </c>
      <c r="G983" s="2">
        <v>74</v>
      </c>
      <c r="H983" t="s">
        <v>34</v>
      </c>
      <c r="I983" s="2" t="s">
        <v>14</v>
      </c>
      <c r="J983" s="2" t="s">
        <v>53</v>
      </c>
      <c r="K983" s="2">
        <v>13</v>
      </c>
      <c r="L983" s="2">
        <v>53</v>
      </c>
      <c r="M983" s="2">
        <v>4</v>
      </c>
      <c r="N983" s="2" t="s">
        <v>4</v>
      </c>
      <c r="O983" s="2">
        <v>2</v>
      </c>
      <c r="P983" t="s">
        <v>11</v>
      </c>
      <c r="Q983">
        <f t="shared" si="150"/>
        <v>156</v>
      </c>
      <c r="R983" s="55">
        <f t="shared" si="151"/>
        <v>5.1999999999999998E-3</v>
      </c>
      <c r="S983">
        <f t="shared" si="152"/>
        <v>0</v>
      </c>
      <c r="T983">
        <f t="shared" si="153"/>
        <v>1</v>
      </c>
      <c r="U983" s="2">
        <f t="shared" si="154"/>
        <v>3</v>
      </c>
      <c r="V983" s="2">
        <f t="shared" si="155"/>
        <v>1</v>
      </c>
      <c r="W983">
        <f t="shared" si="156"/>
        <v>1</v>
      </c>
      <c r="X983" s="2">
        <f t="shared" si="157"/>
        <v>1</v>
      </c>
      <c r="Y983">
        <f t="shared" si="158"/>
        <v>1</v>
      </c>
      <c r="AB983">
        <f t="shared" si="159"/>
        <v>0</v>
      </c>
    </row>
    <row r="984" spans="1:28" x14ac:dyDescent="0.2">
      <c r="A984" s="5">
        <v>982</v>
      </c>
      <c r="B984" s="2" t="s">
        <v>3</v>
      </c>
      <c r="C984" s="2" t="s">
        <v>1</v>
      </c>
      <c r="D984" s="2" t="s">
        <v>5</v>
      </c>
      <c r="E984" s="2" t="s">
        <v>15</v>
      </c>
      <c r="F984" s="2">
        <v>29</v>
      </c>
      <c r="G984" s="2">
        <v>56</v>
      </c>
      <c r="H984" t="s">
        <v>35</v>
      </c>
      <c r="I984" s="2" t="s">
        <v>14</v>
      </c>
      <c r="J984" s="2" t="s">
        <v>53</v>
      </c>
      <c r="K984" s="2">
        <v>12</v>
      </c>
      <c r="L984" s="2">
        <v>24</v>
      </c>
      <c r="M984" s="2">
        <v>43</v>
      </c>
      <c r="N984" s="2" t="s">
        <v>4</v>
      </c>
      <c r="O984" s="2">
        <v>2</v>
      </c>
      <c r="P984" t="s">
        <v>11</v>
      </c>
      <c r="Q984">
        <f t="shared" si="150"/>
        <v>144</v>
      </c>
      <c r="R984" s="55">
        <f t="shared" si="151"/>
        <v>4.9655172413793107E-3</v>
      </c>
      <c r="S984">
        <f t="shared" si="152"/>
        <v>0</v>
      </c>
      <c r="T984">
        <f t="shared" si="153"/>
        <v>0</v>
      </c>
      <c r="U984" s="2">
        <f t="shared" si="154"/>
        <v>3</v>
      </c>
      <c r="V984" s="2">
        <f t="shared" si="155"/>
        <v>1</v>
      </c>
      <c r="W984">
        <f t="shared" si="156"/>
        <v>1</v>
      </c>
      <c r="X984" s="2">
        <f t="shared" si="157"/>
        <v>1</v>
      </c>
      <c r="Y984">
        <f t="shared" si="158"/>
        <v>1</v>
      </c>
      <c r="AB984">
        <f t="shared" si="159"/>
        <v>1</v>
      </c>
    </row>
    <row r="985" spans="1:28" x14ac:dyDescent="0.2">
      <c r="A985" s="5">
        <v>983</v>
      </c>
      <c r="B985" s="2" t="s">
        <v>3</v>
      </c>
      <c r="C985" s="2" t="s">
        <v>1</v>
      </c>
      <c r="D985" s="2" t="s">
        <v>5</v>
      </c>
      <c r="E985" s="2" t="s">
        <v>15</v>
      </c>
      <c r="F985" s="2">
        <v>31</v>
      </c>
      <c r="G985" s="2">
        <v>23</v>
      </c>
      <c r="H985" t="s">
        <v>39</v>
      </c>
      <c r="I985" s="2" t="s">
        <v>2</v>
      </c>
      <c r="J985" s="2" t="s">
        <v>53</v>
      </c>
      <c r="K985" s="2">
        <v>20</v>
      </c>
      <c r="L985" s="2">
        <v>28</v>
      </c>
      <c r="M985" s="2">
        <v>47</v>
      </c>
      <c r="N985" s="2" t="s">
        <v>4</v>
      </c>
      <c r="O985" s="2">
        <v>0</v>
      </c>
      <c r="P985" t="s">
        <v>12</v>
      </c>
      <c r="Q985">
        <f t="shared" si="150"/>
        <v>240</v>
      </c>
      <c r="R985" s="55">
        <f t="shared" si="151"/>
        <v>7.7419354838709677E-3</v>
      </c>
      <c r="S985">
        <f t="shared" si="152"/>
        <v>0</v>
      </c>
      <c r="T985">
        <f t="shared" si="153"/>
        <v>0</v>
      </c>
      <c r="U985" s="2">
        <f t="shared" si="154"/>
        <v>1</v>
      </c>
      <c r="V985" s="2">
        <f t="shared" si="155"/>
        <v>1</v>
      </c>
      <c r="W985">
        <f t="shared" si="156"/>
        <v>1</v>
      </c>
      <c r="X985" s="2">
        <f t="shared" si="157"/>
        <v>0</v>
      </c>
      <c r="Y985">
        <f t="shared" si="158"/>
        <v>1</v>
      </c>
      <c r="AB985">
        <f t="shared" si="159"/>
        <v>1</v>
      </c>
    </row>
    <row r="986" spans="1:28" x14ac:dyDescent="0.2">
      <c r="A986" s="5">
        <v>984</v>
      </c>
      <c r="B986" s="2" t="s">
        <v>0</v>
      </c>
      <c r="C986" s="2" t="s">
        <v>1</v>
      </c>
      <c r="D986" s="2" t="s">
        <v>15</v>
      </c>
      <c r="E986" s="2" t="s">
        <v>15</v>
      </c>
      <c r="F986" s="2">
        <v>25</v>
      </c>
      <c r="G986" s="2">
        <v>44</v>
      </c>
      <c r="H986" t="s">
        <v>36</v>
      </c>
      <c r="I986" s="2" t="s">
        <v>2</v>
      </c>
      <c r="J986" s="2" t="s">
        <v>55</v>
      </c>
      <c r="K986" s="2">
        <v>12</v>
      </c>
      <c r="L986" s="2">
        <v>50</v>
      </c>
      <c r="M986" s="2">
        <v>27</v>
      </c>
      <c r="N986" s="2" t="s">
        <v>4</v>
      </c>
      <c r="O986" s="2">
        <v>0</v>
      </c>
      <c r="P986" t="s">
        <v>12</v>
      </c>
      <c r="Q986">
        <f t="shared" si="150"/>
        <v>144</v>
      </c>
      <c r="R986" s="55">
        <f t="shared" si="151"/>
        <v>5.7600000000000004E-3</v>
      </c>
      <c r="S986">
        <f t="shared" si="152"/>
        <v>1</v>
      </c>
      <c r="T986">
        <f t="shared" si="153"/>
        <v>0</v>
      </c>
      <c r="U986" s="2">
        <f t="shared" si="154"/>
        <v>1</v>
      </c>
      <c r="V986" s="2">
        <f t="shared" si="155"/>
        <v>3</v>
      </c>
      <c r="W986">
        <f t="shared" si="156"/>
        <v>1</v>
      </c>
      <c r="X986" s="2">
        <f t="shared" si="157"/>
        <v>0</v>
      </c>
      <c r="Y986">
        <f t="shared" si="158"/>
        <v>1</v>
      </c>
      <c r="AB986">
        <f t="shared" si="159"/>
        <v>0</v>
      </c>
    </row>
    <row r="987" spans="1:28" x14ac:dyDescent="0.2">
      <c r="A987" s="5">
        <v>985</v>
      </c>
      <c r="B987" s="2" t="s">
        <v>0</v>
      </c>
      <c r="C987" s="2" t="s">
        <v>1</v>
      </c>
      <c r="D987" s="2" t="s">
        <v>15</v>
      </c>
      <c r="E987" s="2" t="s">
        <v>15</v>
      </c>
      <c r="F987" s="2">
        <v>26</v>
      </c>
      <c r="G987" s="2">
        <v>33</v>
      </c>
      <c r="H987" t="s">
        <v>18</v>
      </c>
      <c r="I987" s="2" t="s">
        <v>14</v>
      </c>
      <c r="J987" s="2" t="s">
        <v>55</v>
      </c>
      <c r="K987" s="2">
        <v>12</v>
      </c>
      <c r="L987" s="2">
        <v>45</v>
      </c>
      <c r="M987" s="2">
        <v>38</v>
      </c>
      <c r="N987" s="2" t="s">
        <v>4</v>
      </c>
      <c r="O987" s="2">
        <v>1</v>
      </c>
      <c r="P987" t="s">
        <v>12</v>
      </c>
      <c r="Q987">
        <f t="shared" si="150"/>
        <v>144</v>
      </c>
      <c r="R987" s="55">
        <f t="shared" si="151"/>
        <v>5.5384615384615381E-3</v>
      </c>
      <c r="S987">
        <f t="shared" si="152"/>
        <v>1</v>
      </c>
      <c r="T987">
        <f t="shared" si="153"/>
        <v>0</v>
      </c>
      <c r="U987" s="2">
        <f t="shared" si="154"/>
        <v>1</v>
      </c>
      <c r="V987" s="2">
        <f t="shared" si="155"/>
        <v>3</v>
      </c>
      <c r="W987">
        <f t="shared" si="156"/>
        <v>1</v>
      </c>
      <c r="X987" s="2">
        <f t="shared" si="157"/>
        <v>1</v>
      </c>
      <c r="Y987">
        <f t="shared" si="158"/>
        <v>1</v>
      </c>
      <c r="AB987">
        <f t="shared" si="159"/>
        <v>0</v>
      </c>
    </row>
    <row r="988" spans="1:28" x14ac:dyDescent="0.2">
      <c r="A988" s="5">
        <v>986</v>
      </c>
      <c r="B988" s="2" t="s">
        <v>3</v>
      </c>
      <c r="C988" s="2" t="s">
        <v>2</v>
      </c>
      <c r="D988" s="2" t="s">
        <v>5</v>
      </c>
      <c r="E988" s="2" t="s">
        <v>15</v>
      </c>
      <c r="F988" s="2">
        <v>31</v>
      </c>
      <c r="G988" s="2">
        <v>49</v>
      </c>
      <c r="H988" t="s">
        <v>25</v>
      </c>
      <c r="I988" s="2" t="s">
        <v>14</v>
      </c>
      <c r="J988" s="2" t="s">
        <v>55</v>
      </c>
      <c r="K988" s="2">
        <v>15</v>
      </c>
      <c r="L988" s="2">
        <v>59</v>
      </c>
      <c r="M988" s="2">
        <v>24</v>
      </c>
      <c r="N988" s="2" t="s">
        <v>4</v>
      </c>
      <c r="O988" s="2">
        <v>1</v>
      </c>
      <c r="P988" t="s">
        <v>11</v>
      </c>
      <c r="Q988">
        <f t="shared" si="150"/>
        <v>180</v>
      </c>
      <c r="R988" s="55">
        <f t="shared" si="151"/>
        <v>5.8064516129032262E-3</v>
      </c>
      <c r="S988">
        <f t="shared" si="152"/>
        <v>0</v>
      </c>
      <c r="T988">
        <f t="shared" si="153"/>
        <v>0</v>
      </c>
      <c r="U988" s="2">
        <f t="shared" si="154"/>
        <v>3</v>
      </c>
      <c r="V988" s="2">
        <f t="shared" si="155"/>
        <v>3</v>
      </c>
      <c r="W988">
        <f t="shared" si="156"/>
        <v>0</v>
      </c>
      <c r="X988" s="2">
        <f t="shared" si="157"/>
        <v>1</v>
      </c>
      <c r="Y988">
        <f t="shared" si="158"/>
        <v>1</v>
      </c>
      <c r="AB988">
        <f t="shared" si="159"/>
        <v>1</v>
      </c>
    </row>
    <row r="989" spans="1:28" x14ac:dyDescent="0.2">
      <c r="A989" s="5">
        <v>987</v>
      </c>
      <c r="B989" s="2" t="s">
        <v>0</v>
      </c>
      <c r="C989" s="2" t="s">
        <v>1</v>
      </c>
      <c r="D989" s="2" t="s">
        <v>15</v>
      </c>
      <c r="E989" s="2" t="s">
        <v>83</v>
      </c>
      <c r="F989" s="2">
        <v>51</v>
      </c>
      <c r="G989" s="2">
        <v>79</v>
      </c>
      <c r="H989" t="s">
        <v>20</v>
      </c>
      <c r="I989" s="2" t="s">
        <v>14</v>
      </c>
      <c r="J989" s="3" t="s">
        <v>7</v>
      </c>
      <c r="K989" s="2">
        <v>37</v>
      </c>
      <c r="L989" s="2">
        <v>134</v>
      </c>
      <c r="M989" s="2">
        <v>44</v>
      </c>
      <c r="N989" s="2" t="s">
        <v>8</v>
      </c>
      <c r="O989" s="2">
        <v>4</v>
      </c>
      <c r="P989" s="1" t="s">
        <v>9</v>
      </c>
      <c r="Q989">
        <f t="shared" si="150"/>
        <v>444</v>
      </c>
      <c r="R989" s="55">
        <f t="shared" si="151"/>
        <v>8.7058823529411761E-3</v>
      </c>
      <c r="S989">
        <f t="shared" si="152"/>
        <v>1</v>
      </c>
      <c r="T989">
        <f t="shared" si="153"/>
        <v>1</v>
      </c>
      <c r="U989" s="2">
        <f t="shared" si="154"/>
        <v>0</v>
      </c>
      <c r="V989" s="2">
        <f t="shared" si="155"/>
        <v>4</v>
      </c>
      <c r="W989">
        <f t="shared" si="156"/>
        <v>1</v>
      </c>
      <c r="X989" s="2">
        <f t="shared" si="157"/>
        <v>1</v>
      </c>
      <c r="Y989">
        <f t="shared" si="158"/>
        <v>0</v>
      </c>
      <c r="AB989">
        <f t="shared" si="159"/>
        <v>0</v>
      </c>
    </row>
    <row r="990" spans="1:28" x14ac:dyDescent="0.2">
      <c r="A990" s="5">
        <v>988</v>
      </c>
      <c r="B990" s="2" t="s">
        <v>0</v>
      </c>
      <c r="C990" s="2" t="s">
        <v>2</v>
      </c>
      <c r="D990" s="2" t="s">
        <v>5</v>
      </c>
      <c r="E990" s="2" t="s">
        <v>84</v>
      </c>
      <c r="F990" s="2">
        <v>25</v>
      </c>
      <c r="G990" s="2">
        <v>22</v>
      </c>
      <c r="H990" t="s">
        <v>24</v>
      </c>
      <c r="I990" s="2" t="s">
        <v>2</v>
      </c>
      <c r="J990" s="2" t="s">
        <v>55</v>
      </c>
      <c r="K990" s="2">
        <v>28</v>
      </c>
      <c r="L990" s="2">
        <v>77</v>
      </c>
      <c r="M990" s="2">
        <v>3</v>
      </c>
      <c r="N990" s="2" t="s">
        <v>4</v>
      </c>
      <c r="O990" s="2">
        <v>4</v>
      </c>
      <c r="P990" t="s">
        <v>13</v>
      </c>
      <c r="Q990">
        <f t="shared" si="150"/>
        <v>336</v>
      </c>
      <c r="R990" s="55">
        <f t="shared" si="151"/>
        <v>1.3440000000000001E-2</v>
      </c>
      <c r="S990">
        <f t="shared" si="152"/>
        <v>1</v>
      </c>
      <c r="T990">
        <f t="shared" si="153"/>
        <v>2</v>
      </c>
      <c r="U990" s="2">
        <f t="shared" si="154"/>
        <v>4</v>
      </c>
      <c r="V990" s="2">
        <f t="shared" si="155"/>
        <v>3</v>
      </c>
      <c r="W990">
        <f t="shared" si="156"/>
        <v>0</v>
      </c>
      <c r="X990" s="2">
        <f t="shared" si="157"/>
        <v>0</v>
      </c>
      <c r="Y990">
        <f t="shared" si="158"/>
        <v>1</v>
      </c>
      <c r="AB990">
        <f t="shared" si="159"/>
        <v>1</v>
      </c>
    </row>
    <row r="991" spans="1:28" x14ac:dyDescent="0.2">
      <c r="A991" s="5">
        <v>989</v>
      </c>
      <c r="B991" s="2" t="s">
        <v>0</v>
      </c>
      <c r="C991" s="2" t="s">
        <v>1</v>
      </c>
      <c r="D991" s="2" t="s">
        <v>15</v>
      </c>
      <c r="E991" s="2" t="s">
        <v>84</v>
      </c>
      <c r="F991" s="2">
        <v>44</v>
      </c>
      <c r="G991" s="2">
        <v>54</v>
      </c>
      <c r="H991" t="s">
        <v>35</v>
      </c>
      <c r="I991" s="2" t="s">
        <v>14</v>
      </c>
      <c r="J991" s="3" t="s">
        <v>7</v>
      </c>
      <c r="K991" s="2">
        <v>43</v>
      </c>
      <c r="L991" s="2">
        <v>113</v>
      </c>
      <c r="M991" s="2">
        <v>25</v>
      </c>
      <c r="N991" s="2" t="s">
        <v>8</v>
      </c>
      <c r="O991" s="2">
        <v>14</v>
      </c>
      <c r="P991" s="1" t="s">
        <v>9</v>
      </c>
      <c r="Q991">
        <f t="shared" si="150"/>
        <v>516</v>
      </c>
      <c r="R991" s="55">
        <f t="shared" si="151"/>
        <v>1.1727272727272727E-2</v>
      </c>
      <c r="S991">
        <f t="shared" si="152"/>
        <v>1</v>
      </c>
      <c r="T991">
        <f t="shared" si="153"/>
        <v>2</v>
      </c>
      <c r="U991" s="2">
        <f t="shared" si="154"/>
        <v>0</v>
      </c>
      <c r="V991" s="2">
        <f t="shared" si="155"/>
        <v>4</v>
      </c>
      <c r="W991">
        <f t="shared" si="156"/>
        <v>1</v>
      </c>
      <c r="X991" s="2">
        <f t="shared" si="157"/>
        <v>1</v>
      </c>
      <c r="Y991">
        <f t="shared" si="158"/>
        <v>0</v>
      </c>
      <c r="AB991">
        <f t="shared" si="159"/>
        <v>0</v>
      </c>
    </row>
    <row r="992" spans="1:28" x14ac:dyDescent="0.2">
      <c r="A992" s="5">
        <v>990</v>
      </c>
      <c r="B992" s="2" t="s">
        <v>0</v>
      </c>
      <c r="C992" s="2" t="s">
        <v>2</v>
      </c>
      <c r="D992" s="2" t="s">
        <v>5</v>
      </c>
      <c r="E992" s="2" t="s">
        <v>15</v>
      </c>
      <c r="F992" s="2">
        <v>26</v>
      </c>
      <c r="G992" s="2">
        <v>32</v>
      </c>
      <c r="H992" t="s">
        <v>27</v>
      </c>
      <c r="I992" s="2" t="s">
        <v>14</v>
      </c>
      <c r="J992" s="2" t="s">
        <v>55</v>
      </c>
      <c r="K992" s="2">
        <v>16</v>
      </c>
      <c r="L992" s="2">
        <v>69</v>
      </c>
      <c r="M992" s="2">
        <v>3</v>
      </c>
      <c r="N992" s="2" t="s">
        <v>4</v>
      </c>
      <c r="O992" s="2">
        <v>2</v>
      </c>
      <c r="P992" t="s">
        <v>10</v>
      </c>
      <c r="Q992">
        <f t="shared" si="150"/>
        <v>192</v>
      </c>
      <c r="R992" s="55">
        <f t="shared" si="151"/>
        <v>7.3846153846153844E-3</v>
      </c>
      <c r="S992">
        <f t="shared" si="152"/>
        <v>1</v>
      </c>
      <c r="T992">
        <f t="shared" si="153"/>
        <v>0</v>
      </c>
      <c r="U992" s="2">
        <f t="shared" si="154"/>
        <v>2</v>
      </c>
      <c r="V992" s="2">
        <f t="shared" si="155"/>
        <v>3</v>
      </c>
      <c r="W992">
        <f t="shared" si="156"/>
        <v>0</v>
      </c>
      <c r="X992" s="2">
        <f t="shared" si="157"/>
        <v>1</v>
      </c>
      <c r="Y992">
        <f t="shared" si="158"/>
        <v>1</v>
      </c>
      <c r="AB992">
        <f t="shared" si="159"/>
        <v>1</v>
      </c>
    </row>
    <row r="993" spans="1:28" x14ac:dyDescent="0.2">
      <c r="A993" s="5">
        <v>991</v>
      </c>
      <c r="B993" s="2" t="s">
        <v>0</v>
      </c>
      <c r="C993" s="2" t="s">
        <v>1</v>
      </c>
      <c r="D993" s="2" t="s">
        <v>5</v>
      </c>
      <c r="E993" s="2" t="s">
        <v>15</v>
      </c>
      <c r="F993" s="2">
        <v>34</v>
      </c>
      <c r="G993" s="2">
        <v>42</v>
      </c>
      <c r="H993" t="s">
        <v>22</v>
      </c>
      <c r="I993" s="2" t="s">
        <v>14</v>
      </c>
      <c r="J993" s="2" t="s">
        <v>53</v>
      </c>
      <c r="K993" s="2">
        <v>20</v>
      </c>
      <c r="L993" s="2">
        <v>47</v>
      </c>
      <c r="M993" s="2">
        <v>26</v>
      </c>
      <c r="N993" s="2" t="s">
        <v>4</v>
      </c>
      <c r="O993" s="2">
        <v>2</v>
      </c>
      <c r="P993" t="s">
        <v>11</v>
      </c>
      <c r="Q993">
        <f t="shared" si="150"/>
        <v>240</v>
      </c>
      <c r="R993" s="55">
        <f t="shared" si="151"/>
        <v>7.058823529411765E-3</v>
      </c>
      <c r="S993">
        <f t="shared" si="152"/>
        <v>1</v>
      </c>
      <c r="T993">
        <f t="shared" si="153"/>
        <v>0</v>
      </c>
      <c r="U993" s="2">
        <f t="shared" si="154"/>
        <v>3</v>
      </c>
      <c r="V993" s="2">
        <f t="shared" si="155"/>
        <v>1</v>
      </c>
      <c r="W993">
        <f t="shared" si="156"/>
        <v>1</v>
      </c>
      <c r="X993" s="2">
        <f t="shared" si="157"/>
        <v>1</v>
      </c>
      <c r="Y993">
        <f t="shared" si="158"/>
        <v>1</v>
      </c>
      <c r="AB993">
        <f t="shared" si="159"/>
        <v>1</v>
      </c>
    </row>
    <row r="994" spans="1:28" x14ac:dyDescent="0.2">
      <c r="A994" s="5">
        <v>992</v>
      </c>
      <c r="B994" s="2" t="s">
        <v>3</v>
      </c>
      <c r="C994" s="2" t="s">
        <v>1</v>
      </c>
      <c r="D994" s="2" t="s">
        <v>15</v>
      </c>
      <c r="E994" s="2" t="s">
        <v>83</v>
      </c>
      <c r="F994" s="2">
        <v>29</v>
      </c>
      <c r="G994" s="2">
        <v>50</v>
      </c>
      <c r="H994" t="s">
        <v>21</v>
      </c>
      <c r="I994" s="2" t="s">
        <v>14</v>
      </c>
      <c r="J994" s="2" t="s">
        <v>55</v>
      </c>
      <c r="K994" s="2">
        <v>19</v>
      </c>
      <c r="L994" s="2">
        <v>82</v>
      </c>
      <c r="M994" s="2">
        <v>20</v>
      </c>
      <c r="N994" s="2" t="s">
        <v>4</v>
      </c>
      <c r="O994" s="2">
        <v>2</v>
      </c>
      <c r="P994" t="s">
        <v>11</v>
      </c>
      <c r="Q994">
        <f t="shared" si="150"/>
        <v>228</v>
      </c>
      <c r="R994" s="55">
        <f t="shared" si="151"/>
        <v>7.8620689655172406E-3</v>
      </c>
      <c r="S994">
        <f t="shared" si="152"/>
        <v>0</v>
      </c>
      <c r="T994">
        <f t="shared" si="153"/>
        <v>1</v>
      </c>
      <c r="U994" s="2">
        <f t="shared" si="154"/>
        <v>3</v>
      </c>
      <c r="V994" s="2">
        <f t="shared" si="155"/>
        <v>3</v>
      </c>
      <c r="W994">
        <f t="shared" si="156"/>
        <v>1</v>
      </c>
      <c r="X994" s="2">
        <f t="shared" si="157"/>
        <v>1</v>
      </c>
      <c r="Y994">
        <f t="shared" si="158"/>
        <v>1</v>
      </c>
      <c r="AB994">
        <f t="shared" si="159"/>
        <v>0</v>
      </c>
    </row>
    <row r="995" spans="1:28" x14ac:dyDescent="0.2">
      <c r="A995" s="5">
        <v>993</v>
      </c>
      <c r="B995" s="2" t="s">
        <v>3</v>
      </c>
      <c r="C995" s="2" t="s">
        <v>2</v>
      </c>
      <c r="D995" s="2" t="s">
        <v>5</v>
      </c>
      <c r="E995" s="2" t="s">
        <v>15</v>
      </c>
      <c r="F995" s="2">
        <v>30</v>
      </c>
      <c r="G995" s="2">
        <v>20</v>
      </c>
      <c r="H995" t="s">
        <v>20</v>
      </c>
      <c r="I995" s="2" t="s">
        <v>2</v>
      </c>
      <c r="J995" s="2" t="s">
        <v>55</v>
      </c>
      <c r="K995" s="2">
        <v>36</v>
      </c>
      <c r="L995" s="2">
        <v>151</v>
      </c>
      <c r="M995" s="2">
        <v>47</v>
      </c>
      <c r="N995" s="2" t="s">
        <v>4</v>
      </c>
      <c r="O995" s="2">
        <v>2</v>
      </c>
      <c r="P995" t="s">
        <v>13</v>
      </c>
      <c r="Q995">
        <f t="shared" si="150"/>
        <v>432</v>
      </c>
      <c r="R995" s="55">
        <f t="shared" si="151"/>
        <v>1.44E-2</v>
      </c>
      <c r="S995">
        <f t="shared" si="152"/>
        <v>0</v>
      </c>
      <c r="T995">
        <f t="shared" si="153"/>
        <v>0</v>
      </c>
      <c r="U995" s="2">
        <f t="shared" si="154"/>
        <v>4</v>
      </c>
      <c r="V995" s="2">
        <f t="shared" si="155"/>
        <v>3</v>
      </c>
      <c r="W995">
        <f t="shared" si="156"/>
        <v>0</v>
      </c>
      <c r="X995" s="2">
        <f t="shared" si="157"/>
        <v>0</v>
      </c>
      <c r="Y995">
        <f t="shared" si="158"/>
        <v>1</v>
      </c>
      <c r="AB995">
        <f t="shared" si="159"/>
        <v>1</v>
      </c>
    </row>
    <row r="996" spans="1:28" x14ac:dyDescent="0.2">
      <c r="A996" s="5">
        <v>994</v>
      </c>
      <c r="B996" s="2" t="s">
        <v>0</v>
      </c>
      <c r="C996" s="2" t="s">
        <v>1</v>
      </c>
      <c r="D996" s="2" t="s">
        <v>5</v>
      </c>
      <c r="E996" s="2" t="s">
        <v>15</v>
      </c>
      <c r="F996" s="2">
        <v>31</v>
      </c>
      <c r="G996" s="2">
        <v>79</v>
      </c>
      <c r="H996" t="s">
        <v>27</v>
      </c>
      <c r="I996" s="2" t="s">
        <v>2</v>
      </c>
      <c r="J996" s="2" t="s">
        <v>55</v>
      </c>
      <c r="K996" s="2">
        <v>12</v>
      </c>
      <c r="L996" s="2">
        <v>54</v>
      </c>
      <c r="M996" s="2">
        <v>38</v>
      </c>
      <c r="N996" s="2" t="s">
        <v>4</v>
      </c>
      <c r="O996" s="2">
        <v>1</v>
      </c>
      <c r="P996" t="s">
        <v>12</v>
      </c>
      <c r="Q996">
        <f t="shared" si="150"/>
        <v>144</v>
      </c>
      <c r="R996" s="55">
        <f t="shared" si="151"/>
        <v>4.6451612903225803E-3</v>
      </c>
      <c r="S996">
        <f t="shared" si="152"/>
        <v>1</v>
      </c>
      <c r="T996">
        <f t="shared" si="153"/>
        <v>0</v>
      </c>
      <c r="U996" s="2">
        <f t="shared" si="154"/>
        <v>1</v>
      </c>
      <c r="V996" s="2">
        <f t="shared" si="155"/>
        <v>3</v>
      </c>
      <c r="W996">
        <f t="shared" si="156"/>
        <v>1</v>
      </c>
      <c r="X996" s="2">
        <f t="shared" si="157"/>
        <v>0</v>
      </c>
      <c r="Y996">
        <f t="shared" si="158"/>
        <v>1</v>
      </c>
      <c r="AB996">
        <f t="shared" si="159"/>
        <v>1</v>
      </c>
    </row>
    <row r="997" spans="1:28" x14ac:dyDescent="0.2">
      <c r="A997" s="5">
        <v>995</v>
      </c>
      <c r="B997" s="2" t="s">
        <v>0</v>
      </c>
      <c r="C997" s="2" t="s">
        <v>1</v>
      </c>
      <c r="D997" s="2" t="s">
        <v>5</v>
      </c>
      <c r="E997" s="2" t="s">
        <v>83</v>
      </c>
      <c r="F997" s="2">
        <v>53</v>
      </c>
      <c r="G997" s="2">
        <v>38</v>
      </c>
      <c r="H997" t="s">
        <v>34</v>
      </c>
      <c r="I997" s="2" t="s">
        <v>14</v>
      </c>
      <c r="J997" s="2" t="s">
        <v>6</v>
      </c>
      <c r="K997" s="2">
        <v>40</v>
      </c>
      <c r="L997" s="2">
        <v>123</v>
      </c>
      <c r="M997" s="51">
        <v>11</v>
      </c>
      <c r="N997" s="2" t="s">
        <v>4</v>
      </c>
      <c r="O997" s="2">
        <v>1</v>
      </c>
      <c r="P997" t="s">
        <v>10</v>
      </c>
      <c r="Q997">
        <f t="shared" si="150"/>
        <v>480</v>
      </c>
      <c r="R997" s="55">
        <f t="shared" si="151"/>
        <v>9.0566037735849061E-3</v>
      </c>
      <c r="S997">
        <f t="shared" si="152"/>
        <v>1</v>
      </c>
      <c r="T997">
        <f t="shared" si="153"/>
        <v>1</v>
      </c>
      <c r="U997" s="2">
        <f t="shared" si="154"/>
        <v>2</v>
      </c>
      <c r="V997" s="2">
        <f t="shared" si="155"/>
        <v>0</v>
      </c>
      <c r="W997">
        <f t="shared" si="156"/>
        <v>1</v>
      </c>
      <c r="X997" s="2">
        <f t="shared" si="157"/>
        <v>1</v>
      </c>
      <c r="Y997">
        <f t="shared" si="158"/>
        <v>1</v>
      </c>
      <c r="AB997">
        <f t="shared" si="159"/>
        <v>1</v>
      </c>
    </row>
    <row r="998" spans="1:28" x14ac:dyDescent="0.2">
      <c r="A998" s="5">
        <v>996</v>
      </c>
      <c r="B998" s="2" t="s">
        <v>3</v>
      </c>
      <c r="C998" s="2" t="s">
        <v>2</v>
      </c>
      <c r="D998" s="2" t="s">
        <v>5</v>
      </c>
      <c r="E998" s="2" t="s">
        <v>15</v>
      </c>
      <c r="F998" s="2">
        <v>29</v>
      </c>
      <c r="G998" s="2">
        <v>51</v>
      </c>
      <c r="H998" t="s">
        <v>20</v>
      </c>
      <c r="I998" s="2" t="s">
        <v>14</v>
      </c>
      <c r="J998" s="2" t="s">
        <v>53</v>
      </c>
      <c r="K998" s="2">
        <v>15</v>
      </c>
      <c r="L998" s="2">
        <v>54</v>
      </c>
      <c r="M998" s="2">
        <v>21</v>
      </c>
      <c r="N998" s="2" t="s">
        <v>4</v>
      </c>
      <c r="O998" s="2">
        <v>2</v>
      </c>
      <c r="P998" t="s">
        <v>11</v>
      </c>
      <c r="Q998">
        <f t="shared" si="150"/>
        <v>180</v>
      </c>
      <c r="R998" s="55">
        <f t="shared" si="151"/>
        <v>6.2068965517241377E-3</v>
      </c>
      <c r="S998">
        <f t="shared" si="152"/>
        <v>0</v>
      </c>
      <c r="T998">
        <f t="shared" si="153"/>
        <v>0</v>
      </c>
      <c r="U998" s="2">
        <f t="shared" si="154"/>
        <v>3</v>
      </c>
      <c r="V998" s="2">
        <f t="shared" si="155"/>
        <v>1</v>
      </c>
      <c r="W998">
        <f t="shared" si="156"/>
        <v>0</v>
      </c>
      <c r="X998" s="2">
        <f t="shared" si="157"/>
        <v>1</v>
      </c>
      <c r="Y998">
        <f t="shared" si="158"/>
        <v>1</v>
      </c>
      <c r="AB998">
        <f t="shared" si="159"/>
        <v>1</v>
      </c>
    </row>
    <row r="999" spans="1:28" x14ac:dyDescent="0.2">
      <c r="A999" s="5">
        <v>997</v>
      </c>
      <c r="B999" s="2" t="s">
        <v>0</v>
      </c>
      <c r="C999" s="2" t="s">
        <v>1</v>
      </c>
      <c r="D999" s="2" t="s">
        <v>5</v>
      </c>
      <c r="E999" s="2" t="s">
        <v>84</v>
      </c>
      <c r="F999" s="2">
        <v>32</v>
      </c>
      <c r="G999" s="2">
        <v>73</v>
      </c>
      <c r="H999" t="s">
        <v>33</v>
      </c>
      <c r="I999" s="2" t="s">
        <v>2</v>
      </c>
      <c r="J999" s="2" t="s">
        <v>53</v>
      </c>
      <c r="K999" s="2">
        <v>15</v>
      </c>
      <c r="L999" s="2">
        <v>73</v>
      </c>
      <c r="M999" s="2">
        <v>21</v>
      </c>
      <c r="N999" s="2" t="s">
        <v>4</v>
      </c>
      <c r="O999" s="2">
        <v>0</v>
      </c>
      <c r="P999" t="s">
        <v>11</v>
      </c>
      <c r="Q999">
        <f t="shared" si="150"/>
        <v>180</v>
      </c>
      <c r="R999" s="55">
        <f t="shared" si="151"/>
        <v>5.6249999999999998E-3</v>
      </c>
      <c r="S999">
        <f t="shared" si="152"/>
        <v>1</v>
      </c>
      <c r="T999">
        <f t="shared" si="153"/>
        <v>2</v>
      </c>
      <c r="U999" s="2">
        <f t="shared" si="154"/>
        <v>3</v>
      </c>
      <c r="V999" s="2">
        <f t="shared" si="155"/>
        <v>1</v>
      </c>
      <c r="W999">
        <f t="shared" si="156"/>
        <v>1</v>
      </c>
      <c r="X999" s="2">
        <f t="shared" si="157"/>
        <v>0</v>
      </c>
      <c r="Y999">
        <f t="shared" si="158"/>
        <v>1</v>
      </c>
      <c r="AB999">
        <f t="shared" si="159"/>
        <v>1</v>
      </c>
    </row>
    <row r="1000" spans="1:28" x14ac:dyDescent="0.2">
      <c r="A1000" s="5">
        <v>998</v>
      </c>
      <c r="B1000" s="2" t="s">
        <v>0</v>
      </c>
      <c r="C1000" s="2" t="s">
        <v>1</v>
      </c>
      <c r="D1000" s="2" t="s">
        <v>5</v>
      </c>
      <c r="E1000" s="2" t="s">
        <v>15</v>
      </c>
      <c r="F1000" s="2">
        <v>28</v>
      </c>
      <c r="G1000" s="2">
        <v>65</v>
      </c>
      <c r="H1000" t="s">
        <v>32</v>
      </c>
      <c r="I1000" s="2" t="s">
        <v>2</v>
      </c>
      <c r="J1000" s="2" t="s">
        <v>55</v>
      </c>
      <c r="K1000" s="2">
        <v>10</v>
      </c>
      <c r="L1000" s="2">
        <v>29</v>
      </c>
      <c r="M1000" s="2">
        <v>11</v>
      </c>
      <c r="N1000" s="2" t="s">
        <v>4</v>
      </c>
      <c r="O1000" s="2">
        <v>1</v>
      </c>
      <c r="P1000" t="s">
        <v>11</v>
      </c>
      <c r="Q1000">
        <f t="shared" si="150"/>
        <v>120</v>
      </c>
      <c r="R1000" s="55">
        <f t="shared" si="151"/>
        <v>4.2857142857142859E-3</v>
      </c>
      <c r="S1000">
        <f t="shared" si="152"/>
        <v>1</v>
      </c>
      <c r="T1000">
        <f t="shared" si="153"/>
        <v>0</v>
      </c>
      <c r="U1000" s="2">
        <f t="shared" si="154"/>
        <v>3</v>
      </c>
      <c r="V1000" s="2">
        <f t="shared" si="155"/>
        <v>3</v>
      </c>
      <c r="W1000">
        <f t="shared" si="156"/>
        <v>1</v>
      </c>
      <c r="X1000" s="2">
        <f t="shared" si="157"/>
        <v>0</v>
      </c>
      <c r="Y1000">
        <f t="shared" si="158"/>
        <v>1</v>
      </c>
      <c r="AB1000">
        <f t="shared" si="159"/>
        <v>1</v>
      </c>
    </row>
    <row r="1001" spans="1:28" x14ac:dyDescent="0.2">
      <c r="A1001" s="5">
        <v>999</v>
      </c>
      <c r="B1001" s="2" t="s">
        <v>0</v>
      </c>
      <c r="C1001" s="2" t="s">
        <v>1</v>
      </c>
      <c r="D1001" s="2" t="s">
        <v>15</v>
      </c>
      <c r="E1001" s="2" t="s">
        <v>83</v>
      </c>
      <c r="F1001" s="2">
        <v>49</v>
      </c>
      <c r="G1001" s="2">
        <v>67</v>
      </c>
      <c r="H1001" t="s">
        <v>33</v>
      </c>
      <c r="I1001" s="2" t="s">
        <v>14</v>
      </c>
      <c r="J1001" s="3" t="s">
        <v>7</v>
      </c>
      <c r="K1001" s="2">
        <v>41</v>
      </c>
      <c r="L1001" s="2">
        <v>55</v>
      </c>
      <c r="M1001" s="2">
        <v>23</v>
      </c>
      <c r="N1001" s="2" t="s">
        <v>8</v>
      </c>
      <c r="O1001" s="2">
        <v>10</v>
      </c>
      <c r="P1001" s="1" t="s">
        <v>9</v>
      </c>
      <c r="Q1001">
        <f t="shared" si="150"/>
        <v>492</v>
      </c>
      <c r="R1001" s="55">
        <f t="shared" si="151"/>
        <v>1.0040816326530613E-2</v>
      </c>
      <c r="S1001">
        <f t="shared" si="152"/>
        <v>1</v>
      </c>
      <c r="T1001">
        <f t="shared" si="153"/>
        <v>1</v>
      </c>
      <c r="U1001" s="2">
        <f t="shared" si="154"/>
        <v>0</v>
      </c>
      <c r="V1001" s="2">
        <f t="shared" si="155"/>
        <v>4</v>
      </c>
      <c r="W1001">
        <f t="shared" si="156"/>
        <v>1</v>
      </c>
      <c r="X1001" s="2">
        <f t="shared" si="157"/>
        <v>1</v>
      </c>
      <c r="Y1001">
        <f t="shared" si="158"/>
        <v>0</v>
      </c>
      <c r="AB1001">
        <f t="shared" si="159"/>
        <v>0</v>
      </c>
    </row>
    <row r="1002" spans="1:28" x14ac:dyDescent="0.2">
      <c r="A1002" s="5">
        <v>1000</v>
      </c>
      <c r="B1002" s="2" t="s">
        <v>3</v>
      </c>
      <c r="C1002" s="2" t="s">
        <v>1</v>
      </c>
      <c r="D1002" s="2" t="s">
        <v>5</v>
      </c>
      <c r="E1002" s="2" t="s">
        <v>15</v>
      </c>
      <c r="F1002" s="2">
        <v>33</v>
      </c>
      <c r="G1002" s="2">
        <v>58</v>
      </c>
      <c r="H1002" t="s">
        <v>23</v>
      </c>
      <c r="I1002" s="2" t="s">
        <v>2</v>
      </c>
      <c r="J1002" s="2" t="s">
        <v>53</v>
      </c>
      <c r="K1002" s="2">
        <v>23</v>
      </c>
      <c r="L1002" s="2">
        <v>104</v>
      </c>
      <c r="M1002" s="2">
        <v>1</v>
      </c>
      <c r="N1002" s="2" t="s">
        <v>4</v>
      </c>
      <c r="O1002" s="2">
        <v>1</v>
      </c>
      <c r="P1002" t="s">
        <v>10</v>
      </c>
      <c r="Q1002">
        <f t="shared" si="150"/>
        <v>276</v>
      </c>
      <c r="R1002" s="55">
        <f t="shared" si="151"/>
        <v>8.363636363636363E-3</v>
      </c>
      <c r="S1002">
        <f t="shared" si="152"/>
        <v>0</v>
      </c>
      <c r="T1002">
        <f t="shared" si="153"/>
        <v>0</v>
      </c>
      <c r="U1002" s="2">
        <f t="shared" si="154"/>
        <v>2</v>
      </c>
      <c r="V1002" s="2">
        <f t="shared" si="155"/>
        <v>1</v>
      </c>
      <c r="W1002">
        <f t="shared" si="156"/>
        <v>1</v>
      </c>
      <c r="X1002" s="2">
        <f t="shared" si="157"/>
        <v>0</v>
      </c>
      <c r="Y1002">
        <f t="shared" si="158"/>
        <v>1</v>
      </c>
      <c r="AB1002">
        <f t="shared" si="159"/>
        <v>1</v>
      </c>
    </row>
    <row r="1004" spans="1:28" x14ac:dyDescent="0.2">
      <c r="F1004" t="e">
        <f>CORREL(K3:K1002,#REF!)</f>
        <v>#REF!</v>
      </c>
      <c r="G1004" s="48" t="e">
        <f>F1004^2</f>
        <v>#REF!</v>
      </c>
    </row>
  </sheetData>
  <sortState ref="AG3:AG244">
    <sortCondition ref="AG3"/>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E5FE-EA6A-9C4C-8432-4DD9EA5F5A68}">
  <dimension ref="A1:O1001"/>
  <sheetViews>
    <sheetView topLeftCell="F1" workbookViewId="0">
      <selection sqref="A1:E1"/>
    </sheetView>
  </sheetViews>
  <sheetFormatPr baseColWidth="10" defaultRowHeight="16" x14ac:dyDescent="0.2"/>
  <cols>
    <col min="3" max="3" width="18.33203125" customWidth="1"/>
    <col min="4" max="4" width="15" customWidth="1"/>
    <col min="5" max="5" width="17.6640625" customWidth="1"/>
    <col min="6" max="6" width="36.5" customWidth="1"/>
    <col min="8" max="8" width="27.6640625" customWidth="1"/>
    <col min="9" max="9" width="26.33203125" customWidth="1"/>
    <col min="10" max="10" width="28" customWidth="1"/>
    <col min="11" max="11" width="25.83203125" customWidth="1"/>
    <col min="12" max="12" width="26" customWidth="1"/>
    <col min="13" max="13" width="19.5" customWidth="1"/>
    <col min="14" max="14" width="26.5" customWidth="1"/>
    <col min="15" max="15" width="37.83203125" customWidth="1"/>
  </cols>
  <sheetData>
    <row r="1" spans="1:15" x14ac:dyDescent="0.2">
      <c r="A1" s="7" t="s">
        <v>69</v>
      </c>
      <c r="B1" s="7" t="s">
        <v>75</v>
      </c>
      <c r="C1" s="7" t="s">
        <v>162</v>
      </c>
      <c r="D1" s="7" t="s">
        <v>163</v>
      </c>
      <c r="E1" s="7" t="s">
        <v>77</v>
      </c>
      <c r="F1" s="7" t="s">
        <v>164</v>
      </c>
      <c r="G1" s="7" t="s">
        <v>80</v>
      </c>
      <c r="H1" s="7" t="s">
        <v>165</v>
      </c>
      <c r="I1" s="7" t="s">
        <v>166</v>
      </c>
      <c r="J1" s="7" t="s">
        <v>167</v>
      </c>
      <c r="K1" s="7" t="s">
        <v>188</v>
      </c>
      <c r="L1" s="7" t="s">
        <v>168</v>
      </c>
      <c r="M1" s="7" t="s">
        <v>169</v>
      </c>
      <c r="N1" s="7" t="s">
        <v>170</v>
      </c>
      <c r="O1" s="7" t="s">
        <v>82</v>
      </c>
    </row>
    <row r="2" spans="1:15" x14ac:dyDescent="0.2">
      <c r="A2" s="5">
        <v>1</v>
      </c>
      <c r="B2">
        <v>1</v>
      </c>
      <c r="C2">
        <v>1</v>
      </c>
      <c r="D2" s="2">
        <v>1</v>
      </c>
      <c r="E2" s="2">
        <v>0</v>
      </c>
      <c r="F2" s="2">
        <v>49</v>
      </c>
      <c r="G2" s="2">
        <v>30</v>
      </c>
      <c r="H2" s="2">
        <v>1</v>
      </c>
      <c r="I2" s="3">
        <v>4</v>
      </c>
      <c r="J2" s="2">
        <v>35</v>
      </c>
      <c r="K2" s="2">
        <v>150</v>
      </c>
      <c r="L2" s="2">
        <v>13</v>
      </c>
      <c r="M2" s="2">
        <v>0</v>
      </c>
      <c r="N2" s="2">
        <v>2</v>
      </c>
      <c r="O2">
        <v>0</v>
      </c>
    </row>
    <row r="3" spans="1:15" x14ac:dyDescent="0.2">
      <c r="A3" s="5">
        <v>2</v>
      </c>
      <c r="B3">
        <v>1</v>
      </c>
      <c r="C3">
        <v>0</v>
      </c>
      <c r="D3" s="2">
        <v>0</v>
      </c>
      <c r="E3" s="2">
        <v>0</v>
      </c>
      <c r="F3" s="2">
        <v>46</v>
      </c>
      <c r="G3" s="2">
        <v>36</v>
      </c>
      <c r="H3" s="2">
        <v>0</v>
      </c>
      <c r="I3" s="3">
        <v>4</v>
      </c>
      <c r="J3" s="2">
        <v>35</v>
      </c>
      <c r="K3" s="2">
        <v>163</v>
      </c>
      <c r="L3" s="2">
        <v>26</v>
      </c>
      <c r="M3" s="2">
        <v>0</v>
      </c>
      <c r="N3" s="2">
        <v>10</v>
      </c>
      <c r="O3" s="1">
        <v>0</v>
      </c>
    </row>
    <row r="4" spans="1:15" x14ac:dyDescent="0.2">
      <c r="A4" s="5">
        <v>3</v>
      </c>
      <c r="B4">
        <v>1</v>
      </c>
      <c r="C4">
        <v>1</v>
      </c>
      <c r="D4" s="2">
        <v>1</v>
      </c>
      <c r="E4" s="2">
        <v>1</v>
      </c>
      <c r="F4" s="2">
        <v>58</v>
      </c>
      <c r="G4" s="2">
        <v>66</v>
      </c>
      <c r="H4" s="2">
        <v>1</v>
      </c>
      <c r="I4" s="2">
        <v>0</v>
      </c>
      <c r="J4" s="2">
        <v>64</v>
      </c>
      <c r="K4" s="2">
        <v>103</v>
      </c>
      <c r="L4" s="2">
        <v>13</v>
      </c>
      <c r="M4" s="2">
        <v>1</v>
      </c>
      <c r="N4" s="2">
        <v>0</v>
      </c>
      <c r="O4">
        <v>1</v>
      </c>
    </row>
    <row r="5" spans="1:15" x14ac:dyDescent="0.2">
      <c r="A5" s="5">
        <v>4</v>
      </c>
      <c r="B5">
        <v>1</v>
      </c>
      <c r="C5">
        <v>1</v>
      </c>
      <c r="D5" s="2">
        <v>0</v>
      </c>
      <c r="E5" s="2">
        <v>3</v>
      </c>
      <c r="F5" s="2">
        <v>51</v>
      </c>
      <c r="G5" s="2">
        <v>78</v>
      </c>
      <c r="H5" s="2">
        <v>1</v>
      </c>
      <c r="I5" s="3">
        <v>4</v>
      </c>
      <c r="J5" s="2">
        <v>33</v>
      </c>
      <c r="K5" s="2">
        <v>154</v>
      </c>
      <c r="L5" s="2">
        <v>22</v>
      </c>
      <c r="M5" s="2">
        <v>0</v>
      </c>
      <c r="N5" s="2">
        <v>5</v>
      </c>
      <c r="O5" s="1">
        <v>0</v>
      </c>
    </row>
    <row r="6" spans="1:15" x14ac:dyDescent="0.2">
      <c r="A6" s="5">
        <v>5</v>
      </c>
      <c r="B6">
        <v>0</v>
      </c>
      <c r="C6">
        <v>0</v>
      </c>
      <c r="D6" s="2">
        <v>0</v>
      </c>
      <c r="E6" s="2">
        <v>0</v>
      </c>
      <c r="F6" s="2">
        <v>46</v>
      </c>
      <c r="G6" s="2">
        <v>52</v>
      </c>
      <c r="H6" s="2">
        <v>0</v>
      </c>
      <c r="I6" s="3">
        <v>4</v>
      </c>
      <c r="J6" s="2">
        <v>45</v>
      </c>
      <c r="K6" s="2">
        <v>161</v>
      </c>
      <c r="L6" s="2">
        <v>47</v>
      </c>
      <c r="M6" s="2">
        <v>0</v>
      </c>
      <c r="N6" s="2">
        <v>2</v>
      </c>
      <c r="O6" s="1">
        <v>0</v>
      </c>
    </row>
    <row r="7" spans="1:15" x14ac:dyDescent="0.2">
      <c r="A7" s="5">
        <v>6</v>
      </c>
      <c r="B7">
        <v>0</v>
      </c>
      <c r="C7">
        <v>1</v>
      </c>
      <c r="D7" s="2">
        <v>0</v>
      </c>
      <c r="E7" s="2">
        <v>1</v>
      </c>
      <c r="F7" s="2">
        <v>31</v>
      </c>
      <c r="G7" s="2">
        <v>72</v>
      </c>
      <c r="H7" s="2">
        <v>0</v>
      </c>
      <c r="I7" s="2">
        <v>1</v>
      </c>
      <c r="J7" s="2">
        <v>14</v>
      </c>
      <c r="K7" s="2">
        <v>21</v>
      </c>
      <c r="L7" s="2">
        <v>32</v>
      </c>
      <c r="M7" s="2">
        <v>1</v>
      </c>
      <c r="N7" s="2">
        <v>1</v>
      </c>
      <c r="O7">
        <v>1</v>
      </c>
    </row>
    <row r="8" spans="1:15" x14ac:dyDescent="0.2">
      <c r="A8" s="5">
        <v>7</v>
      </c>
      <c r="B8">
        <v>1</v>
      </c>
      <c r="C8">
        <v>1</v>
      </c>
      <c r="D8" s="2">
        <v>1</v>
      </c>
      <c r="E8" s="2">
        <v>0</v>
      </c>
      <c r="F8" s="2">
        <v>33</v>
      </c>
      <c r="G8" s="2">
        <v>62</v>
      </c>
      <c r="H8" s="2">
        <v>0</v>
      </c>
      <c r="I8" s="2">
        <v>3</v>
      </c>
      <c r="J8" s="2">
        <v>18</v>
      </c>
      <c r="K8" s="2">
        <v>40</v>
      </c>
      <c r="L8" s="2">
        <v>41</v>
      </c>
      <c r="M8" s="2">
        <v>1</v>
      </c>
      <c r="N8" s="2">
        <v>0</v>
      </c>
      <c r="O8">
        <v>2</v>
      </c>
    </row>
    <row r="9" spans="1:15" x14ac:dyDescent="0.2">
      <c r="A9" s="5">
        <v>8</v>
      </c>
      <c r="B9">
        <v>1</v>
      </c>
      <c r="C9">
        <v>1</v>
      </c>
      <c r="D9" s="2">
        <v>0</v>
      </c>
      <c r="E9" s="2">
        <v>0</v>
      </c>
      <c r="F9" s="2">
        <v>29</v>
      </c>
      <c r="G9" s="2">
        <v>30</v>
      </c>
      <c r="H9" s="2">
        <v>0</v>
      </c>
      <c r="I9" s="2">
        <v>1</v>
      </c>
      <c r="J9" s="2">
        <v>23</v>
      </c>
      <c r="K9" s="2">
        <v>75</v>
      </c>
      <c r="L9" s="2">
        <v>9</v>
      </c>
      <c r="M9" s="2">
        <v>1</v>
      </c>
      <c r="N9" s="2">
        <v>1</v>
      </c>
      <c r="O9">
        <v>3</v>
      </c>
    </row>
    <row r="10" spans="1:15" x14ac:dyDescent="0.2">
      <c r="A10" s="5">
        <v>9</v>
      </c>
      <c r="B10">
        <v>1</v>
      </c>
      <c r="C10">
        <v>1</v>
      </c>
      <c r="D10" s="2">
        <v>1</v>
      </c>
      <c r="E10" s="2">
        <v>0</v>
      </c>
      <c r="F10" s="2">
        <v>57</v>
      </c>
      <c r="G10" s="2">
        <v>60</v>
      </c>
      <c r="H10" s="2">
        <v>1</v>
      </c>
      <c r="I10" s="2">
        <v>0</v>
      </c>
      <c r="J10" s="2">
        <v>74</v>
      </c>
      <c r="K10" s="2">
        <v>358</v>
      </c>
      <c r="L10" s="2">
        <v>1</v>
      </c>
      <c r="M10" s="2">
        <v>1</v>
      </c>
      <c r="N10" s="2">
        <v>0</v>
      </c>
      <c r="O10">
        <v>3</v>
      </c>
    </row>
    <row r="11" spans="1:15" x14ac:dyDescent="0.2">
      <c r="A11" s="5">
        <v>10</v>
      </c>
      <c r="B11">
        <v>0</v>
      </c>
      <c r="C11">
        <v>1</v>
      </c>
      <c r="D11" s="2">
        <v>1</v>
      </c>
      <c r="E11" s="2">
        <v>0</v>
      </c>
      <c r="F11" s="2">
        <v>30</v>
      </c>
      <c r="G11" s="2">
        <v>59</v>
      </c>
      <c r="H11" s="2">
        <v>1</v>
      </c>
      <c r="I11" s="2">
        <v>3</v>
      </c>
      <c r="J11" s="2">
        <v>16</v>
      </c>
      <c r="K11" s="2">
        <v>78</v>
      </c>
      <c r="L11" s="2">
        <v>25</v>
      </c>
      <c r="M11" s="2">
        <v>1</v>
      </c>
      <c r="N11" s="2">
        <v>0</v>
      </c>
      <c r="O11">
        <v>3</v>
      </c>
    </row>
    <row r="12" spans="1:15" x14ac:dyDescent="0.2">
      <c r="A12" s="5">
        <v>11</v>
      </c>
      <c r="B12">
        <v>0</v>
      </c>
      <c r="C12">
        <v>0</v>
      </c>
      <c r="D12" s="2">
        <v>1</v>
      </c>
      <c r="E12" s="2">
        <v>3</v>
      </c>
      <c r="F12" s="2">
        <v>29</v>
      </c>
      <c r="G12" s="2">
        <v>25</v>
      </c>
      <c r="H12" s="2">
        <v>0</v>
      </c>
      <c r="I12" s="2">
        <v>3</v>
      </c>
      <c r="J12" s="2">
        <v>38</v>
      </c>
      <c r="K12" s="2">
        <v>66</v>
      </c>
      <c r="L12" s="2">
        <v>2</v>
      </c>
      <c r="M12" s="2">
        <v>1</v>
      </c>
      <c r="N12" s="2">
        <v>6</v>
      </c>
      <c r="O12">
        <v>4</v>
      </c>
    </row>
    <row r="13" spans="1:15" x14ac:dyDescent="0.2">
      <c r="A13" s="5">
        <v>12</v>
      </c>
      <c r="B13">
        <v>0</v>
      </c>
      <c r="C13">
        <v>1</v>
      </c>
      <c r="D13" s="2">
        <v>0</v>
      </c>
      <c r="E13" s="2">
        <v>0</v>
      </c>
      <c r="F13" s="2">
        <v>49</v>
      </c>
      <c r="G13" s="2">
        <v>57</v>
      </c>
      <c r="H13" s="2">
        <v>1</v>
      </c>
      <c r="I13" s="3">
        <v>4</v>
      </c>
      <c r="J13" s="2">
        <v>46</v>
      </c>
      <c r="K13" s="2">
        <v>225</v>
      </c>
      <c r="L13" s="2">
        <v>20</v>
      </c>
      <c r="M13" s="2">
        <v>0</v>
      </c>
      <c r="N13" s="2">
        <v>5</v>
      </c>
      <c r="O13" s="1">
        <v>0</v>
      </c>
    </row>
    <row r="14" spans="1:15" x14ac:dyDescent="0.2">
      <c r="A14" s="5">
        <v>13</v>
      </c>
      <c r="B14">
        <v>1</v>
      </c>
      <c r="C14">
        <v>1</v>
      </c>
      <c r="D14" s="2">
        <v>1</v>
      </c>
      <c r="E14" s="2">
        <v>1</v>
      </c>
      <c r="F14" s="2">
        <v>64</v>
      </c>
      <c r="G14" s="2">
        <v>80</v>
      </c>
      <c r="H14" s="2">
        <v>1</v>
      </c>
      <c r="I14" s="2">
        <v>0</v>
      </c>
      <c r="J14" s="2">
        <v>53</v>
      </c>
      <c r="K14" s="2">
        <v>257</v>
      </c>
      <c r="L14" s="2">
        <v>10</v>
      </c>
      <c r="M14" s="2">
        <v>1</v>
      </c>
      <c r="N14" s="2">
        <v>1</v>
      </c>
      <c r="O14">
        <v>2</v>
      </c>
    </row>
    <row r="15" spans="1:15" x14ac:dyDescent="0.2">
      <c r="A15" s="5">
        <v>14</v>
      </c>
      <c r="B15">
        <v>0</v>
      </c>
      <c r="C15">
        <v>1</v>
      </c>
      <c r="D15" s="2">
        <v>0</v>
      </c>
      <c r="E15" s="2">
        <v>0</v>
      </c>
      <c r="F15" s="2">
        <v>27</v>
      </c>
      <c r="G15" s="2">
        <v>36</v>
      </c>
      <c r="H15" s="2">
        <v>0</v>
      </c>
      <c r="I15" s="2">
        <v>3</v>
      </c>
      <c r="J15" s="2">
        <v>16</v>
      </c>
      <c r="K15" s="2">
        <v>48</v>
      </c>
      <c r="L15" s="2">
        <v>8</v>
      </c>
      <c r="M15" s="2">
        <v>1</v>
      </c>
      <c r="N15" s="2">
        <v>2</v>
      </c>
      <c r="O15">
        <v>3</v>
      </c>
    </row>
    <row r="16" spans="1:15" x14ac:dyDescent="0.2">
      <c r="A16" s="5">
        <v>15</v>
      </c>
      <c r="B16">
        <v>1</v>
      </c>
      <c r="C16">
        <v>0</v>
      </c>
      <c r="D16" s="2">
        <v>1</v>
      </c>
      <c r="E16" s="2">
        <v>0</v>
      </c>
      <c r="F16" s="2">
        <v>27</v>
      </c>
      <c r="G16" s="2">
        <v>61</v>
      </c>
      <c r="H16" s="2">
        <v>1</v>
      </c>
      <c r="I16" s="2">
        <v>1</v>
      </c>
      <c r="J16" s="2">
        <v>14</v>
      </c>
      <c r="K16" s="2">
        <v>60</v>
      </c>
      <c r="L16" s="2">
        <v>39</v>
      </c>
      <c r="M16" s="2">
        <v>1</v>
      </c>
      <c r="N16" s="2">
        <v>1</v>
      </c>
      <c r="O16">
        <v>2</v>
      </c>
    </row>
    <row r="17" spans="1:15" x14ac:dyDescent="0.2">
      <c r="A17" s="5">
        <v>16</v>
      </c>
      <c r="B17">
        <v>0</v>
      </c>
      <c r="C17">
        <v>1</v>
      </c>
      <c r="D17" s="2">
        <v>1</v>
      </c>
      <c r="E17" s="2">
        <v>0</v>
      </c>
      <c r="F17" s="2">
        <v>33</v>
      </c>
      <c r="G17" s="2">
        <v>54</v>
      </c>
      <c r="H17" s="2">
        <v>1</v>
      </c>
      <c r="I17" s="2">
        <v>1</v>
      </c>
      <c r="J17" s="2">
        <v>14</v>
      </c>
      <c r="K17" s="2">
        <v>24</v>
      </c>
      <c r="L17" s="2">
        <v>16</v>
      </c>
      <c r="M17" s="2">
        <v>1</v>
      </c>
      <c r="N17" s="2">
        <v>0</v>
      </c>
      <c r="O17">
        <v>2</v>
      </c>
    </row>
    <row r="18" spans="1:15" x14ac:dyDescent="0.2">
      <c r="A18" s="5">
        <v>17</v>
      </c>
      <c r="B18">
        <v>1</v>
      </c>
      <c r="C18">
        <v>1</v>
      </c>
      <c r="D18" s="2">
        <v>1</v>
      </c>
      <c r="E18" s="2">
        <v>1</v>
      </c>
      <c r="F18" s="2">
        <v>31</v>
      </c>
      <c r="G18" s="2">
        <v>58</v>
      </c>
      <c r="H18" s="2">
        <v>0</v>
      </c>
      <c r="I18" s="2">
        <v>3</v>
      </c>
      <c r="J18" s="2">
        <v>16</v>
      </c>
      <c r="K18" s="2">
        <v>44</v>
      </c>
      <c r="L18" s="2">
        <v>14</v>
      </c>
      <c r="M18" s="2">
        <v>1</v>
      </c>
      <c r="N18" s="2">
        <v>1</v>
      </c>
      <c r="O18">
        <v>2</v>
      </c>
    </row>
    <row r="19" spans="1:15" x14ac:dyDescent="0.2">
      <c r="A19" s="5">
        <v>18</v>
      </c>
      <c r="B19">
        <v>0</v>
      </c>
      <c r="C19">
        <v>1</v>
      </c>
      <c r="D19" s="2">
        <v>1</v>
      </c>
      <c r="E19" s="2">
        <v>0</v>
      </c>
      <c r="F19" s="2">
        <v>28</v>
      </c>
      <c r="G19" s="2">
        <v>30</v>
      </c>
      <c r="H19" s="2">
        <v>1</v>
      </c>
      <c r="I19" s="2">
        <v>3</v>
      </c>
      <c r="J19" s="2">
        <v>14</v>
      </c>
      <c r="K19" s="2">
        <v>66</v>
      </c>
      <c r="L19" s="2">
        <v>8</v>
      </c>
      <c r="M19" s="2">
        <v>1</v>
      </c>
      <c r="N19" s="2">
        <v>2</v>
      </c>
      <c r="O19">
        <v>2</v>
      </c>
    </row>
    <row r="20" spans="1:15" x14ac:dyDescent="0.2">
      <c r="A20" s="5">
        <v>19</v>
      </c>
      <c r="B20">
        <v>0</v>
      </c>
      <c r="C20">
        <v>0</v>
      </c>
      <c r="D20" s="2">
        <v>1</v>
      </c>
      <c r="E20" s="2">
        <v>3</v>
      </c>
      <c r="F20" s="2">
        <v>29</v>
      </c>
      <c r="G20" s="2">
        <v>25</v>
      </c>
      <c r="H20" s="2">
        <v>0</v>
      </c>
      <c r="I20" s="2">
        <v>1</v>
      </c>
      <c r="J20" s="2">
        <v>24</v>
      </c>
      <c r="K20" s="2">
        <v>101</v>
      </c>
      <c r="L20" s="2">
        <v>11</v>
      </c>
      <c r="M20" s="2">
        <v>1</v>
      </c>
      <c r="N20" s="2">
        <v>5</v>
      </c>
      <c r="O20">
        <v>4</v>
      </c>
    </row>
    <row r="21" spans="1:15" x14ac:dyDescent="0.2">
      <c r="A21" s="5">
        <v>20</v>
      </c>
      <c r="B21">
        <v>0</v>
      </c>
      <c r="C21">
        <v>1</v>
      </c>
      <c r="D21" s="2">
        <v>1</v>
      </c>
      <c r="E21" s="2">
        <v>0</v>
      </c>
      <c r="F21" s="2">
        <v>28</v>
      </c>
      <c r="G21" s="2">
        <v>58</v>
      </c>
      <c r="H21" s="2">
        <v>1</v>
      </c>
      <c r="I21" s="2">
        <v>1</v>
      </c>
      <c r="J21" s="2">
        <v>17</v>
      </c>
      <c r="K21" s="2">
        <v>83</v>
      </c>
      <c r="L21" s="2">
        <v>16</v>
      </c>
      <c r="M21" s="2">
        <v>1</v>
      </c>
      <c r="N21" s="2">
        <v>0</v>
      </c>
      <c r="O21">
        <v>1</v>
      </c>
    </row>
    <row r="22" spans="1:15" x14ac:dyDescent="0.2">
      <c r="A22" s="5">
        <v>21</v>
      </c>
      <c r="B22">
        <v>0</v>
      </c>
      <c r="C22">
        <v>1</v>
      </c>
      <c r="D22" s="2">
        <v>0</v>
      </c>
      <c r="E22" s="2">
        <v>2</v>
      </c>
      <c r="F22" s="2">
        <v>50</v>
      </c>
      <c r="G22" s="2">
        <v>75</v>
      </c>
      <c r="H22" s="2">
        <v>1</v>
      </c>
      <c r="I22" s="3">
        <v>4</v>
      </c>
      <c r="J22" s="2">
        <v>47</v>
      </c>
      <c r="K22" s="2">
        <v>172</v>
      </c>
      <c r="L22" s="2">
        <v>17</v>
      </c>
      <c r="M22" s="2">
        <v>0</v>
      </c>
      <c r="N22" s="2">
        <v>8</v>
      </c>
      <c r="O22" s="1">
        <v>0</v>
      </c>
    </row>
    <row r="23" spans="1:15" x14ac:dyDescent="0.2">
      <c r="A23" s="5">
        <v>22</v>
      </c>
      <c r="B23">
        <v>1</v>
      </c>
      <c r="C23">
        <v>0</v>
      </c>
      <c r="D23" s="2">
        <v>1</v>
      </c>
      <c r="E23" s="2">
        <v>0</v>
      </c>
      <c r="F23" s="2">
        <v>31</v>
      </c>
      <c r="G23" s="2">
        <v>47</v>
      </c>
      <c r="H23" s="2">
        <v>0</v>
      </c>
      <c r="I23" s="2">
        <v>3</v>
      </c>
      <c r="J23" s="2">
        <v>16</v>
      </c>
      <c r="K23" s="2">
        <v>20</v>
      </c>
      <c r="L23" s="2">
        <v>15</v>
      </c>
      <c r="M23" s="2">
        <v>1</v>
      </c>
      <c r="N23" s="2">
        <v>1</v>
      </c>
      <c r="O23">
        <v>2</v>
      </c>
    </row>
    <row r="24" spans="1:15" x14ac:dyDescent="0.2">
      <c r="A24" s="5">
        <v>23</v>
      </c>
      <c r="B24">
        <v>0</v>
      </c>
      <c r="C24">
        <v>1</v>
      </c>
      <c r="D24" s="2">
        <v>0</v>
      </c>
      <c r="E24" s="2">
        <v>0</v>
      </c>
      <c r="F24" s="2">
        <v>49</v>
      </c>
      <c r="G24" s="2">
        <v>52</v>
      </c>
      <c r="H24" s="2">
        <v>1</v>
      </c>
      <c r="I24" s="3">
        <v>4</v>
      </c>
      <c r="J24" s="2">
        <v>38</v>
      </c>
      <c r="K24" s="2">
        <v>168</v>
      </c>
      <c r="L24" s="2">
        <v>37</v>
      </c>
      <c r="M24" s="2">
        <v>0</v>
      </c>
      <c r="N24" s="2">
        <v>5</v>
      </c>
      <c r="O24">
        <v>0</v>
      </c>
    </row>
    <row r="25" spans="1:15" x14ac:dyDescent="0.2">
      <c r="A25" s="5">
        <v>24</v>
      </c>
      <c r="B25">
        <v>1</v>
      </c>
      <c r="C25">
        <v>1</v>
      </c>
      <c r="D25" s="2">
        <v>0</v>
      </c>
      <c r="E25" s="2">
        <v>0</v>
      </c>
      <c r="F25" s="2">
        <v>48</v>
      </c>
      <c r="G25" s="2">
        <v>35</v>
      </c>
      <c r="H25" s="2">
        <v>1</v>
      </c>
      <c r="I25" s="3">
        <v>4</v>
      </c>
      <c r="J25" s="2">
        <v>51</v>
      </c>
      <c r="K25" s="2">
        <v>242</v>
      </c>
      <c r="L25" s="2">
        <v>43</v>
      </c>
      <c r="M25" s="2">
        <v>0</v>
      </c>
      <c r="N25" s="2">
        <v>8</v>
      </c>
      <c r="O25" s="1">
        <v>0</v>
      </c>
    </row>
    <row r="26" spans="1:15" x14ac:dyDescent="0.2">
      <c r="A26" s="5">
        <v>25</v>
      </c>
      <c r="B26">
        <v>1</v>
      </c>
      <c r="C26">
        <v>0</v>
      </c>
      <c r="D26" s="2">
        <v>1</v>
      </c>
      <c r="E26" s="2">
        <v>1</v>
      </c>
      <c r="F26" s="2">
        <v>26</v>
      </c>
      <c r="G26" s="2">
        <v>25</v>
      </c>
      <c r="H26" s="2">
        <v>0</v>
      </c>
      <c r="I26" s="2">
        <v>1</v>
      </c>
      <c r="J26" s="2">
        <v>31</v>
      </c>
      <c r="K26" s="2">
        <v>117</v>
      </c>
      <c r="L26" s="2">
        <v>16</v>
      </c>
      <c r="M26" s="2">
        <v>1</v>
      </c>
      <c r="N26" s="2">
        <v>6</v>
      </c>
      <c r="O26">
        <v>4</v>
      </c>
    </row>
    <row r="27" spans="1:15" x14ac:dyDescent="0.2">
      <c r="A27" s="5">
        <v>26</v>
      </c>
      <c r="B27">
        <v>1</v>
      </c>
      <c r="C27">
        <v>0</v>
      </c>
      <c r="D27" s="2">
        <v>0</v>
      </c>
      <c r="E27" s="2">
        <v>0</v>
      </c>
      <c r="F27" s="2">
        <v>28</v>
      </c>
      <c r="G27" s="2">
        <v>74</v>
      </c>
      <c r="H27" s="2">
        <v>1</v>
      </c>
      <c r="I27" s="2">
        <v>3</v>
      </c>
      <c r="J27" s="2">
        <v>18</v>
      </c>
      <c r="K27" s="2">
        <v>73</v>
      </c>
      <c r="L27" s="2">
        <v>29</v>
      </c>
      <c r="M27" s="2">
        <v>1</v>
      </c>
      <c r="N27" s="2">
        <v>2</v>
      </c>
      <c r="O27">
        <v>3</v>
      </c>
    </row>
    <row r="28" spans="1:15" x14ac:dyDescent="0.2">
      <c r="A28" s="5">
        <v>27</v>
      </c>
      <c r="B28">
        <v>1</v>
      </c>
      <c r="C28">
        <v>0</v>
      </c>
      <c r="D28" s="2">
        <v>0</v>
      </c>
      <c r="E28" s="2">
        <v>0</v>
      </c>
      <c r="F28" s="2">
        <v>35</v>
      </c>
      <c r="G28" s="2">
        <v>75</v>
      </c>
      <c r="H28" s="2">
        <v>1</v>
      </c>
      <c r="I28" s="2">
        <v>1</v>
      </c>
      <c r="J28" s="2">
        <v>14</v>
      </c>
      <c r="K28" s="2">
        <v>56</v>
      </c>
      <c r="L28" s="2">
        <v>32</v>
      </c>
      <c r="M28" s="2">
        <v>1</v>
      </c>
      <c r="N28" s="2">
        <v>2</v>
      </c>
      <c r="O28">
        <v>2</v>
      </c>
    </row>
    <row r="29" spans="1:15" x14ac:dyDescent="0.2">
      <c r="A29" s="5">
        <v>28</v>
      </c>
      <c r="B29">
        <v>1</v>
      </c>
      <c r="C29">
        <v>1</v>
      </c>
      <c r="D29" s="2">
        <v>1</v>
      </c>
      <c r="E29" s="2">
        <v>0</v>
      </c>
      <c r="F29" s="2">
        <v>28</v>
      </c>
      <c r="G29" s="2">
        <v>33</v>
      </c>
      <c r="H29" s="2">
        <v>1</v>
      </c>
      <c r="I29" s="2">
        <v>3</v>
      </c>
      <c r="J29" s="2">
        <v>17</v>
      </c>
      <c r="K29" s="2">
        <v>45</v>
      </c>
      <c r="L29" s="2">
        <v>44</v>
      </c>
      <c r="M29" s="2">
        <v>1</v>
      </c>
      <c r="N29" s="2">
        <v>1</v>
      </c>
      <c r="O29">
        <v>3</v>
      </c>
    </row>
    <row r="30" spans="1:15" x14ac:dyDescent="0.2">
      <c r="A30" s="5">
        <v>29</v>
      </c>
      <c r="B30">
        <v>0</v>
      </c>
      <c r="C30">
        <v>1</v>
      </c>
      <c r="D30" s="2">
        <v>1</v>
      </c>
      <c r="E30" s="2">
        <v>0</v>
      </c>
      <c r="F30" s="2">
        <v>46</v>
      </c>
      <c r="G30" s="2">
        <v>31</v>
      </c>
      <c r="H30" s="2">
        <v>1</v>
      </c>
      <c r="I30" s="3">
        <v>4</v>
      </c>
      <c r="J30" s="2">
        <v>42</v>
      </c>
      <c r="K30" s="2">
        <v>154</v>
      </c>
      <c r="L30" s="2">
        <v>43</v>
      </c>
      <c r="M30" s="2">
        <v>0</v>
      </c>
      <c r="N30" s="2">
        <v>2</v>
      </c>
      <c r="O30" s="1">
        <v>0</v>
      </c>
    </row>
    <row r="31" spans="1:15" x14ac:dyDescent="0.2">
      <c r="A31" s="5">
        <v>30</v>
      </c>
      <c r="B31">
        <v>0</v>
      </c>
      <c r="C31">
        <v>1</v>
      </c>
      <c r="D31" s="2">
        <v>0</v>
      </c>
      <c r="E31" s="2">
        <v>0</v>
      </c>
      <c r="F31" s="2">
        <v>25</v>
      </c>
      <c r="G31" s="2">
        <v>35</v>
      </c>
      <c r="H31" s="2">
        <v>1</v>
      </c>
      <c r="I31" s="2">
        <v>1</v>
      </c>
      <c r="J31" s="2">
        <v>15</v>
      </c>
      <c r="K31" s="2">
        <v>27</v>
      </c>
      <c r="L31" s="2">
        <v>8</v>
      </c>
      <c r="M31" s="2">
        <v>1</v>
      </c>
      <c r="N31" s="2">
        <v>1</v>
      </c>
      <c r="O31">
        <v>1</v>
      </c>
    </row>
    <row r="32" spans="1:15" x14ac:dyDescent="0.2">
      <c r="A32" s="5">
        <v>31</v>
      </c>
      <c r="B32">
        <v>0</v>
      </c>
      <c r="C32">
        <v>0</v>
      </c>
      <c r="D32" s="2">
        <v>1</v>
      </c>
      <c r="E32" s="2">
        <v>1</v>
      </c>
      <c r="F32" s="2">
        <v>56</v>
      </c>
      <c r="G32" s="2">
        <v>46</v>
      </c>
      <c r="H32" s="2">
        <v>0</v>
      </c>
      <c r="I32" s="2">
        <v>0</v>
      </c>
      <c r="J32" s="2">
        <v>67</v>
      </c>
      <c r="K32" s="2">
        <v>259</v>
      </c>
      <c r="L32" s="2">
        <v>1</v>
      </c>
      <c r="M32" s="2">
        <v>1</v>
      </c>
      <c r="N32" s="2">
        <v>1</v>
      </c>
      <c r="O32">
        <v>2</v>
      </c>
    </row>
    <row r="33" spans="1:15" x14ac:dyDescent="0.2">
      <c r="A33" s="5">
        <v>32</v>
      </c>
      <c r="B33">
        <v>0</v>
      </c>
      <c r="C33">
        <v>1</v>
      </c>
      <c r="D33" s="2">
        <v>0</v>
      </c>
      <c r="E33" s="2">
        <v>0</v>
      </c>
      <c r="F33" s="2">
        <v>32</v>
      </c>
      <c r="G33" s="2">
        <v>67</v>
      </c>
      <c r="H33" s="2">
        <v>0</v>
      </c>
      <c r="I33" s="2">
        <v>1</v>
      </c>
      <c r="J33" s="2">
        <v>19</v>
      </c>
      <c r="K33" s="2">
        <v>24</v>
      </c>
      <c r="L33" s="2">
        <v>17</v>
      </c>
      <c r="M33" s="2">
        <v>1</v>
      </c>
      <c r="N33" s="2">
        <v>0</v>
      </c>
      <c r="O33">
        <v>2</v>
      </c>
    </row>
    <row r="34" spans="1:15" x14ac:dyDescent="0.2">
      <c r="A34" s="5">
        <v>33</v>
      </c>
      <c r="B34">
        <v>1</v>
      </c>
      <c r="C34">
        <v>0</v>
      </c>
      <c r="D34" s="2">
        <v>1</v>
      </c>
      <c r="E34" s="2">
        <v>1</v>
      </c>
      <c r="F34" s="2">
        <v>33</v>
      </c>
      <c r="G34" s="2">
        <v>69</v>
      </c>
      <c r="H34" s="2">
        <v>1</v>
      </c>
      <c r="I34" s="2">
        <v>1</v>
      </c>
      <c r="J34" s="2">
        <v>18</v>
      </c>
      <c r="K34" s="2">
        <v>40</v>
      </c>
      <c r="L34" s="2">
        <v>5</v>
      </c>
      <c r="M34" s="2">
        <v>1</v>
      </c>
      <c r="N34" s="2">
        <v>1</v>
      </c>
      <c r="O34">
        <v>2</v>
      </c>
    </row>
    <row r="35" spans="1:15" x14ac:dyDescent="0.2">
      <c r="A35" s="5">
        <v>34</v>
      </c>
      <c r="B35">
        <v>0</v>
      </c>
      <c r="C35">
        <v>1</v>
      </c>
      <c r="D35" s="2">
        <v>1</v>
      </c>
      <c r="E35" s="2">
        <v>0</v>
      </c>
      <c r="F35" s="2">
        <v>30</v>
      </c>
      <c r="G35" s="2">
        <v>44</v>
      </c>
      <c r="H35" s="2">
        <v>1</v>
      </c>
      <c r="I35" s="2">
        <v>1</v>
      </c>
      <c r="J35" s="2">
        <v>12</v>
      </c>
      <c r="K35" s="2">
        <v>16</v>
      </c>
      <c r="L35" s="2">
        <v>47</v>
      </c>
      <c r="M35" s="2">
        <v>1</v>
      </c>
      <c r="N35" s="2">
        <v>1</v>
      </c>
      <c r="O35">
        <v>2</v>
      </c>
    </row>
    <row r="36" spans="1:15" x14ac:dyDescent="0.2">
      <c r="A36" s="5">
        <v>35</v>
      </c>
      <c r="B36">
        <v>1</v>
      </c>
      <c r="C36">
        <v>1</v>
      </c>
      <c r="D36" s="2">
        <v>1</v>
      </c>
      <c r="E36" s="2">
        <v>0</v>
      </c>
      <c r="F36" s="2">
        <v>42</v>
      </c>
      <c r="G36" s="2">
        <v>60</v>
      </c>
      <c r="H36" s="2">
        <v>1</v>
      </c>
      <c r="I36" s="3">
        <v>4</v>
      </c>
      <c r="J36" s="2">
        <v>43</v>
      </c>
      <c r="K36" s="2">
        <v>64</v>
      </c>
      <c r="L36" s="2">
        <v>22</v>
      </c>
      <c r="M36" s="2">
        <v>0</v>
      </c>
      <c r="N36" s="2">
        <v>4</v>
      </c>
      <c r="O36" s="1">
        <v>0</v>
      </c>
    </row>
    <row r="37" spans="1:15" x14ac:dyDescent="0.2">
      <c r="A37" s="5">
        <v>36</v>
      </c>
      <c r="B37">
        <v>0</v>
      </c>
      <c r="C37">
        <v>0</v>
      </c>
      <c r="D37" s="2">
        <v>1</v>
      </c>
      <c r="E37" s="2">
        <v>3</v>
      </c>
      <c r="F37" s="2">
        <v>46</v>
      </c>
      <c r="G37" s="2">
        <v>64</v>
      </c>
      <c r="H37" s="2">
        <v>0</v>
      </c>
      <c r="I37" s="3">
        <v>4</v>
      </c>
      <c r="J37" s="2">
        <v>41</v>
      </c>
      <c r="K37" s="2">
        <v>177</v>
      </c>
      <c r="L37" s="2">
        <v>34</v>
      </c>
      <c r="M37" s="2">
        <v>0</v>
      </c>
      <c r="N37" s="2">
        <v>11</v>
      </c>
      <c r="O37" s="1">
        <v>0</v>
      </c>
    </row>
    <row r="38" spans="1:15" x14ac:dyDescent="0.2">
      <c r="A38" s="5">
        <v>37</v>
      </c>
      <c r="B38">
        <v>1</v>
      </c>
      <c r="C38">
        <v>1</v>
      </c>
      <c r="D38" s="2">
        <v>0</v>
      </c>
      <c r="E38" s="2">
        <v>0</v>
      </c>
      <c r="F38" s="2">
        <v>24</v>
      </c>
      <c r="G38" s="2">
        <v>61</v>
      </c>
      <c r="H38" s="2">
        <v>0</v>
      </c>
      <c r="I38" s="2">
        <v>1</v>
      </c>
      <c r="J38" s="2">
        <v>13</v>
      </c>
      <c r="K38" s="2">
        <v>50</v>
      </c>
      <c r="L38" s="2">
        <v>38</v>
      </c>
      <c r="M38" s="2">
        <v>1</v>
      </c>
      <c r="N38" s="2">
        <v>1</v>
      </c>
      <c r="O38">
        <v>2</v>
      </c>
    </row>
    <row r="39" spans="1:15" x14ac:dyDescent="0.2">
      <c r="A39" s="5">
        <v>38</v>
      </c>
      <c r="B39">
        <v>0</v>
      </c>
      <c r="C39">
        <v>1</v>
      </c>
      <c r="D39" s="2">
        <v>1</v>
      </c>
      <c r="E39" s="2">
        <v>0</v>
      </c>
      <c r="F39" s="2">
        <v>28</v>
      </c>
      <c r="G39" s="2">
        <v>24</v>
      </c>
      <c r="H39" s="2">
        <v>0</v>
      </c>
      <c r="I39" s="2">
        <v>1</v>
      </c>
      <c r="J39" s="2">
        <v>17</v>
      </c>
      <c r="K39" s="2">
        <v>40</v>
      </c>
      <c r="L39" s="2">
        <v>31</v>
      </c>
      <c r="M39" s="2">
        <v>1</v>
      </c>
      <c r="N39" s="2">
        <v>0</v>
      </c>
      <c r="O39">
        <v>1</v>
      </c>
    </row>
    <row r="40" spans="1:15" x14ac:dyDescent="0.2">
      <c r="A40" s="5">
        <v>39</v>
      </c>
      <c r="B40">
        <v>1</v>
      </c>
      <c r="C40">
        <v>0</v>
      </c>
      <c r="D40" s="2">
        <v>1</v>
      </c>
      <c r="E40" s="2">
        <v>3</v>
      </c>
      <c r="F40" s="2">
        <v>29</v>
      </c>
      <c r="G40" s="2">
        <v>20</v>
      </c>
      <c r="H40" s="2">
        <v>0</v>
      </c>
      <c r="I40" s="2">
        <v>2</v>
      </c>
      <c r="J40" s="2">
        <v>30</v>
      </c>
      <c r="K40" s="2">
        <v>145</v>
      </c>
      <c r="L40" s="2">
        <v>45</v>
      </c>
      <c r="M40" s="2">
        <v>1</v>
      </c>
      <c r="N40" s="2">
        <v>5</v>
      </c>
      <c r="O40">
        <v>4</v>
      </c>
    </row>
    <row r="41" spans="1:15" x14ac:dyDescent="0.2">
      <c r="A41" s="5">
        <v>40</v>
      </c>
      <c r="B41">
        <v>1</v>
      </c>
      <c r="C41">
        <v>1</v>
      </c>
      <c r="D41" s="2">
        <v>0</v>
      </c>
      <c r="E41" s="2">
        <v>0</v>
      </c>
      <c r="F41" s="2">
        <v>35</v>
      </c>
      <c r="G41" s="2">
        <v>66</v>
      </c>
      <c r="H41" s="2">
        <v>1</v>
      </c>
      <c r="I41" s="2">
        <v>1</v>
      </c>
      <c r="J41" s="2">
        <v>20</v>
      </c>
      <c r="K41" s="2">
        <v>25</v>
      </c>
      <c r="L41" s="2">
        <v>34</v>
      </c>
      <c r="M41" s="2">
        <v>1</v>
      </c>
      <c r="N41" s="2">
        <v>1</v>
      </c>
      <c r="O41">
        <v>3</v>
      </c>
    </row>
    <row r="42" spans="1:15" x14ac:dyDescent="0.2">
      <c r="A42" s="5">
        <v>41</v>
      </c>
      <c r="B42">
        <v>0</v>
      </c>
      <c r="C42">
        <v>0</v>
      </c>
      <c r="D42" s="2">
        <v>1</v>
      </c>
      <c r="E42" s="2">
        <v>2</v>
      </c>
      <c r="F42" s="2">
        <v>30</v>
      </c>
      <c r="G42" s="2">
        <v>20</v>
      </c>
      <c r="H42" s="2">
        <v>0</v>
      </c>
      <c r="I42" s="2">
        <v>2</v>
      </c>
      <c r="J42" s="2">
        <v>32</v>
      </c>
      <c r="K42" s="2">
        <v>90</v>
      </c>
      <c r="L42" s="2">
        <v>43</v>
      </c>
      <c r="M42" s="2">
        <v>1</v>
      </c>
      <c r="N42" s="2">
        <v>2</v>
      </c>
      <c r="O42">
        <v>4</v>
      </c>
    </row>
    <row r="43" spans="1:15" x14ac:dyDescent="0.2">
      <c r="A43" s="5">
        <v>42</v>
      </c>
      <c r="B43">
        <v>0</v>
      </c>
      <c r="C43">
        <v>1</v>
      </c>
      <c r="D43" s="2">
        <v>1</v>
      </c>
      <c r="E43" s="2">
        <v>1</v>
      </c>
      <c r="F43" s="2">
        <v>54</v>
      </c>
      <c r="G43" s="2">
        <v>43</v>
      </c>
      <c r="H43" s="2">
        <v>1</v>
      </c>
      <c r="I43" s="2">
        <v>0</v>
      </c>
      <c r="J43" s="2">
        <v>44</v>
      </c>
      <c r="K43" s="2">
        <v>114</v>
      </c>
      <c r="L43" s="2">
        <v>12</v>
      </c>
      <c r="M43" s="2">
        <v>1</v>
      </c>
      <c r="N43" s="2">
        <v>0</v>
      </c>
      <c r="O43">
        <v>3</v>
      </c>
    </row>
    <row r="44" spans="1:15" x14ac:dyDescent="0.2">
      <c r="A44" s="5">
        <v>43</v>
      </c>
      <c r="B44">
        <v>0</v>
      </c>
      <c r="C44">
        <v>1</v>
      </c>
      <c r="D44" s="2">
        <v>0</v>
      </c>
      <c r="E44" s="2">
        <v>0</v>
      </c>
      <c r="F44" s="2">
        <v>24</v>
      </c>
      <c r="G44" s="2">
        <v>46</v>
      </c>
      <c r="H44" s="2">
        <v>0</v>
      </c>
      <c r="I44" s="2">
        <v>1</v>
      </c>
      <c r="J44" s="2">
        <v>19</v>
      </c>
      <c r="K44" s="2">
        <v>78</v>
      </c>
      <c r="L44" s="2">
        <v>34</v>
      </c>
      <c r="M44" s="2">
        <v>1</v>
      </c>
      <c r="N44" s="2">
        <v>1</v>
      </c>
      <c r="O44">
        <v>1</v>
      </c>
    </row>
    <row r="45" spans="1:15" x14ac:dyDescent="0.2">
      <c r="A45" s="5">
        <v>44</v>
      </c>
      <c r="B45">
        <v>0</v>
      </c>
      <c r="C45">
        <v>0</v>
      </c>
      <c r="D45" s="2">
        <v>0</v>
      </c>
      <c r="E45" s="2">
        <v>0</v>
      </c>
      <c r="F45" s="2">
        <v>32</v>
      </c>
      <c r="G45" s="2">
        <v>69</v>
      </c>
      <c r="H45" s="2">
        <v>0</v>
      </c>
      <c r="I45" s="2">
        <v>3</v>
      </c>
      <c r="J45" s="2">
        <v>13</v>
      </c>
      <c r="K45" s="2">
        <v>55</v>
      </c>
      <c r="L45" s="2">
        <v>26</v>
      </c>
      <c r="M45" s="2">
        <v>1</v>
      </c>
      <c r="N45" s="2">
        <v>0</v>
      </c>
      <c r="O45">
        <v>3</v>
      </c>
    </row>
    <row r="46" spans="1:15" x14ac:dyDescent="0.2">
      <c r="A46" s="5">
        <v>45</v>
      </c>
      <c r="B46">
        <v>0</v>
      </c>
      <c r="C46">
        <v>1</v>
      </c>
      <c r="D46" s="2">
        <v>1</v>
      </c>
      <c r="E46" s="2">
        <v>0</v>
      </c>
      <c r="F46" s="2">
        <v>26</v>
      </c>
      <c r="G46" s="2">
        <v>38</v>
      </c>
      <c r="H46" s="2">
        <v>0</v>
      </c>
      <c r="I46" s="2">
        <v>1</v>
      </c>
      <c r="J46" s="2">
        <v>12</v>
      </c>
      <c r="K46" s="2">
        <v>22</v>
      </c>
      <c r="L46" s="2">
        <v>21</v>
      </c>
      <c r="M46" s="2">
        <v>1</v>
      </c>
      <c r="N46" s="2">
        <v>0</v>
      </c>
      <c r="O46">
        <v>3</v>
      </c>
    </row>
    <row r="47" spans="1:15" x14ac:dyDescent="0.2">
      <c r="A47" s="5">
        <v>46</v>
      </c>
      <c r="B47">
        <v>1</v>
      </c>
      <c r="C47">
        <v>0</v>
      </c>
      <c r="D47" s="2">
        <v>0</v>
      </c>
      <c r="E47" s="2">
        <v>0</v>
      </c>
      <c r="F47" s="2">
        <v>33</v>
      </c>
      <c r="G47" s="2">
        <v>40</v>
      </c>
      <c r="H47" s="2">
        <v>1</v>
      </c>
      <c r="I47" s="2">
        <v>3</v>
      </c>
      <c r="J47" s="2">
        <v>20</v>
      </c>
      <c r="K47" s="2">
        <v>61</v>
      </c>
      <c r="L47" s="2">
        <v>25</v>
      </c>
      <c r="M47" s="2">
        <v>1</v>
      </c>
      <c r="N47" s="2">
        <v>1</v>
      </c>
      <c r="O47">
        <v>1</v>
      </c>
    </row>
    <row r="48" spans="1:15" x14ac:dyDescent="0.2">
      <c r="A48" s="5">
        <v>47</v>
      </c>
      <c r="B48">
        <v>0</v>
      </c>
      <c r="C48">
        <v>1</v>
      </c>
      <c r="D48" s="2">
        <v>1</v>
      </c>
      <c r="E48" s="2">
        <v>1</v>
      </c>
      <c r="F48" s="2">
        <v>59</v>
      </c>
      <c r="G48" s="2">
        <v>63</v>
      </c>
      <c r="H48" s="2">
        <v>1</v>
      </c>
      <c r="I48" s="2">
        <v>0</v>
      </c>
      <c r="J48" s="2">
        <v>26</v>
      </c>
      <c r="K48" s="2">
        <v>74</v>
      </c>
      <c r="L48" s="2">
        <v>15</v>
      </c>
      <c r="M48" s="2">
        <v>1</v>
      </c>
      <c r="N48" s="2">
        <v>2</v>
      </c>
      <c r="O48">
        <v>2</v>
      </c>
    </row>
    <row r="49" spans="1:15" x14ac:dyDescent="0.2">
      <c r="A49" s="5">
        <v>48</v>
      </c>
      <c r="B49">
        <v>1</v>
      </c>
      <c r="C49">
        <v>1</v>
      </c>
      <c r="D49" s="2">
        <v>1</v>
      </c>
      <c r="E49" s="2">
        <v>1</v>
      </c>
      <c r="F49" s="2">
        <v>48</v>
      </c>
      <c r="G49" s="2">
        <v>22</v>
      </c>
      <c r="H49" s="2">
        <v>1</v>
      </c>
      <c r="I49" s="2">
        <v>0</v>
      </c>
      <c r="J49" s="2">
        <v>51</v>
      </c>
      <c r="K49" s="2">
        <v>185</v>
      </c>
      <c r="L49" s="4">
        <v>1</v>
      </c>
      <c r="M49" s="2">
        <v>1</v>
      </c>
      <c r="N49" s="2">
        <v>1</v>
      </c>
      <c r="O49">
        <v>2</v>
      </c>
    </row>
    <row r="50" spans="1:15" x14ac:dyDescent="0.2">
      <c r="A50" s="5">
        <v>49</v>
      </c>
      <c r="B50">
        <v>0</v>
      </c>
      <c r="C50">
        <v>0</v>
      </c>
      <c r="D50" s="2">
        <v>1</v>
      </c>
      <c r="E50" s="2">
        <v>1</v>
      </c>
      <c r="F50" s="2">
        <v>28</v>
      </c>
      <c r="G50" s="2">
        <v>29</v>
      </c>
      <c r="H50" s="2">
        <v>0</v>
      </c>
      <c r="I50" s="2">
        <v>2</v>
      </c>
      <c r="J50" s="2">
        <v>35</v>
      </c>
      <c r="K50" s="2">
        <v>136</v>
      </c>
      <c r="L50" s="2">
        <v>9</v>
      </c>
      <c r="M50" s="2">
        <v>1</v>
      </c>
      <c r="N50" s="2">
        <v>2</v>
      </c>
      <c r="O50">
        <v>4</v>
      </c>
    </row>
    <row r="51" spans="1:15" x14ac:dyDescent="0.2">
      <c r="A51" s="5">
        <v>50</v>
      </c>
      <c r="B51">
        <v>1</v>
      </c>
      <c r="C51">
        <v>1</v>
      </c>
      <c r="D51" s="2">
        <v>0</v>
      </c>
      <c r="E51" s="2">
        <v>0</v>
      </c>
      <c r="F51" s="2">
        <v>28</v>
      </c>
      <c r="G51" s="2">
        <v>61</v>
      </c>
      <c r="H51" s="2">
        <v>0</v>
      </c>
      <c r="I51" s="2">
        <v>1</v>
      </c>
      <c r="J51" s="2">
        <v>19</v>
      </c>
      <c r="K51" s="2">
        <v>77</v>
      </c>
      <c r="L51" s="2">
        <v>4</v>
      </c>
      <c r="M51" s="2">
        <v>1</v>
      </c>
      <c r="N51" s="2">
        <v>0</v>
      </c>
      <c r="O51">
        <v>2</v>
      </c>
    </row>
    <row r="52" spans="1:15" x14ac:dyDescent="0.2">
      <c r="A52" s="5">
        <v>51</v>
      </c>
      <c r="B52">
        <v>1</v>
      </c>
      <c r="C52">
        <v>1</v>
      </c>
      <c r="D52" s="2">
        <v>0</v>
      </c>
      <c r="E52" s="2">
        <v>0</v>
      </c>
      <c r="F52" s="2">
        <v>26</v>
      </c>
      <c r="G52" s="2">
        <v>36</v>
      </c>
      <c r="H52" s="2">
        <v>1</v>
      </c>
      <c r="I52" s="2">
        <v>1</v>
      </c>
      <c r="J52" s="2">
        <v>14</v>
      </c>
      <c r="K52" s="2">
        <v>31</v>
      </c>
      <c r="L52" s="2">
        <v>11</v>
      </c>
      <c r="M52" s="2">
        <v>1</v>
      </c>
      <c r="N52" s="2">
        <v>1</v>
      </c>
      <c r="O52">
        <v>3</v>
      </c>
    </row>
    <row r="53" spans="1:15" x14ac:dyDescent="0.2">
      <c r="A53" s="5">
        <v>52</v>
      </c>
      <c r="B53">
        <v>1</v>
      </c>
      <c r="C53">
        <v>1</v>
      </c>
      <c r="D53" s="2">
        <v>0</v>
      </c>
      <c r="E53" s="2">
        <v>0</v>
      </c>
      <c r="F53" s="2">
        <v>28</v>
      </c>
      <c r="G53" s="2">
        <v>58</v>
      </c>
      <c r="H53" s="2">
        <v>1</v>
      </c>
      <c r="I53" s="2">
        <v>3</v>
      </c>
      <c r="J53" s="2">
        <v>19</v>
      </c>
      <c r="K53" s="2">
        <v>72</v>
      </c>
      <c r="L53" s="2">
        <v>15</v>
      </c>
      <c r="M53" s="2">
        <v>1</v>
      </c>
      <c r="N53" s="2">
        <v>1</v>
      </c>
      <c r="O53">
        <v>3</v>
      </c>
    </row>
    <row r="54" spans="1:15" x14ac:dyDescent="0.2">
      <c r="A54" s="5">
        <v>53</v>
      </c>
      <c r="B54">
        <v>1</v>
      </c>
      <c r="C54">
        <v>1</v>
      </c>
      <c r="D54" s="2">
        <v>0</v>
      </c>
      <c r="E54" s="2">
        <v>0</v>
      </c>
      <c r="F54" s="2">
        <v>31</v>
      </c>
      <c r="G54" s="2">
        <v>70</v>
      </c>
      <c r="H54" s="2">
        <v>0</v>
      </c>
      <c r="I54" s="2">
        <v>1</v>
      </c>
      <c r="J54" s="2">
        <v>16</v>
      </c>
      <c r="K54" s="2">
        <v>59</v>
      </c>
      <c r="L54" s="2">
        <v>36</v>
      </c>
      <c r="M54" s="2">
        <v>1</v>
      </c>
      <c r="N54" s="2">
        <v>1</v>
      </c>
      <c r="O54">
        <v>2</v>
      </c>
    </row>
    <row r="55" spans="1:15" x14ac:dyDescent="0.2">
      <c r="A55" s="5">
        <v>54</v>
      </c>
      <c r="B55">
        <v>1</v>
      </c>
      <c r="C55">
        <v>0</v>
      </c>
      <c r="D55" s="2">
        <v>1</v>
      </c>
      <c r="E55" s="2">
        <v>0</v>
      </c>
      <c r="F55" s="2">
        <v>33</v>
      </c>
      <c r="G55" s="2">
        <v>20</v>
      </c>
      <c r="H55" s="2">
        <v>0</v>
      </c>
      <c r="I55" s="2">
        <v>3</v>
      </c>
      <c r="J55" s="2">
        <v>32</v>
      </c>
      <c r="K55" s="2">
        <v>56</v>
      </c>
      <c r="L55" s="2">
        <v>5</v>
      </c>
      <c r="M55" s="2">
        <v>1</v>
      </c>
      <c r="N55" s="2">
        <v>4</v>
      </c>
      <c r="O55">
        <v>4</v>
      </c>
    </row>
    <row r="56" spans="1:15" x14ac:dyDescent="0.2">
      <c r="A56" s="5">
        <v>55</v>
      </c>
      <c r="B56">
        <v>0</v>
      </c>
      <c r="C56">
        <v>1</v>
      </c>
      <c r="D56" s="2">
        <v>0</v>
      </c>
      <c r="E56" s="2">
        <v>1</v>
      </c>
      <c r="F56" s="2">
        <v>31</v>
      </c>
      <c r="G56" s="2">
        <v>45</v>
      </c>
      <c r="H56" s="2">
        <v>0</v>
      </c>
      <c r="I56" s="2">
        <v>3</v>
      </c>
      <c r="J56" s="2">
        <v>19</v>
      </c>
      <c r="K56" s="2">
        <v>30</v>
      </c>
      <c r="L56" s="2">
        <v>39</v>
      </c>
      <c r="M56" s="2">
        <v>1</v>
      </c>
      <c r="N56" s="2">
        <v>2</v>
      </c>
      <c r="O56">
        <v>3</v>
      </c>
    </row>
    <row r="57" spans="1:15" x14ac:dyDescent="0.2">
      <c r="A57" s="5">
        <v>56</v>
      </c>
      <c r="B57">
        <v>0</v>
      </c>
      <c r="C57">
        <v>0</v>
      </c>
      <c r="D57" s="2">
        <v>0</v>
      </c>
      <c r="E57" s="2">
        <v>2</v>
      </c>
      <c r="F57" s="2">
        <v>36</v>
      </c>
      <c r="G57" s="2">
        <v>56</v>
      </c>
      <c r="H57" s="2">
        <v>0</v>
      </c>
      <c r="I57" s="2">
        <v>1</v>
      </c>
      <c r="J57" s="2">
        <v>15</v>
      </c>
      <c r="K57" s="2">
        <v>46</v>
      </c>
      <c r="L57" s="2">
        <v>22</v>
      </c>
      <c r="M57" s="2">
        <v>1</v>
      </c>
      <c r="N57" s="2">
        <v>1</v>
      </c>
      <c r="O57">
        <v>3</v>
      </c>
    </row>
    <row r="58" spans="1:15" x14ac:dyDescent="0.2">
      <c r="A58" s="5">
        <v>57</v>
      </c>
      <c r="B58">
        <v>1</v>
      </c>
      <c r="C58">
        <v>0</v>
      </c>
      <c r="D58" s="2">
        <v>0</v>
      </c>
      <c r="E58" s="2">
        <v>0</v>
      </c>
      <c r="F58" s="2">
        <v>29</v>
      </c>
      <c r="G58" s="2">
        <v>29</v>
      </c>
      <c r="H58" s="2">
        <v>0</v>
      </c>
      <c r="I58" s="2">
        <v>3</v>
      </c>
      <c r="J58" s="2">
        <v>19</v>
      </c>
      <c r="K58" s="2">
        <v>93</v>
      </c>
      <c r="L58" s="2">
        <v>2</v>
      </c>
      <c r="M58" s="2">
        <v>1</v>
      </c>
      <c r="N58" s="2">
        <v>1</v>
      </c>
      <c r="O58">
        <v>2</v>
      </c>
    </row>
    <row r="59" spans="1:15" x14ac:dyDescent="0.2">
      <c r="A59" s="5">
        <v>58</v>
      </c>
      <c r="B59">
        <v>0</v>
      </c>
      <c r="C59">
        <v>1</v>
      </c>
      <c r="D59" s="2">
        <v>0</v>
      </c>
      <c r="E59" s="2">
        <v>1</v>
      </c>
      <c r="F59" s="2">
        <v>27</v>
      </c>
      <c r="G59" s="2">
        <v>33</v>
      </c>
      <c r="H59" s="2">
        <v>1</v>
      </c>
      <c r="I59" s="2">
        <v>1</v>
      </c>
      <c r="J59" s="2">
        <v>20</v>
      </c>
      <c r="K59" s="2">
        <v>49</v>
      </c>
      <c r="L59" s="2">
        <v>40</v>
      </c>
      <c r="M59" s="2">
        <v>1</v>
      </c>
      <c r="N59" s="2">
        <v>1</v>
      </c>
      <c r="O59">
        <v>1</v>
      </c>
    </row>
    <row r="60" spans="1:15" x14ac:dyDescent="0.2">
      <c r="A60" s="5">
        <v>59</v>
      </c>
      <c r="B60">
        <v>1</v>
      </c>
      <c r="C60">
        <v>1</v>
      </c>
      <c r="D60" s="2">
        <v>1</v>
      </c>
      <c r="E60" s="2">
        <v>1</v>
      </c>
      <c r="F60" s="2">
        <v>49</v>
      </c>
      <c r="G60" s="2">
        <v>43</v>
      </c>
      <c r="H60" s="2">
        <v>1</v>
      </c>
      <c r="I60" s="3">
        <v>4</v>
      </c>
      <c r="J60" s="2">
        <v>45</v>
      </c>
      <c r="K60" s="2">
        <v>153</v>
      </c>
      <c r="L60" s="2">
        <v>46</v>
      </c>
      <c r="M60" s="2">
        <v>0</v>
      </c>
      <c r="N60" s="2">
        <v>4</v>
      </c>
      <c r="O60" s="1">
        <v>0</v>
      </c>
    </row>
    <row r="61" spans="1:15" x14ac:dyDescent="0.2">
      <c r="A61" s="5">
        <v>60</v>
      </c>
      <c r="B61">
        <v>1</v>
      </c>
      <c r="C61">
        <v>1</v>
      </c>
      <c r="D61" s="2">
        <v>1</v>
      </c>
      <c r="E61" s="2">
        <v>2</v>
      </c>
      <c r="F61" s="2">
        <v>45</v>
      </c>
      <c r="G61" s="2">
        <v>22</v>
      </c>
      <c r="H61" s="2">
        <v>1</v>
      </c>
      <c r="I61" s="2">
        <v>0</v>
      </c>
      <c r="J61" s="2">
        <v>60</v>
      </c>
      <c r="K61" s="2">
        <v>119</v>
      </c>
      <c r="L61" s="2">
        <v>9</v>
      </c>
      <c r="M61" s="2">
        <v>1</v>
      </c>
      <c r="N61" s="2">
        <v>2</v>
      </c>
      <c r="O61">
        <v>1</v>
      </c>
    </row>
    <row r="62" spans="1:15" x14ac:dyDescent="0.2">
      <c r="A62" s="5">
        <v>61</v>
      </c>
      <c r="B62">
        <v>0</v>
      </c>
      <c r="C62">
        <v>0</v>
      </c>
      <c r="D62" s="2">
        <v>1</v>
      </c>
      <c r="E62" s="2">
        <v>0</v>
      </c>
      <c r="F62" s="2">
        <v>29</v>
      </c>
      <c r="G62" s="2">
        <v>51</v>
      </c>
      <c r="H62" s="2">
        <v>1</v>
      </c>
      <c r="I62" s="2">
        <v>3</v>
      </c>
      <c r="J62" s="2">
        <v>13</v>
      </c>
      <c r="K62" s="2">
        <v>53</v>
      </c>
      <c r="L62" s="2">
        <v>16</v>
      </c>
      <c r="M62" s="2">
        <v>1</v>
      </c>
      <c r="N62" s="2">
        <v>2</v>
      </c>
      <c r="O62">
        <v>2</v>
      </c>
    </row>
    <row r="63" spans="1:15" x14ac:dyDescent="0.2">
      <c r="A63" s="5">
        <v>62</v>
      </c>
      <c r="B63">
        <v>1</v>
      </c>
      <c r="C63">
        <v>1</v>
      </c>
      <c r="D63" s="2">
        <v>0</v>
      </c>
      <c r="E63" s="2">
        <v>3</v>
      </c>
      <c r="F63" s="2">
        <v>46</v>
      </c>
      <c r="G63" s="2">
        <v>52</v>
      </c>
      <c r="H63" s="2">
        <v>1</v>
      </c>
      <c r="I63" s="3">
        <v>4</v>
      </c>
      <c r="J63" s="2">
        <v>44</v>
      </c>
      <c r="K63" s="2">
        <v>93</v>
      </c>
      <c r="L63" s="2">
        <v>33</v>
      </c>
      <c r="M63" s="2">
        <v>0</v>
      </c>
      <c r="N63" s="2">
        <v>2</v>
      </c>
      <c r="O63" s="1">
        <v>0</v>
      </c>
    </row>
    <row r="64" spans="1:15" x14ac:dyDescent="0.2">
      <c r="A64" s="5">
        <v>63</v>
      </c>
      <c r="B64">
        <v>1</v>
      </c>
      <c r="C64">
        <v>1</v>
      </c>
      <c r="D64" s="2">
        <v>1</v>
      </c>
      <c r="E64" s="2">
        <v>3</v>
      </c>
      <c r="F64" s="2">
        <v>53</v>
      </c>
      <c r="G64" s="2">
        <v>50</v>
      </c>
      <c r="H64" s="2">
        <v>1</v>
      </c>
      <c r="I64" s="3">
        <v>4</v>
      </c>
      <c r="J64" s="2">
        <v>35</v>
      </c>
      <c r="K64" s="2">
        <v>108</v>
      </c>
      <c r="L64" s="2">
        <v>15</v>
      </c>
      <c r="M64" s="2">
        <v>0</v>
      </c>
      <c r="N64" s="2">
        <v>4</v>
      </c>
      <c r="O64">
        <v>0</v>
      </c>
    </row>
    <row r="65" spans="1:15" x14ac:dyDescent="0.2">
      <c r="A65" s="5">
        <v>64</v>
      </c>
      <c r="B65">
        <v>0</v>
      </c>
      <c r="C65">
        <v>1</v>
      </c>
      <c r="D65" s="2">
        <v>0</v>
      </c>
      <c r="E65" s="2">
        <v>0</v>
      </c>
      <c r="F65" s="2">
        <v>26</v>
      </c>
      <c r="G65" s="2">
        <v>25</v>
      </c>
      <c r="H65" s="2">
        <v>1</v>
      </c>
      <c r="I65" s="2">
        <v>1</v>
      </c>
      <c r="J65" s="2">
        <v>13</v>
      </c>
      <c r="K65" s="2">
        <v>50</v>
      </c>
      <c r="L65" s="2">
        <v>44</v>
      </c>
      <c r="M65" s="2">
        <v>1</v>
      </c>
      <c r="N65" s="2">
        <v>2</v>
      </c>
      <c r="O65">
        <v>2</v>
      </c>
    </row>
    <row r="66" spans="1:15" x14ac:dyDescent="0.2">
      <c r="A66" s="5">
        <v>65</v>
      </c>
      <c r="B66">
        <v>1</v>
      </c>
      <c r="C66">
        <v>0</v>
      </c>
      <c r="D66" s="2">
        <v>1</v>
      </c>
      <c r="E66" s="2">
        <v>1</v>
      </c>
      <c r="F66" s="2">
        <v>27</v>
      </c>
      <c r="G66" s="2">
        <v>25</v>
      </c>
      <c r="H66" s="2">
        <v>0</v>
      </c>
      <c r="I66" s="2">
        <v>2</v>
      </c>
      <c r="J66" s="2">
        <v>27</v>
      </c>
      <c r="K66" s="2">
        <v>124</v>
      </c>
      <c r="L66" s="2">
        <v>16</v>
      </c>
      <c r="M66" s="2">
        <v>1</v>
      </c>
      <c r="N66" s="2">
        <v>1</v>
      </c>
      <c r="O66">
        <v>4</v>
      </c>
    </row>
    <row r="67" spans="1:15" x14ac:dyDescent="0.2">
      <c r="A67" s="5">
        <v>66</v>
      </c>
      <c r="B67">
        <v>1</v>
      </c>
      <c r="C67">
        <v>0</v>
      </c>
      <c r="D67" s="2">
        <v>1</v>
      </c>
      <c r="E67" s="2">
        <v>2</v>
      </c>
      <c r="F67" s="2">
        <v>34</v>
      </c>
      <c r="G67" s="2">
        <v>23</v>
      </c>
      <c r="H67" s="2">
        <v>0</v>
      </c>
      <c r="I67" s="2">
        <v>2</v>
      </c>
      <c r="J67" s="2">
        <v>34</v>
      </c>
      <c r="K67" s="2">
        <v>165</v>
      </c>
      <c r="L67" s="2">
        <v>3</v>
      </c>
      <c r="M67" s="2">
        <v>1</v>
      </c>
      <c r="N67" s="2">
        <v>0</v>
      </c>
      <c r="O67">
        <v>4</v>
      </c>
    </row>
    <row r="68" spans="1:15" x14ac:dyDescent="0.2">
      <c r="A68" s="5">
        <v>67</v>
      </c>
      <c r="B68">
        <v>0</v>
      </c>
      <c r="C68">
        <v>0</v>
      </c>
      <c r="D68" s="2">
        <v>1</v>
      </c>
      <c r="E68" s="2">
        <v>0</v>
      </c>
      <c r="F68" s="2">
        <v>28</v>
      </c>
      <c r="G68" s="2">
        <v>28</v>
      </c>
      <c r="H68" s="2">
        <v>0</v>
      </c>
      <c r="I68" s="2">
        <v>2</v>
      </c>
      <c r="J68" s="2">
        <v>36</v>
      </c>
      <c r="K68" s="2">
        <v>117</v>
      </c>
      <c r="L68" s="2">
        <v>40</v>
      </c>
      <c r="M68" s="2">
        <v>1</v>
      </c>
      <c r="N68" s="2">
        <v>2</v>
      </c>
      <c r="O68">
        <v>4</v>
      </c>
    </row>
    <row r="69" spans="1:15" x14ac:dyDescent="0.2">
      <c r="A69" s="5">
        <v>68</v>
      </c>
      <c r="B69">
        <v>1</v>
      </c>
      <c r="C69">
        <v>1</v>
      </c>
      <c r="D69" s="2">
        <v>1</v>
      </c>
      <c r="E69" s="2">
        <v>3</v>
      </c>
      <c r="F69" s="2">
        <v>32</v>
      </c>
      <c r="G69" s="2">
        <v>74</v>
      </c>
      <c r="H69" s="2">
        <v>0</v>
      </c>
      <c r="I69" s="2">
        <v>3</v>
      </c>
      <c r="J69" s="2">
        <v>12</v>
      </c>
      <c r="K69" s="2">
        <v>20</v>
      </c>
      <c r="L69" s="2">
        <v>35</v>
      </c>
      <c r="M69" s="2">
        <v>1</v>
      </c>
      <c r="N69" s="2">
        <v>1</v>
      </c>
      <c r="O69">
        <v>1</v>
      </c>
    </row>
    <row r="70" spans="1:15" x14ac:dyDescent="0.2">
      <c r="A70" s="5">
        <v>69</v>
      </c>
      <c r="B70">
        <v>0</v>
      </c>
      <c r="C70">
        <v>1</v>
      </c>
      <c r="D70" s="2">
        <v>1</v>
      </c>
      <c r="E70" s="2">
        <v>0</v>
      </c>
      <c r="F70" s="2">
        <v>28</v>
      </c>
      <c r="G70" s="2">
        <v>48</v>
      </c>
      <c r="H70" s="2">
        <v>1</v>
      </c>
      <c r="I70" s="2">
        <v>3</v>
      </c>
      <c r="J70" s="2">
        <v>10</v>
      </c>
      <c r="K70" s="2">
        <v>17</v>
      </c>
      <c r="L70" s="2">
        <v>20</v>
      </c>
      <c r="M70" s="2">
        <v>1</v>
      </c>
      <c r="N70" s="2">
        <v>1</v>
      </c>
      <c r="O70">
        <v>3</v>
      </c>
    </row>
    <row r="71" spans="1:15" x14ac:dyDescent="0.2">
      <c r="A71" s="5">
        <v>70</v>
      </c>
      <c r="B71">
        <v>1</v>
      </c>
      <c r="C71">
        <v>1</v>
      </c>
      <c r="D71" s="2">
        <v>1</v>
      </c>
      <c r="E71" s="2">
        <v>0</v>
      </c>
      <c r="F71" s="2">
        <v>28</v>
      </c>
      <c r="G71" s="2">
        <v>61</v>
      </c>
      <c r="H71" s="2">
        <v>1</v>
      </c>
      <c r="I71" s="2">
        <v>1</v>
      </c>
      <c r="J71" s="2">
        <v>21</v>
      </c>
      <c r="K71" s="2">
        <v>45</v>
      </c>
      <c r="L71" s="2">
        <v>37</v>
      </c>
      <c r="M71" s="2">
        <v>1</v>
      </c>
      <c r="N71" s="2">
        <v>1</v>
      </c>
      <c r="O71">
        <v>3</v>
      </c>
    </row>
    <row r="72" spans="1:15" x14ac:dyDescent="0.2">
      <c r="A72" s="5">
        <v>71</v>
      </c>
      <c r="B72">
        <v>1</v>
      </c>
      <c r="C72">
        <v>1</v>
      </c>
      <c r="D72" s="2">
        <v>0</v>
      </c>
      <c r="E72" s="2">
        <v>1</v>
      </c>
      <c r="F72" s="2">
        <v>29</v>
      </c>
      <c r="G72" s="2">
        <v>63</v>
      </c>
      <c r="H72" s="2">
        <v>0</v>
      </c>
      <c r="I72" s="2">
        <v>3</v>
      </c>
      <c r="J72" s="2">
        <v>18</v>
      </c>
      <c r="K72" s="2">
        <v>79</v>
      </c>
      <c r="L72" s="2">
        <v>21</v>
      </c>
      <c r="M72" s="2">
        <v>1</v>
      </c>
      <c r="N72" s="2">
        <v>2</v>
      </c>
      <c r="O72">
        <v>3</v>
      </c>
    </row>
    <row r="73" spans="1:15" x14ac:dyDescent="0.2">
      <c r="A73" s="5">
        <v>72</v>
      </c>
      <c r="B73">
        <v>0</v>
      </c>
      <c r="C73">
        <v>1</v>
      </c>
      <c r="D73" s="2">
        <v>0</v>
      </c>
      <c r="E73" s="2">
        <v>0</v>
      </c>
      <c r="F73" s="2">
        <v>31</v>
      </c>
      <c r="G73" s="2">
        <v>30</v>
      </c>
      <c r="H73" s="2">
        <v>1</v>
      </c>
      <c r="I73" s="2">
        <v>1</v>
      </c>
      <c r="J73" s="2">
        <v>19</v>
      </c>
      <c r="K73" s="2">
        <v>40</v>
      </c>
      <c r="L73" s="2">
        <v>15</v>
      </c>
      <c r="M73" s="2">
        <v>1</v>
      </c>
      <c r="N73" s="2">
        <v>2</v>
      </c>
      <c r="O73">
        <v>2</v>
      </c>
    </row>
    <row r="74" spans="1:15" x14ac:dyDescent="0.2">
      <c r="A74" s="5">
        <v>73</v>
      </c>
      <c r="B74">
        <v>0</v>
      </c>
      <c r="C74">
        <v>1</v>
      </c>
      <c r="D74" s="2">
        <v>1</v>
      </c>
      <c r="E74" s="2">
        <v>0</v>
      </c>
      <c r="F74" s="2">
        <v>53</v>
      </c>
      <c r="G74" s="2">
        <v>65</v>
      </c>
      <c r="H74" s="2">
        <v>1</v>
      </c>
      <c r="I74" s="2">
        <v>0</v>
      </c>
      <c r="J74" s="2">
        <v>78</v>
      </c>
      <c r="K74" s="2">
        <v>334</v>
      </c>
      <c r="L74" s="2">
        <v>14</v>
      </c>
      <c r="M74" s="2">
        <v>1</v>
      </c>
      <c r="N74" s="2">
        <v>2</v>
      </c>
      <c r="O74">
        <v>1</v>
      </c>
    </row>
    <row r="75" spans="1:15" x14ac:dyDescent="0.2">
      <c r="A75" s="5">
        <v>74</v>
      </c>
      <c r="B75">
        <v>1</v>
      </c>
      <c r="C75">
        <v>1</v>
      </c>
      <c r="D75" s="2">
        <v>1</v>
      </c>
      <c r="E75" s="2">
        <v>0</v>
      </c>
      <c r="F75" s="2">
        <v>30</v>
      </c>
      <c r="G75" s="2">
        <v>64</v>
      </c>
      <c r="H75" s="2">
        <v>1</v>
      </c>
      <c r="I75" s="2">
        <v>3</v>
      </c>
      <c r="J75" s="2">
        <v>22</v>
      </c>
      <c r="K75" s="2">
        <v>46</v>
      </c>
      <c r="L75" s="2">
        <v>8</v>
      </c>
      <c r="M75" s="2">
        <v>1</v>
      </c>
      <c r="N75" s="2">
        <v>0</v>
      </c>
      <c r="O75">
        <v>1</v>
      </c>
    </row>
    <row r="76" spans="1:15" x14ac:dyDescent="0.2">
      <c r="A76" s="5">
        <v>75</v>
      </c>
      <c r="B76">
        <v>0</v>
      </c>
      <c r="C76">
        <v>1</v>
      </c>
      <c r="D76" s="2">
        <v>0</v>
      </c>
      <c r="E76" s="2">
        <v>0</v>
      </c>
      <c r="F76" s="2">
        <v>55</v>
      </c>
      <c r="G76" s="2">
        <v>73</v>
      </c>
      <c r="H76" s="2">
        <v>1</v>
      </c>
      <c r="I76" s="3">
        <v>4</v>
      </c>
      <c r="J76" s="2">
        <v>44</v>
      </c>
      <c r="K76" s="2">
        <v>208</v>
      </c>
      <c r="L76" s="2">
        <v>40</v>
      </c>
      <c r="M76" s="2">
        <v>0</v>
      </c>
      <c r="N76" s="2">
        <v>7</v>
      </c>
      <c r="O76">
        <v>0</v>
      </c>
    </row>
    <row r="77" spans="1:15" x14ac:dyDescent="0.2">
      <c r="A77" s="5">
        <v>76</v>
      </c>
      <c r="B77">
        <v>0</v>
      </c>
      <c r="C77">
        <v>1</v>
      </c>
      <c r="D77" s="2">
        <v>1</v>
      </c>
      <c r="E77" s="2">
        <v>2</v>
      </c>
      <c r="F77" s="2">
        <v>45</v>
      </c>
      <c r="G77" s="2">
        <v>40</v>
      </c>
      <c r="H77" s="2">
        <v>1</v>
      </c>
      <c r="I77" s="3">
        <v>4</v>
      </c>
      <c r="J77" s="2">
        <v>46</v>
      </c>
      <c r="K77" s="2">
        <v>114</v>
      </c>
      <c r="L77" s="2">
        <v>29</v>
      </c>
      <c r="M77" s="2">
        <v>0</v>
      </c>
      <c r="N77" s="2">
        <v>6</v>
      </c>
      <c r="O77" s="1">
        <v>0</v>
      </c>
    </row>
    <row r="78" spans="1:15" x14ac:dyDescent="0.2">
      <c r="A78" s="5">
        <v>77</v>
      </c>
      <c r="B78">
        <v>1</v>
      </c>
      <c r="C78">
        <v>0</v>
      </c>
      <c r="D78" s="2">
        <v>1</v>
      </c>
      <c r="E78" s="2">
        <v>1</v>
      </c>
      <c r="F78" s="2">
        <v>55</v>
      </c>
      <c r="G78" s="2">
        <v>68</v>
      </c>
      <c r="H78" s="2">
        <v>0</v>
      </c>
      <c r="I78" s="2">
        <v>0</v>
      </c>
      <c r="J78" s="2">
        <v>50</v>
      </c>
      <c r="K78" s="2">
        <v>94</v>
      </c>
      <c r="L78" s="2">
        <v>4</v>
      </c>
      <c r="M78" s="2">
        <v>1</v>
      </c>
      <c r="N78" s="2">
        <v>2</v>
      </c>
      <c r="O78">
        <v>1</v>
      </c>
    </row>
    <row r="79" spans="1:15" x14ac:dyDescent="0.2">
      <c r="A79" s="5">
        <v>78</v>
      </c>
      <c r="B79">
        <v>1</v>
      </c>
      <c r="C79">
        <v>0</v>
      </c>
      <c r="D79" s="2">
        <v>0</v>
      </c>
      <c r="E79" s="2">
        <v>0</v>
      </c>
      <c r="F79" s="2">
        <v>25</v>
      </c>
      <c r="G79" s="2">
        <v>41</v>
      </c>
      <c r="H79" s="2">
        <v>1</v>
      </c>
      <c r="I79" s="2">
        <v>1</v>
      </c>
      <c r="J79" s="2">
        <v>18</v>
      </c>
      <c r="K79" s="2">
        <v>38</v>
      </c>
      <c r="L79" s="2">
        <v>14</v>
      </c>
      <c r="M79" s="2">
        <v>1</v>
      </c>
      <c r="N79" s="2">
        <v>0</v>
      </c>
      <c r="O79">
        <v>2</v>
      </c>
    </row>
    <row r="80" spans="1:15" x14ac:dyDescent="0.2">
      <c r="A80" s="5">
        <v>79</v>
      </c>
      <c r="B80">
        <v>1</v>
      </c>
      <c r="C80">
        <v>1</v>
      </c>
      <c r="D80" s="2">
        <v>1</v>
      </c>
      <c r="E80" s="2">
        <v>1</v>
      </c>
      <c r="F80" s="2">
        <v>64</v>
      </c>
      <c r="G80" s="2">
        <v>80</v>
      </c>
      <c r="H80" s="2">
        <v>1</v>
      </c>
      <c r="I80" s="2">
        <v>0</v>
      </c>
      <c r="J80" s="2">
        <v>60</v>
      </c>
      <c r="K80" s="2">
        <v>211</v>
      </c>
      <c r="L80" s="2">
        <v>7</v>
      </c>
      <c r="M80" s="2">
        <v>1</v>
      </c>
      <c r="N80" s="2">
        <v>1</v>
      </c>
      <c r="O80">
        <v>2</v>
      </c>
    </row>
    <row r="81" spans="1:15" x14ac:dyDescent="0.2">
      <c r="A81" s="5">
        <v>80</v>
      </c>
      <c r="B81">
        <v>0</v>
      </c>
      <c r="C81">
        <v>0</v>
      </c>
      <c r="D81" s="2">
        <v>1</v>
      </c>
      <c r="E81" s="2">
        <v>1</v>
      </c>
      <c r="F81" s="2">
        <v>32</v>
      </c>
      <c r="G81" s="2">
        <v>19</v>
      </c>
      <c r="H81" s="2">
        <v>0</v>
      </c>
      <c r="I81" s="2">
        <v>1</v>
      </c>
      <c r="J81" s="2">
        <v>34</v>
      </c>
      <c r="K81" s="2">
        <v>101</v>
      </c>
      <c r="L81" s="2">
        <v>1</v>
      </c>
      <c r="M81" s="2">
        <v>1</v>
      </c>
      <c r="N81" s="2">
        <v>3</v>
      </c>
      <c r="O81">
        <v>4</v>
      </c>
    </row>
    <row r="82" spans="1:15" x14ac:dyDescent="0.2">
      <c r="A82" s="5">
        <v>81</v>
      </c>
      <c r="B82">
        <v>1</v>
      </c>
      <c r="C82">
        <v>0</v>
      </c>
      <c r="D82" s="2">
        <v>1</v>
      </c>
      <c r="E82" s="2">
        <v>0</v>
      </c>
      <c r="F82" s="2">
        <v>31</v>
      </c>
      <c r="G82" s="2">
        <v>64</v>
      </c>
      <c r="H82" s="2">
        <v>1</v>
      </c>
      <c r="I82" s="2">
        <v>1</v>
      </c>
      <c r="J82" s="2">
        <v>13</v>
      </c>
      <c r="K82" s="2">
        <v>33</v>
      </c>
      <c r="L82" s="2">
        <v>44</v>
      </c>
      <c r="M82" s="2">
        <v>1</v>
      </c>
      <c r="N82" s="2">
        <v>1</v>
      </c>
      <c r="O82">
        <v>2</v>
      </c>
    </row>
    <row r="83" spans="1:15" x14ac:dyDescent="0.2">
      <c r="A83" s="5">
        <v>82</v>
      </c>
      <c r="B83">
        <v>1</v>
      </c>
      <c r="C83">
        <v>1</v>
      </c>
      <c r="D83" s="2">
        <v>0</v>
      </c>
      <c r="E83" s="2">
        <v>0</v>
      </c>
      <c r="F83" s="2">
        <v>28</v>
      </c>
      <c r="G83" s="2">
        <v>80</v>
      </c>
      <c r="H83" s="2">
        <v>0</v>
      </c>
      <c r="I83" s="2">
        <v>3</v>
      </c>
      <c r="J83" s="2">
        <v>21</v>
      </c>
      <c r="K83" s="2">
        <v>92</v>
      </c>
      <c r="L83" s="2">
        <v>28</v>
      </c>
      <c r="M83" s="2">
        <v>1</v>
      </c>
      <c r="N83" s="2">
        <v>1</v>
      </c>
      <c r="O83">
        <v>1</v>
      </c>
    </row>
    <row r="84" spans="1:15" x14ac:dyDescent="0.2">
      <c r="A84" s="5">
        <v>83</v>
      </c>
      <c r="B84">
        <v>1</v>
      </c>
      <c r="C84">
        <v>1</v>
      </c>
      <c r="D84" s="2">
        <v>1</v>
      </c>
      <c r="E84" s="2">
        <v>0</v>
      </c>
      <c r="F84" s="2">
        <v>33</v>
      </c>
      <c r="G84" s="2">
        <v>40</v>
      </c>
      <c r="H84" s="2">
        <v>0</v>
      </c>
      <c r="I84" s="2">
        <v>1</v>
      </c>
      <c r="J84" s="2">
        <v>17</v>
      </c>
      <c r="K84" s="2">
        <v>58</v>
      </c>
      <c r="L84" s="2">
        <v>41</v>
      </c>
      <c r="M84" s="2">
        <v>1</v>
      </c>
      <c r="N84" s="2">
        <v>2</v>
      </c>
      <c r="O84">
        <v>3</v>
      </c>
    </row>
    <row r="85" spans="1:15" x14ac:dyDescent="0.2">
      <c r="A85" s="5">
        <v>84</v>
      </c>
      <c r="B85">
        <v>0</v>
      </c>
      <c r="C85">
        <v>1</v>
      </c>
      <c r="D85" s="2">
        <v>1</v>
      </c>
      <c r="E85" s="2">
        <v>1</v>
      </c>
      <c r="F85" s="2">
        <v>49</v>
      </c>
      <c r="G85" s="2">
        <v>33</v>
      </c>
      <c r="H85" s="2">
        <v>1</v>
      </c>
      <c r="I85" s="2">
        <v>0</v>
      </c>
      <c r="J85" s="2">
        <v>60</v>
      </c>
      <c r="K85" s="2">
        <v>195</v>
      </c>
      <c r="L85" s="2">
        <v>7</v>
      </c>
      <c r="M85" s="2">
        <v>1</v>
      </c>
      <c r="N85" s="2">
        <v>1</v>
      </c>
      <c r="O85">
        <v>2</v>
      </c>
    </row>
    <row r="86" spans="1:15" x14ac:dyDescent="0.2">
      <c r="A86" s="5">
        <v>85</v>
      </c>
      <c r="B86">
        <v>0</v>
      </c>
      <c r="C86">
        <v>1</v>
      </c>
      <c r="D86" s="2">
        <v>0</v>
      </c>
      <c r="E86" s="2">
        <v>0</v>
      </c>
      <c r="F86" s="2">
        <v>30</v>
      </c>
      <c r="G86" s="2">
        <v>31</v>
      </c>
      <c r="H86" s="2">
        <v>0</v>
      </c>
      <c r="I86" s="2">
        <v>1</v>
      </c>
      <c r="J86" s="2">
        <v>16</v>
      </c>
      <c r="K86" s="2">
        <v>75</v>
      </c>
      <c r="L86" s="2">
        <v>11</v>
      </c>
      <c r="M86" s="2">
        <v>1</v>
      </c>
      <c r="N86" s="2">
        <v>1</v>
      </c>
      <c r="O86">
        <v>1</v>
      </c>
    </row>
    <row r="87" spans="1:15" x14ac:dyDescent="0.2">
      <c r="A87" s="5">
        <v>86</v>
      </c>
      <c r="B87">
        <v>0</v>
      </c>
      <c r="C87">
        <v>1</v>
      </c>
      <c r="D87" s="2">
        <v>1</v>
      </c>
      <c r="E87" s="2">
        <v>2</v>
      </c>
      <c r="F87" s="2">
        <v>31</v>
      </c>
      <c r="G87" s="2">
        <v>35</v>
      </c>
      <c r="H87" s="2">
        <v>0</v>
      </c>
      <c r="I87" s="2">
        <v>3</v>
      </c>
      <c r="J87" s="2">
        <v>16</v>
      </c>
      <c r="K87" s="2">
        <v>36</v>
      </c>
      <c r="L87" s="2">
        <v>7</v>
      </c>
      <c r="M87" s="2">
        <v>1</v>
      </c>
      <c r="N87" s="2">
        <v>2</v>
      </c>
      <c r="O87">
        <v>2</v>
      </c>
    </row>
    <row r="88" spans="1:15" x14ac:dyDescent="0.2">
      <c r="A88" s="5">
        <v>87</v>
      </c>
      <c r="B88">
        <v>1</v>
      </c>
      <c r="C88">
        <v>1</v>
      </c>
      <c r="D88" s="2">
        <v>1</v>
      </c>
      <c r="E88" s="2">
        <v>2</v>
      </c>
      <c r="F88" s="2">
        <v>51</v>
      </c>
      <c r="G88" s="2">
        <v>29</v>
      </c>
      <c r="H88" s="2">
        <v>1</v>
      </c>
      <c r="I88" s="3">
        <v>4</v>
      </c>
      <c r="J88" s="2">
        <v>47</v>
      </c>
      <c r="K88" s="2">
        <v>191</v>
      </c>
      <c r="L88" s="2">
        <v>36</v>
      </c>
      <c r="M88" s="2">
        <v>0</v>
      </c>
      <c r="N88" s="2">
        <v>13</v>
      </c>
      <c r="O88">
        <v>0</v>
      </c>
    </row>
    <row r="89" spans="1:15" x14ac:dyDescent="0.2">
      <c r="A89" s="5">
        <v>88</v>
      </c>
      <c r="B89">
        <v>1</v>
      </c>
      <c r="C89">
        <v>1</v>
      </c>
      <c r="D89" s="2">
        <v>0</v>
      </c>
      <c r="E89" s="2">
        <v>0</v>
      </c>
      <c r="F89" s="2">
        <v>28</v>
      </c>
      <c r="G89" s="2">
        <v>32</v>
      </c>
      <c r="H89" s="2">
        <v>0</v>
      </c>
      <c r="I89" s="2">
        <v>1</v>
      </c>
      <c r="J89" s="2">
        <v>16</v>
      </c>
      <c r="K89" s="2">
        <v>65</v>
      </c>
      <c r="L89" s="2">
        <v>18</v>
      </c>
      <c r="M89" s="2">
        <v>1</v>
      </c>
      <c r="N89" s="2">
        <v>1</v>
      </c>
      <c r="O89">
        <v>3</v>
      </c>
    </row>
    <row r="90" spans="1:15" x14ac:dyDescent="0.2">
      <c r="A90" s="5">
        <v>89</v>
      </c>
      <c r="B90">
        <v>0</v>
      </c>
      <c r="C90">
        <v>0</v>
      </c>
      <c r="D90" s="2">
        <v>1</v>
      </c>
      <c r="E90" s="2">
        <v>0</v>
      </c>
      <c r="F90" s="2">
        <v>30</v>
      </c>
      <c r="G90" s="2">
        <v>41</v>
      </c>
      <c r="H90" s="2">
        <v>0</v>
      </c>
      <c r="I90" s="2">
        <v>3</v>
      </c>
      <c r="J90" s="2">
        <v>21</v>
      </c>
      <c r="K90" s="2">
        <v>55</v>
      </c>
      <c r="L90" s="2">
        <v>22</v>
      </c>
      <c r="M90" s="2">
        <v>1</v>
      </c>
      <c r="N90" s="2">
        <v>1</v>
      </c>
      <c r="O90">
        <v>2</v>
      </c>
    </row>
    <row r="91" spans="1:15" x14ac:dyDescent="0.2">
      <c r="A91" s="5">
        <v>90</v>
      </c>
      <c r="B91">
        <v>0</v>
      </c>
      <c r="C91">
        <v>0</v>
      </c>
      <c r="D91" s="2">
        <v>0</v>
      </c>
      <c r="E91" s="2">
        <v>0</v>
      </c>
      <c r="F91" s="2">
        <v>27</v>
      </c>
      <c r="G91" s="2">
        <v>66</v>
      </c>
      <c r="H91" s="2">
        <v>1</v>
      </c>
      <c r="I91" s="2">
        <v>1</v>
      </c>
      <c r="J91" s="2">
        <v>18</v>
      </c>
      <c r="K91" s="2">
        <v>60</v>
      </c>
      <c r="L91" s="2">
        <v>30</v>
      </c>
      <c r="M91" s="2">
        <v>1</v>
      </c>
      <c r="N91" s="2">
        <v>1</v>
      </c>
      <c r="O91">
        <v>3</v>
      </c>
    </row>
    <row r="92" spans="1:15" x14ac:dyDescent="0.2">
      <c r="A92" s="5">
        <v>91</v>
      </c>
      <c r="B92">
        <v>0</v>
      </c>
      <c r="C92">
        <v>1</v>
      </c>
      <c r="D92" s="2">
        <v>0</v>
      </c>
      <c r="E92" s="2">
        <v>1</v>
      </c>
      <c r="F92" s="2">
        <v>49</v>
      </c>
      <c r="G92" s="2">
        <v>55</v>
      </c>
      <c r="H92" s="2">
        <v>1</v>
      </c>
      <c r="I92" s="3">
        <v>4</v>
      </c>
      <c r="J92" s="2">
        <v>37</v>
      </c>
      <c r="K92" s="2">
        <v>52</v>
      </c>
      <c r="L92" s="2">
        <v>43</v>
      </c>
      <c r="M92" s="2">
        <v>0</v>
      </c>
      <c r="N92" s="2">
        <v>13</v>
      </c>
      <c r="O92" s="1">
        <v>0</v>
      </c>
    </row>
    <row r="93" spans="1:15" x14ac:dyDescent="0.2">
      <c r="A93" s="5">
        <v>92</v>
      </c>
      <c r="B93">
        <v>1</v>
      </c>
      <c r="C93">
        <v>0</v>
      </c>
      <c r="D93" s="2">
        <v>0</v>
      </c>
      <c r="E93" s="2">
        <v>0</v>
      </c>
      <c r="F93" s="2">
        <v>26</v>
      </c>
      <c r="G93" s="2">
        <v>50</v>
      </c>
      <c r="H93" s="2">
        <v>0</v>
      </c>
      <c r="I93" s="2">
        <v>3</v>
      </c>
      <c r="J93" s="2">
        <v>19</v>
      </c>
      <c r="K93" s="2">
        <v>25</v>
      </c>
      <c r="L93" s="2">
        <v>8</v>
      </c>
      <c r="M93" s="2">
        <v>1</v>
      </c>
      <c r="N93" s="2">
        <v>1</v>
      </c>
      <c r="O93">
        <v>1</v>
      </c>
    </row>
    <row r="94" spans="1:15" x14ac:dyDescent="0.2">
      <c r="A94" s="5">
        <v>93</v>
      </c>
      <c r="B94">
        <v>1</v>
      </c>
      <c r="C94">
        <v>0</v>
      </c>
      <c r="D94" s="2">
        <v>1</v>
      </c>
      <c r="E94" s="2">
        <v>0</v>
      </c>
      <c r="F94" s="2">
        <v>32</v>
      </c>
      <c r="G94" s="2">
        <v>56</v>
      </c>
      <c r="H94" s="2">
        <v>1</v>
      </c>
      <c r="I94" s="2">
        <v>1</v>
      </c>
      <c r="J94" s="2">
        <v>17</v>
      </c>
      <c r="K94" s="2">
        <v>54</v>
      </c>
      <c r="L94" s="2">
        <v>21</v>
      </c>
      <c r="M94" s="2">
        <v>1</v>
      </c>
      <c r="N94" s="2">
        <v>1</v>
      </c>
      <c r="O94">
        <v>2</v>
      </c>
    </row>
    <row r="95" spans="1:15" x14ac:dyDescent="0.2">
      <c r="A95" s="5">
        <v>94</v>
      </c>
      <c r="B95">
        <v>0</v>
      </c>
      <c r="C95">
        <v>0</v>
      </c>
      <c r="D95" s="2">
        <v>1</v>
      </c>
      <c r="E95" s="2">
        <v>3</v>
      </c>
      <c r="F95" s="2">
        <v>35</v>
      </c>
      <c r="G95" s="2">
        <v>26</v>
      </c>
      <c r="H95" s="2">
        <v>0</v>
      </c>
      <c r="I95" s="2">
        <v>1</v>
      </c>
      <c r="J95" s="2">
        <v>34</v>
      </c>
      <c r="K95" s="2">
        <v>141</v>
      </c>
      <c r="L95" s="2">
        <v>38</v>
      </c>
      <c r="M95" s="2">
        <v>1</v>
      </c>
      <c r="N95" s="2">
        <v>3</v>
      </c>
      <c r="O95">
        <v>4</v>
      </c>
    </row>
    <row r="96" spans="1:15" x14ac:dyDescent="0.2">
      <c r="A96" s="5">
        <v>95</v>
      </c>
      <c r="B96">
        <v>1</v>
      </c>
      <c r="C96">
        <v>1</v>
      </c>
      <c r="D96" s="2">
        <v>1</v>
      </c>
      <c r="E96" s="2">
        <v>3</v>
      </c>
      <c r="F96" s="2">
        <v>54</v>
      </c>
      <c r="G96" s="2">
        <v>43</v>
      </c>
      <c r="H96" s="2">
        <v>1</v>
      </c>
      <c r="I96" s="2">
        <v>0</v>
      </c>
      <c r="J96" s="2">
        <v>75</v>
      </c>
      <c r="K96" s="2">
        <v>356</v>
      </c>
      <c r="L96" s="4">
        <v>7</v>
      </c>
      <c r="M96" s="2">
        <v>1</v>
      </c>
      <c r="N96" s="2">
        <v>1</v>
      </c>
      <c r="O96">
        <v>1</v>
      </c>
    </row>
    <row r="97" spans="1:15" x14ac:dyDescent="0.2">
      <c r="A97" s="5">
        <v>96</v>
      </c>
      <c r="B97">
        <v>1</v>
      </c>
      <c r="C97">
        <v>1</v>
      </c>
      <c r="D97" s="2">
        <v>0</v>
      </c>
      <c r="E97" s="2">
        <v>1</v>
      </c>
      <c r="F97" s="2">
        <v>47</v>
      </c>
      <c r="G97" s="2">
        <v>54</v>
      </c>
      <c r="H97" s="2">
        <v>1</v>
      </c>
      <c r="I97" s="3">
        <v>4</v>
      </c>
      <c r="J97" s="2">
        <v>45</v>
      </c>
      <c r="K97" s="2">
        <v>73</v>
      </c>
      <c r="L97" s="2">
        <v>33</v>
      </c>
      <c r="M97" s="2">
        <v>0</v>
      </c>
      <c r="N97" s="2">
        <v>6</v>
      </c>
      <c r="O97" s="1">
        <v>0</v>
      </c>
    </row>
    <row r="98" spans="1:15" x14ac:dyDescent="0.2">
      <c r="A98" s="5">
        <v>97</v>
      </c>
      <c r="B98">
        <v>0</v>
      </c>
      <c r="C98">
        <v>0</v>
      </c>
      <c r="D98" s="2">
        <v>0</v>
      </c>
      <c r="E98" s="2">
        <v>2</v>
      </c>
      <c r="F98" s="2">
        <v>49</v>
      </c>
      <c r="G98" s="2">
        <v>57</v>
      </c>
      <c r="H98" s="2">
        <v>0</v>
      </c>
      <c r="I98" s="3">
        <v>4</v>
      </c>
      <c r="J98" s="2">
        <v>47</v>
      </c>
      <c r="K98" s="2">
        <v>156</v>
      </c>
      <c r="L98" s="2">
        <v>28</v>
      </c>
      <c r="M98" s="2">
        <v>0</v>
      </c>
      <c r="N98" s="2">
        <v>12</v>
      </c>
      <c r="O98">
        <v>0</v>
      </c>
    </row>
    <row r="99" spans="1:15" x14ac:dyDescent="0.2">
      <c r="A99" s="5">
        <v>98</v>
      </c>
      <c r="B99">
        <v>1</v>
      </c>
      <c r="C99">
        <v>0</v>
      </c>
      <c r="D99" s="2">
        <v>1</v>
      </c>
      <c r="E99" s="2">
        <v>0</v>
      </c>
      <c r="F99" s="2">
        <v>29</v>
      </c>
      <c r="G99" s="2">
        <v>26</v>
      </c>
      <c r="H99" s="2">
        <v>0</v>
      </c>
      <c r="I99" s="2">
        <v>3</v>
      </c>
      <c r="J99" s="2">
        <v>30</v>
      </c>
      <c r="K99" s="2">
        <v>88</v>
      </c>
      <c r="L99" s="2">
        <v>47</v>
      </c>
      <c r="M99" s="2">
        <v>1</v>
      </c>
      <c r="N99" s="2">
        <v>1</v>
      </c>
      <c r="O99">
        <v>4</v>
      </c>
    </row>
    <row r="100" spans="1:15" x14ac:dyDescent="0.2">
      <c r="A100" s="5">
        <v>99</v>
      </c>
      <c r="B100">
        <v>1</v>
      </c>
      <c r="C100">
        <v>1</v>
      </c>
      <c r="D100" s="2">
        <v>1</v>
      </c>
      <c r="E100" s="2">
        <v>0</v>
      </c>
      <c r="F100" s="2">
        <v>30</v>
      </c>
      <c r="G100" s="2">
        <v>58</v>
      </c>
      <c r="H100" s="2">
        <v>1</v>
      </c>
      <c r="I100" s="2">
        <v>1</v>
      </c>
      <c r="J100" s="2">
        <v>20</v>
      </c>
      <c r="K100" s="2">
        <v>23</v>
      </c>
      <c r="L100" s="2">
        <v>8</v>
      </c>
      <c r="M100" s="2">
        <v>1</v>
      </c>
      <c r="N100" s="2">
        <v>1</v>
      </c>
      <c r="O100">
        <v>3</v>
      </c>
    </row>
    <row r="101" spans="1:15" x14ac:dyDescent="0.2">
      <c r="A101" s="5">
        <v>100</v>
      </c>
      <c r="B101">
        <v>1</v>
      </c>
      <c r="C101">
        <v>1</v>
      </c>
      <c r="D101" s="2">
        <v>0</v>
      </c>
      <c r="E101" s="2">
        <v>1</v>
      </c>
      <c r="F101" s="2">
        <v>55</v>
      </c>
      <c r="G101" s="2">
        <v>57</v>
      </c>
      <c r="H101" s="2">
        <v>1</v>
      </c>
      <c r="I101" s="3">
        <v>4</v>
      </c>
      <c r="J101" s="2">
        <v>39</v>
      </c>
      <c r="K101" s="2">
        <v>95</v>
      </c>
      <c r="L101" s="2">
        <v>18</v>
      </c>
      <c r="M101" s="2">
        <v>0</v>
      </c>
      <c r="N101" s="2">
        <v>0</v>
      </c>
      <c r="O101" s="1">
        <v>0</v>
      </c>
    </row>
    <row r="102" spans="1:15" x14ac:dyDescent="0.2">
      <c r="A102" s="5">
        <v>101</v>
      </c>
      <c r="B102">
        <v>1</v>
      </c>
      <c r="C102">
        <v>0</v>
      </c>
      <c r="D102" s="2">
        <v>1</v>
      </c>
      <c r="E102" s="2">
        <v>1</v>
      </c>
      <c r="F102" s="2">
        <v>56</v>
      </c>
      <c r="G102" s="2">
        <v>62</v>
      </c>
      <c r="H102" s="2">
        <v>0</v>
      </c>
      <c r="I102" s="2">
        <v>0</v>
      </c>
      <c r="J102" s="2">
        <v>53</v>
      </c>
      <c r="K102" s="2">
        <v>92</v>
      </c>
      <c r="L102" s="2">
        <v>3</v>
      </c>
      <c r="M102" s="2">
        <v>1</v>
      </c>
      <c r="N102" s="2">
        <v>1</v>
      </c>
      <c r="O102">
        <v>1</v>
      </c>
    </row>
    <row r="103" spans="1:15" x14ac:dyDescent="0.2">
      <c r="A103" s="5">
        <v>102</v>
      </c>
      <c r="B103">
        <v>0</v>
      </c>
      <c r="C103">
        <v>0</v>
      </c>
      <c r="D103" s="2">
        <v>1</v>
      </c>
      <c r="E103" s="2">
        <v>2</v>
      </c>
      <c r="F103" s="2">
        <v>46</v>
      </c>
      <c r="G103" s="2">
        <v>79</v>
      </c>
      <c r="H103" s="2">
        <v>0</v>
      </c>
      <c r="I103" s="3">
        <v>4</v>
      </c>
      <c r="J103" s="2">
        <v>41</v>
      </c>
      <c r="K103" s="2">
        <v>173</v>
      </c>
      <c r="L103" s="2">
        <v>43</v>
      </c>
      <c r="M103" s="2">
        <v>0</v>
      </c>
      <c r="N103" s="2">
        <v>13</v>
      </c>
      <c r="O103">
        <v>0</v>
      </c>
    </row>
    <row r="104" spans="1:15" x14ac:dyDescent="0.2">
      <c r="A104" s="5">
        <v>103</v>
      </c>
      <c r="B104">
        <v>1</v>
      </c>
      <c r="C104">
        <v>1</v>
      </c>
      <c r="D104" s="2">
        <v>1</v>
      </c>
      <c r="E104" s="2">
        <v>0</v>
      </c>
      <c r="F104" s="2">
        <v>55</v>
      </c>
      <c r="G104" s="2">
        <v>47</v>
      </c>
      <c r="H104" s="2">
        <v>1</v>
      </c>
      <c r="I104" s="2">
        <v>0</v>
      </c>
      <c r="J104" s="2">
        <v>65</v>
      </c>
      <c r="K104" s="2">
        <v>151</v>
      </c>
      <c r="L104" s="4">
        <v>6</v>
      </c>
      <c r="M104" s="2">
        <v>1</v>
      </c>
      <c r="N104" s="2">
        <v>2</v>
      </c>
      <c r="O104">
        <v>3</v>
      </c>
    </row>
    <row r="105" spans="1:15" x14ac:dyDescent="0.2">
      <c r="A105" s="5">
        <v>104</v>
      </c>
      <c r="B105">
        <v>0</v>
      </c>
      <c r="C105">
        <v>1</v>
      </c>
      <c r="D105" s="2">
        <v>1</v>
      </c>
      <c r="E105" s="2">
        <v>0</v>
      </c>
      <c r="F105" s="2">
        <v>27</v>
      </c>
      <c r="G105" s="2">
        <v>58</v>
      </c>
      <c r="H105" s="2">
        <v>1</v>
      </c>
      <c r="I105" s="2">
        <v>3</v>
      </c>
      <c r="J105" s="2">
        <v>22</v>
      </c>
      <c r="K105" s="2">
        <v>70</v>
      </c>
      <c r="L105" s="2">
        <v>30</v>
      </c>
      <c r="M105" s="2">
        <v>1</v>
      </c>
      <c r="N105" s="2">
        <v>1</v>
      </c>
      <c r="O105">
        <v>3</v>
      </c>
    </row>
    <row r="106" spans="1:15" x14ac:dyDescent="0.2">
      <c r="A106" s="5">
        <v>105</v>
      </c>
      <c r="B106">
        <v>1</v>
      </c>
      <c r="C106">
        <v>1</v>
      </c>
      <c r="D106" s="2">
        <v>0</v>
      </c>
      <c r="E106" s="2">
        <v>0</v>
      </c>
      <c r="F106" s="2">
        <v>30</v>
      </c>
      <c r="G106" s="2">
        <v>57</v>
      </c>
      <c r="H106" s="2">
        <v>1</v>
      </c>
      <c r="I106" s="2">
        <v>3</v>
      </c>
      <c r="J106" s="2">
        <v>20</v>
      </c>
      <c r="K106" s="2">
        <v>35</v>
      </c>
      <c r="L106" s="2">
        <v>48</v>
      </c>
      <c r="M106" s="2">
        <v>1</v>
      </c>
      <c r="N106" s="2">
        <v>1</v>
      </c>
      <c r="O106">
        <v>3</v>
      </c>
    </row>
    <row r="107" spans="1:15" x14ac:dyDescent="0.2">
      <c r="A107" s="5">
        <v>106</v>
      </c>
      <c r="B107">
        <v>1</v>
      </c>
      <c r="C107">
        <v>0</v>
      </c>
      <c r="D107" s="2">
        <v>0</v>
      </c>
      <c r="E107" s="2">
        <v>0</v>
      </c>
      <c r="F107" s="2">
        <v>28</v>
      </c>
      <c r="G107" s="2">
        <v>52</v>
      </c>
      <c r="H107" s="2">
        <v>0</v>
      </c>
      <c r="I107" s="2">
        <v>3</v>
      </c>
      <c r="J107" s="2">
        <v>18</v>
      </c>
      <c r="K107" s="2">
        <v>63</v>
      </c>
      <c r="L107" s="2">
        <v>30</v>
      </c>
      <c r="M107" s="2">
        <v>1</v>
      </c>
      <c r="N107" s="2">
        <v>0</v>
      </c>
      <c r="O107">
        <v>2</v>
      </c>
    </row>
    <row r="108" spans="1:15" x14ac:dyDescent="0.2">
      <c r="A108" s="5">
        <v>107</v>
      </c>
      <c r="B108">
        <v>0</v>
      </c>
      <c r="C108">
        <v>1</v>
      </c>
      <c r="D108" s="2">
        <v>1</v>
      </c>
      <c r="E108" s="2">
        <v>1</v>
      </c>
      <c r="F108" s="2">
        <v>30</v>
      </c>
      <c r="G108" s="2">
        <v>28</v>
      </c>
      <c r="H108" s="2">
        <v>0</v>
      </c>
      <c r="I108" s="2">
        <v>1</v>
      </c>
      <c r="J108" s="2">
        <v>12</v>
      </c>
      <c r="K108" s="2">
        <v>26</v>
      </c>
      <c r="L108" s="2">
        <v>34</v>
      </c>
      <c r="M108" s="2">
        <v>1</v>
      </c>
      <c r="N108" s="2">
        <v>1</v>
      </c>
      <c r="O108">
        <v>2</v>
      </c>
    </row>
    <row r="109" spans="1:15" x14ac:dyDescent="0.2">
      <c r="A109" s="5">
        <v>108</v>
      </c>
      <c r="B109">
        <v>1</v>
      </c>
      <c r="C109">
        <v>1</v>
      </c>
      <c r="D109" s="2">
        <v>0</v>
      </c>
      <c r="E109" s="2">
        <v>0</v>
      </c>
      <c r="F109" s="2">
        <v>32</v>
      </c>
      <c r="G109" s="2">
        <v>55</v>
      </c>
      <c r="H109" s="2">
        <v>1</v>
      </c>
      <c r="I109" s="2">
        <v>3</v>
      </c>
      <c r="J109" s="2">
        <v>13</v>
      </c>
      <c r="K109" s="2">
        <v>48</v>
      </c>
      <c r="L109" s="2">
        <v>18</v>
      </c>
      <c r="M109" s="2">
        <v>1</v>
      </c>
      <c r="N109" s="2">
        <v>0</v>
      </c>
      <c r="O109">
        <v>1</v>
      </c>
    </row>
    <row r="110" spans="1:15" x14ac:dyDescent="0.2">
      <c r="A110" s="5">
        <v>109</v>
      </c>
      <c r="B110">
        <v>1</v>
      </c>
      <c r="C110">
        <v>1</v>
      </c>
      <c r="D110" s="2">
        <v>1</v>
      </c>
      <c r="E110" s="2">
        <v>1</v>
      </c>
      <c r="F110" s="2">
        <v>54</v>
      </c>
      <c r="G110" s="2">
        <v>45</v>
      </c>
      <c r="H110" s="2">
        <v>1</v>
      </c>
      <c r="I110" s="2">
        <v>0</v>
      </c>
      <c r="J110" s="2">
        <v>57</v>
      </c>
      <c r="K110" s="2">
        <v>216</v>
      </c>
      <c r="L110" s="4">
        <v>7</v>
      </c>
      <c r="M110" s="2">
        <v>1</v>
      </c>
      <c r="N110" s="2">
        <v>2</v>
      </c>
      <c r="O110">
        <v>3</v>
      </c>
    </row>
    <row r="111" spans="1:15" x14ac:dyDescent="0.2">
      <c r="A111" s="5">
        <v>110</v>
      </c>
      <c r="B111">
        <v>0</v>
      </c>
      <c r="C111">
        <v>0</v>
      </c>
      <c r="D111" s="2">
        <v>0</v>
      </c>
      <c r="E111" s="2">
        <v>0</v>
      </c>
      <c r="F111" s="2">
        <v>27</v>
      </c>
      <c r="G111" s="2">
        <v>63</v>
      </c>
      <c r="H111" s="2">
        <v>0</v>
      </c>
      <c r="I111" s="2">
        <v>3</v>
      </c>
      <c r="J111" s="2">
        <v>18</v>
      </c>
      <c r="K111" s="2">
        <v>73</v>
      </c>
      <c r="L111" s="2">
        <v>4</v>
      </c>
      <c r="M111" s="2">
        <v>1</v>
      </c>
      <c r="N111" s="2">
        <v>2</v>
      </c>
      <c r="O111">
        <v>3</v>
      </c>
    </row>
    <row r="112" spans="1:15" x14ac:dyDescent="0.2">
      <c r="A112" s="5">
        <v>111</v>
      </c>
      <c r="B112">
        <v>1</v>
      </c>
      <c r="C112">
        <v>1</v>
      </c>
      <c r="D112" s="2">
        <v>0</v>
      </c>
      <c r="E112" s="2">
        <v>0</v>
      </c>
      <c r="F112" s="2">
        <v>31</v>
      </c>
      <c r="G112" s="2">
        <v>25</v>
      </c>
      <c r="H112" s="2">
        <v>0</v>
      </c>
      <c r="I112" s="2">
        <v>1</v>
      </c>
      <c r="J112" s="2">
        <v>17</v>
      </c>
      <c r="K112" s="2">
        <v>49</v>
      </c>
      <c r="L112" s="2">
        <v>17</v>
      </c>
      <c r="M112" s="2">
        <v>1</v>
      </c>
      <c r="N112" s="2">
        <v>1</v>
      </c>
      <c r="O112">
        <v>3</v>
      </c>
    </row>
    <row r="113" spans="1:15" x14ac:dyDescent="0.2">
      <c r="A113" s="5">
        <v>112</v>
      </c>
      <c r="B113">
        <v>1</v>
      </c>
      <c r="C113">
        <v>0</v>
      </c>
      <c r="D113" s="2">
        <v>1</v>
      </c>
      <c r="E113" s="2">
        <v>1</v>
      </c>
      <c r="F113" s="2">
        <v>54</v>
      </c>
      <c r="G113" s="2">
        <v>23</v>
      </c>
      <c r="H113" s="2">
        <v>0</v>
      </c>
      <c r="I113" s="2">
        <v>0</v>
      </c>
      <c r="J113" s="2">
        <v>67</v>
      </c>
      <c r="K113" s="2">
        <v>96</v>
      </c>
      <c r="L113" s="2">
        <v>8</v>
      </c>
      <c r="M113" s="2">
        <v>1</v>
      </c>
      <c r="N113" s="2">
        <v>2</v>
      </c>
      <c r="O113">
        <v>1</v>
      </c>
    </row>
    <row r="114" spans="1:15" x14ac:dyDescent="0.2">
      <c r="A114" s="5">
        <v>113</v>
      </c>
      <c r="B114">
        <v>0</v>
      </c>
      <c r="C114">
        <v>1</v>
      </c>
      <c r="D114" s="2">
        <v>0</v>
      </c>
      <c r="E114" s="2">
        <v>0</v>
      </c>
      <c r="F114" s="2">
        <v>27</v>
      </c>
      <c r="G114" s="2">
        <v>63</v>
      </c>
      <c r="H114" s="2">
        <v>1</v>
      </c>
      <c r="I114" s="2">
        <v>1</v>
      </c>
      <c r="J114" s="2">
        <v>20</v>
      </c>
      <c r="K114" s="2">
        <v>40</v>
      </c>
      <c r="L114" s="2">
        <v>16</v>
      </c>
      <c r="M114" s="2">
        <v>1</v>
      </c>
      <c r="N114" s="2">
        <v>0</v>
      </c>
      <c r="O114">
        <v>3</v>
      </c>
    </row>
    <row r="115" spans="1:15" x14ac:dyDescent="0.2">
      <c r="A115" s="5">
        <v>114</v>
      </c>
      <c r="B115">
        <v>1</v>
      </c>
      <c r="C115">
        <v>1</v>
      </c>
      <c r="D115" s="2">
        <v>1</v>
      </c>
      <c r="E115" s="2">
        <v>1</v>
      </c>
      <c r="F115" s="2">
        <v>33</v>
      </c>
      <c r="G115" s="2">
        <v>32</v>
      </c>
      <c r="H115" s="2">
        <v>0</v>
      </c>
      <c r="I115" s="2">
        <v>3</v>
      </c>
      <c r="J115" s="2">
        <v>15</v>
      </c>
      <c r="K115" s="2">
        <v>70</v>
      </c>
      <c r="L115" s="2">
        <v>45</v>
      </c>
      <c r="M115" s="2">
        <v>1</v>
      </c>
      <c r="N115" s="2">
        <v>1</v>
      </c>
      <c r="O115">
        <v>2</v>
      </c>
    </row>
    <row r="116" spans="1:15" x14ac:dyDescent="0.2">
      <c r="A116" s="5">
        <v>115</v>
      </c>
      <c r="B116">
        <v>1</v>
      </c>
      <c r="C116">
        <v>1</v>
      </c>
      <c r="D116" s="2">
        <v>0</v>
      </c>
      <c r="E116" s="2">
        <v>0</v>
      </c>
      <c r="F116" s="2">
        <v>32</v>
      </c>
      <c r="G116" s="2">
        <v>73</v>
      </c>
      <c r="H116" s="2">
        <v>0</v>
      </c>
      <c r="I116" s="2">
        <v>1</v>
      </c>
      <c r="J116" s="2">
        <v>18</v>
      </c>
      <c r="K116" s="2">
        <v>31</v>
      </c>
      <c r="L116" s="2">
        <v>37</v>
      </c>
      <c r="M116" s="2">
        <v>1</v>
      </c>
      <c r="N116" s="2">
        <v>0</v>
      </c>
      <c r="O116">
        <v>3</v>
      </c>
    </row>
    <row r="117" spans="1:15" x14ac:dyDescent="0.2">
      <c r="A117" s="5">
        <v>116</v>
      </c>
      <c r="B117">
        <v>0</v>
      </c>
      <c r="C117">
        <v>1</v>
      </c>
      <c r="D117" s="2">
        <v>0</v>
      </c>
      <c r="E117" s="2">
        <v>0</v>
      </c>
      <c r="F117" s="2">
        <v>54</v>
      </c>
      <c r="G117" s="2">
        <v>73</v>
      </c>
      <c r="H117" s="2">
        <v>1</v>
      </c>
      <c r="I117" s="3">
        <v>4</v>
      </c>
      <c r="J117" s="2">
        <v>51</v>
      </c>
      <c r="K117" s="2">
        <v>221</v>
      </c>
      <c r="L117" s="2">
        <v>37</v>
      </c>
      <c r="M117" s="2">
        <v>0</v>
      </c>
      <c r="N117" s="2">
        <v>11</v>
      </c>
      <c r="O117">
        <v>0</v>
      </c>
    </row>
    <row r="118" spans="1:15" x14ac:dyDescent="0.2">
      <c r="A118" s="5">
        <v>117</v>
      </c>
      <c r="B118">
        <v>1</v>
      </c>
      <c r="C118">
        <v>1</v>
      </c>
      <c r="D118" s="2">
        <v>0</v>
      </c>
      <c r="E118" s="2">
        <v>2</v>
      </c>
      <c r="F118" s="2">
        <v>47</v>
      </c>
      <c r="G118" s="2">
        <v>48</v>
      </c>
      <c r="H118" s="2">
        <v>1</v>
      </c>
      <c r="I118" s="3">
        <v>4</v>
      </c>
      <c r="J118" s="2">
        <v>34</v>
      </c>
      <c r="K118" s="2">
        <v>109</v>
      </c>
      <c r="L118" s="2">
        <v>27</v>
      </c>
      <c r="M118" s="2">
        <v>0</v>
      </c>
      <c r="N118" s="2">
        <v>8</v>
      </c>
      <c r="O118" s="1">
        <v>0</v>
      </c>
    </row>
    <row r="119" spans="1:15" x14ac:dyDescent="0.2">
      <c r="A119" s="5">
        <v>118</v>
      </c>
      <c r="B119">
        <v>0</v>
      </c>
      <c r="C119">
        <v>1</v>
      </c>
      <c r="D119" s="2">
        <v>1</v>
      </c>
      <c r="E119" s="2">
        <v>3</v>
      </c>
      <c r="F119" s="2">
        <v>55</v>
      </c>
      <c r="G119" s="2">
        <v>67</v>
      </c>
      <c r="H119" s="2">
        <v>1</v>
      </c>
      <c r="I119" s="2">
        <v>0</v>
      </c>
      <c r="J119" s="2">
        <v>41</v>
      </c>
      <c r="K119" s="2">
        <v>205</v>
      </c>
      <c r="L119" s="2">
        <v>9</v>
      </c>
      <c r="M119" s="2">
        <v>1</v>
      </c>
      <c r="N119" s="2">
        <v>1</v>
      </c>
      <c r="O119">
        <v>3</v>
      </c>
    </row>
    <row r="120" spans="1:15" x14ac:dyDescent="0.2">
      <c r="A120" s="5">
        <v>119</v>
      </c>
      <c r="B120">
        <v>1</v>
      </c>
      <c r="C120">
        <v>1</v>
      </c>
      <c r="D120" s="2">
        <v>0</v>
      </c>
      <c r="E120" s="2">
        <v>0</v>
      </c>
      <c r="F120" s="2">
        <v>29</v>
      </c>
      <c r="G120" s="2">
        <v>44</v>
      </c>
      <c r="H120" s="2">
        <v>0</v>
      </c>
      <c r="I120" s="2">
        <v>3</v>
      </c>
      <c r="J120" s="2">
        <v>18</v>
      </c>
      <c r="K120" s="2">
        <v>26</v>
      </c>
      <c r="L120" s="2">
        <v>6</v>
      </c>
      <c r="M120" s="2">
        <v>1</v>
      </c>
      <c r="N120" s="2">
        <v>2</v>
      </c>
      <c r="O120">
        <v>1</v>
      </c>
    </row>
    <row r="121" spans="1:15" x14ac:dyDescent="0.2">
      <c r="A121" s="5">
        <v>120</v>
      </c>
      <c r="B121">
        <v>0</v>
      </c>
      <c r="C121">
        <v>1</v>
      </c>
      <c r="D121" s="2">
        <v>0</v>
      </c>
      <c r="E121" s="2">
        <v>0</v>
      </c>
      <c r="F121" s="2">
        <v>28</v>
      </c>
      <c r="G121" s="2">
        <v>42</v>
      </c>
      <c r="H121" s="2">
        <v>1</v>
      </c>
      <c r="I121" s="2">
        <v>1</v>
      </c>
      <c r="J121" s="2">
        <v>16</v>
      </c>
      <c r="K121" s="2">
        <v>46</v>
      </c>
      <c r="L121" s="2">
        <v>16</v>
      </c>
      <c r="M121" s="2">
        <v>1</v>
      </c>
      <c r="N121" s="2">
        <v>1</v>
      </c>
      <c r="O121">
        <v>3</v>
      </c>
    </row>
    <row r="122" spans="1:15" x14ac:dyDescent="0.2">
      <c r="A122" s="5">
        <v>121</v>
      </c>
      <c r="B122">
        <v>0</v>
      </c>
      <c r="C122">
        <v>1</v>
      </c>
      <c r="D122" s="2">
        <v>1</v>
      </c>
      <c r="E122" s="2">
        <v>2</v>
      </c>
      <c r="F122" s="2">
        <v>31</v>
      </c>
      <c r="G122" s="2">
        <v>24</v>
      </c>
      <c r="H122" s="2">
        <v>0</v>
      </c>
      <c r="I122" s="2">
        <v>1</v>
      </c>
      <c r="J122" s="2">
        <v>24</v>
      </c>
      <c r="K122" s="2">
        <v>37</v>
      </c>
      <c r="L122" s="2">
        <v>38</v>
      </c>
      <c r="M122" s="2">
        <v>1</v>
      </c>
      <c r="N122" s="2">
        <v>1</v>
      </c>
      <c r="O122">
        <v>3</v>
      </c>
    </row>
    <row r="123" spans="1:15" x14ac:dyDescent="0.2">
      <c r="A123" s="5">
        <v>122</v>
      </c>
      <c r="B123">
        <v>1</v>
      </c>
      <c r="C123">
        <v>1</v>
      </c>
      <c r="D123" s="2">
        <v>0</v>
      </c>
      <c r="E123" s="2">
        <v>0</v>
      </c>
      <c r="F123" s="2">
        <v>32</v>
      </c>
      <c r="G123" s="2">
        <v>48</v>
      </c>
      <c r="H123" s="2">
        <v>1</v>
      </c>
      <c r="I123" s="2">
        <v>1</v>
      </c>
      <c r="J123" s="2">
        <v>18</v>
      </c>
      <c r="K123" s="2">
        <v>88</v>
      </c>
      <c r="L123" s="2">
        <v>28</v>
      </c>
      <c r="M123" s="2">
        <v>1</v>
      </c>
      <c r="N123" s="2">
        <v>0</v>
      </c>
      <c r="O123">
        <v>1</v>
      </c>
    </row>
    <row r="124" spans="1:15" x14ac:dyDescent="0.2">
      <c r="A124" s="5">
        <v>123</v>
      </c>
      <c r="B124">
        <v>0</v>
      </c>
      <c r="C124">
        <v>0</v>
      </c>
      <c r="D124" s="2">
        <v>1</v>
      </c>
      <c r="E124" s="2">
        <v>3</v>
      </c>
      <c r="F124" s="2">
        <v>33</v>
      </c>
      <c r="G124" s="2">
        <v>29</v>
      </c>
      <c r="H124" s="2">
        <v>0</v>
      </c>
      <c r="I124" s="2">
        <v>1</v>
      </c>
      <c r="J124" s="2">
        <v>30</v>
      </c>
      <c r="K124" s="2">
        <v>34</v>
      </c>
      <c r="L124" s="2">
        <v>41</v>
      </c>
      <c r="M124" s="2">
        <v>1</v>
      </c>
      <c r="N124" s="2">
        <v>5</v>
      </c>
      <c r="O124">
        <v>4</v>
      </c>
    </row>
    <row r="125" spans="1:15" x14ac:dyDescent="0.2">
      <c r="A125" s="5">
        <v>124</v>
      </c>
      <c r="B125">
        <v>0</v>
      </c>
      <c r="C125">
        <v>1</v>
      </c>
      <c r="D125" s="2">
        <v>0</v>
      </c>
      <c r="E125" s="2">
        <v>0</v>
      </c>
      <c r="F125" s="2">
        <v>49</v>
      </c>
      <c r="G125" s="2">
        <v>47</v>
      </c>
      <c r="H125" s="2">
        <v>1</v>
      </c>
      <c r="I125" s="3">
        <v>4</v>
      </c>
      <c r="J125" s="2">
        <v>35</v>
      </c>
      <c r="K125" s="2">
        <v>145</v>
      </c>
      <c r="L125" s="2">
        <v>35</v>
      </c>
      <c r="M125" s="2">
        <v>0</v>
      </c>
      <c r="N125" s="2">
        <v>13</v>
      </c>
      <c r="O125" s="1">
        <v>0</v>
      </c>
    </row>
    <row r="126" spans="1:15" x14ac:dyDescent="0.2">
      <c r="A126" s="5">
        <v>125</v>
      </c>
      <c r="B126">
        <v>0</v>
      </c>
      <c r="C126">
        <v>1</v>
      </c>
      <c r="D126" s="2">
        <v>1</v>
      </c>
      <c r="E126" s="2">
        <v>0</v>
      </c>
      <c r="F126" s="2">
        <v>32</v>
      </c>
      <c r="G126" s="2">
        <v>70</v>
      </c>
      <c r="H126" s="2">
        <v>0</v>
      </c>
      <c r="I126" s="2">
        <v>3</v>
      </c>
      <c r="J126" s="2">
        <v>17</v>
      </c>
      <c r="K126" s="2">
        <v>73</v>
      </c>
      <c r="L126" s="2">
        <v>45</v>
      </c>
      <c r="M126" s="2">
        <v>1</v>
      </c>
      <c r="N126" s="2">
        <v>1</v>
      </c>
      <c r="O126">
        <v>2</v>
      </c>
    </row>
    <row r="127" spans="1:15" x14ac:dyDescent="0.2">
      <c r="A127" s="5">
        <v>126</v>
      </c>
      <c r="B127">
        <v>1</v>
      </c>
      <c r="C127">
        <v>1</v>
      </c>
      <c r="D127" s="2">
        <v>1</v>
      </c>
      <c r="E127" s="2">
        <v>1</v>
      </c>
      <c r="F127" s="2">
        <v>55</v>
      </c>
      <c r="G127" s="2">
        <v>46</v>
      </c>
      <c r="H127" s="2">
        <v>1</v>
      </c>
      <c r="I127" s="2">
        <v>0</v>
      </c>
      <c r="J127" s="2">
        <v>50</v>
      </c>
      <c r="K127" s="2">
        <v>225</v>
      </c>
      <c r="L127" s="4">
        <v>13</v>
      </c>
      <c r="M127" s="2">
        <v>1</v>
      </c>
      <c r="N127" s="2">
        <v>2</v>
      </c>
      <c r="O127">
        <v>3</v>
      </c>
    </row>
    <row r="128" spans="1:15" x14ac:dyDescent="0.2">
      <c r="A128" s="5">
        <v>127</v>
      </c>
      <c r="B128">
        <v>1</v>
      </c>
      <c r="C128">
        <v>1</v>
      </c>
      <c r="D128" s="2">
        <v>0</v>
      </c>
      <c r="E128" s="2">
        <v>2</v>
      </c>
      <c r="F128" s="2">
        <v>46</v>
      </c>
      <c r="G128" s="2">
        <v>49</v>
      </c>
      <c r="H128" s="2">
        <v>1</v>
      </c>
      <c r="I128" s="3">
        <v>4</v>
      </c>
      <c r="J128" s="2">
        <v>43</v>
      </c>
      <c r="K128" s="2">
        <v>62</v>
      </c>
      <c r="L128" s="2">
        <v>36</v>
      </c>
      <c r="M128" s="2">
        <v>0</v>
      </c>
      <c r="N128" s="2">
        <v>5</v>
      </c>
      <c r="O128">
        <v>0</v>
      </c>
    </row>
    <row r="129" spans="1:15" x14ac:dyDescent="0.2">
      <c r="A129" s="5">
        <v>128</v>
      </c>
      <c r="B129">
        <v>1</v>
      </c>
      <c r="C129">
        <v>1</v>
      </c>
      <c r="D129" s="2">
        <v>0</v>
      </c>
      <c r="E129" s="2">
        <v>0</v>
      </c>
      <c r="F129" s="2">
        <v>34</v>
      </c>
      <c r="G129" s="2">
        <v>67</v>
      </c>
      <c r="H129" s="2">
        <v>1</v>
      </c>
      <c r="I129" s="2">
        <v>3</v>
      </c>
      <c r="J129" s="2">
        <v>16</v>
      </c>
      <c r="K129" s="2">
        <v>43</v>
      </c>
      <c r="L129" s="2">
        <v>29</v>
      </c>
      <c r="M129" s="2">
        <v>1</v>
      </c>
      <c r="N129" s="2">
        <v>1</v>
      </c>
      <c r="O129">
        <v>1</v>
      </c>
    </row>
    <row r="130" spans="1:15" x14ac:dyDescent="0.2">
      <c r="A130" s="5">
        <v>129</v>
      </c>
      <c r="B130">
        <v>0</v>
      </c>
      <c r="C130">
        <v>0</v>
      </c>
      <c r="D130" s="2">
        <v>0</v>
      </c>
      <c r="E130" s="2">
        <v>0</v>
      </c>
      <c r="F130" s="2">
        <v>26</v>
      </c>
      <c r="G130" s="2">
        <v>72</v>
      </c>
      <c r="H130" s="2">
        <v>1</v>
      </c>
      <c r="I130" s="2">
        <v>3</v>
      </c>
      <c r="J130" s="2">
        <v>16</v>
      </c>
      <c r="K130" s="2">
        <v>34</v>
      </c>
      <c r="L130" s="2">
        <v>21</v>
      </c>
      <c r="M130" s="2">
        <v>1</v>
      </c>
      <c r="N130" s="2">
        <v>2</v>
      </c>
      <c r="O130">
        <v>2</v>
      </c>
    </row>
    <row r="131" spans="1:15" x14ac:dyDescent="0.2">
      <c r="A131" s="5">
        <v>130</v>
      </c>
      <c r="B131">
        <v>1</v>
      </c>
      <c r="C131">
        <v>1</v>
      </c>
      <c r="D131" s="2">
        <v>1</v>
      </c>
      <c r="E131" s="2">
        <v>0</v>
      </c>
      <c r="F131" s="2">
        <v>30</v>
      </c>
      <c r="G131" s="2">
        <v>78</v>
      </c>
      <c r="H131" s="2">
        <v>1</v>
      </c>
      <c r="I131" s="2">
        <v>1</v>
      </c>
      <c r="J131" s="2">
        <v>20</v>
      </c>
      <c r="K131" s="2">
        <v>85</v>
      </c>
      <c r="L131" s="2">
        <v>32</v>
      </c>
      <c r="M131" s="2">
        <v>1</v>
      </c>
      <c r="N131" s="2">
        <v>1</v>
      </c>
      <c r="O131">
        <v>1</v>
      </c>
    </row>
    <row r="132" spans="1:15" x14ac:dyDescent="0.2">
      <c r="A132" s="5">
        <v>131</v>
      </c>
      <c r="B132">
        <v>0</v>
      </c>
      <c r="C132">
        <v>0</v>
      </c>
      <c r="D132" s="2">
        <v>0</v>
      </c>
      <c r="E132" s="2">
        <v>0</v>
      </c>
      <c r="F132" s="2">
        <v>32</v>
      </c>
      <c r="G132" s="2">
        <v>62</v>
      </c>
      <c r="H132" s="2">
        <v>1</v>
      </c>
      <c r="I132" s="2">
        <v>3</v>
      </c>
      <c r="J132" s="2">
        <v>12</v>
      </c>
      <c r="K132" s="2">
        <v>34</v>
      </c>
      <c r="L132" s="2">
        <v>9</v>
      </c>
      <c r="M132" s="2">
        <v>1</v>
      </c>
      <c r="N132" s="2">
        <v>2</v>
      </c>
      <c r="O132">
        <v>3</v>
      </c>
    </row>
    <row r="133" spans="1:15" x14ac:dyDescent="0.2">
      <c r="A133" s="5">
        <v>132</v>
      </c>
      <c r="B133">
        <v>0</v>
      </c>
      <c r="C133">
        <v>0</v>
      </c>
      <c r="D133" s="2">
        <v>1</v>
      </c>
      <c r="E133" s="2">
        <v>0</v>
      </c>
      <c r="F133" s="2">
        <v>33</v>
      </c>
      <c r="G133" s="2">
        <v>25</v>
      </c>
      <c r="H133" s="2">
        <v>0</v>
      </c>
      <c r="I133" s="2">
        <v>2</v>
      </c>
      <c r="J133" s="2">
        <v>31</v>
      </c>
      <c r="K133" s="2">
        <v>145</v>
      </c>
      <c r="L133" s="2">
        <v>1</v>
      </c>
      <c r="M133" s="2">
        <v>1</v>
      </c>
      <c r="N133" s="2">
        <v>0</v>
      </c>
      <c r="O133">
        <v>4</v>
      </c>
    </row>
    <row r="134" spans="1:15" x14ac:dyDescent="0.2">
      <c r="A134" s="5">
        <v>133</v>
      </c>
      <c r="B134">
        <v>1</v>
      </c>
      <c r="C134">
        <v>1</v>
      </c>
      <c r="D134" s="2">
        <v>0</v>
      </c>
      <c r="E134" s="2">
        <v>0</v>
      </c>
      <c r="F134" s="2">
        <v>29</v>
      </c>
      <c r="G134" s="2">
        <v>58</v>
      </c>
      <c r="H134" s="2">
        <v>0</v>
      </c>
      <c r="I134" s="2">
        <v>1</v>
      </c>
      <c r="J134" s="2">
        <v>16</v>
      </c>
      <c r="K134" s="2">
        <v>29</v>
      </c>
      <c r="L134" s="2">
        <v>14</v>
      </c>
      <c r="M134" s="2">
        <v>1</v>
      </c>
      <c r="N134" s="2">
        <v>1</v>
      </c>
      <c r="O134">
        <v>2</v>
      </c>
    </row>
    <row r="135" spans="1:15" x14ac:dyDescent="0.2">
      <c r="A135" s="5">
        <v>134</v>
      </c>
      <c r="B135">
        <v>1</v>
      </c>
      <c r="C135">
        <v>1</v>
      </c>
      <c r="D135" s="2">
        <v>1</v>
      </c>
      <c r="E135" s="2">
        <v>1</v>
      </c>
      <c r="F135" s="2">
        <v>53</v>
      </c>
      <c r="G135" s="2">
        <v>39</v>
      </c>
      <c r="H135" s="2">
        <v>1</v>
      </c>
      <c r="I135" s="2">
        <v>0</v>
      </c>
      <c r="J135" s="2">
        <v>67</v>
      </c>
      <c r="K135" s="2">
        <v>143</v>
      </c>
      <c r="L135" s="4">
        <v>3</v>
      </c>
      <c r="M135" s="2">
        <v>1</v>
      </c>
      <c r="N135" s="2">
        <v>1</v>
      </c>
      <c r="O135">
        <v>3</v>
      </c>
    </row>
    <row r="136" spans="1:15" x14ac:dyDescent="0.2">
      <c r="A136" s="5">
        <v>135</v>
      </c>
      <c r="B136">
        <v>1</v>
      </c>
      <c r="C136">
        <v>1</v>
      </c>
      <c r="D136" s="2">
        <v>0</v>
      </c>
      <c r="E136" s="2">
        <v>0</v>
      </c>
      <c r="F136" s="2">
        <v>26</v>
      </c>
      <c r="G136" s="2">
        <v>80</v>
      </c>
      <c r="H136" s="2">
        <v>1</v>
      </c>
      <c r="I136" s="2">
        <v>3</v>
      </c>
      <c r="J136" s="2">
        <v>19</v>
      </c>
      <c r="K136" s="2">
        <v>32</v>
      </c>
      <c r="L136" s="2">
        <v>4</v>
      </c>
      <c r="M136" s="2">
        <v>1</v>
      </c>
      <c r="N136" s="2">
        <v>1</v>
      </c>
      <c r="O136">
        <v>3</v>
      </c>
    </row>
    <row r="137" spans="1:15" x14ac:dyDescent="0.2">
      <c r="A137" s="5">
        <v>136</v>
      </c>
      <c r="B137">
        <v>0</v>
      </c>
      <c r="C137">
        <v>1</v>
      </c>
      <c r="D137" s="2">
        <v>0</v>
      </c>
      <c r="E137" s="2">
        <v>2</v>
      </c>
      <c r="F137" s="2">
        <v>45</v>
      </c>
      <c r="G137" s="2">
        <v>66</v>
      </c>
      <c r="H137" s="2">
        <v>1</v>
      </c>
      <c r="I137" s="3">
        <v>4</v>
      </c>
      <c r="J137" s="2">
        <v>34</v>
      </c>
      <c r="K137" s="2">
        <v>56</v>
      </c>
      <c r="L137" s="2">
        <v>34</v>
      </c>
      <c r="M137" s="2">
        <v>0</v>
      </c>
      <c r="N137" s="2">
        <v>1</v>
      </c>
      <c r="O137">
        <v>0</v>
      </c>
    </row>
    <row r="138" spans="1:15" x14ac:dyDescent="0.2">
      <c r="A138" s="5">
        <v>137</v>
      </c>
      <c r="B138">
        <v>0</v>
      </c>
      <c r="C138">
        <v>1</v>
      </c>
      <c r="D138" s="2">
        <v>0</v>
      </c>
      <c r="E138" s="2">
        <v>0</v>
      </c>
      <c r="F138" s="2">
        <v>24</v>
      </c>
      <c r="G138" s="2">
        <v>41</v>
      </c>
      <c r="H138" s="2">
        <v>0</v>
      </c>
      <c r="I138" s="2">
        <v>3</v>
      </c>
      <c r="J138" s="2">
        <v>14</v>
      </c>
      <c r="K138" s="2">
        <v>63</v>
      </c>
      <c r="L138" s="2">
        <v>38</v>
      </c>
      <c r="M138" s="2">
        <v>1</v>
      </c>
      <c r="N138" s="2">
        <v>0</v>
      </c>
      <c r="O138">
        <v>2</v>
      </c>
    </row>
    <row r="139" spans="1:15" x14ac:dyDescent="0.2">
      <c r="A139" s="5">
        <v>138</v>
      </c>
      <c r="B139">
        <v>1</v>
      </c>
      <c r="C139">
        <v>1</v>
      </c>
      <c r="D139" s="2">
        <v>1</v>
      </c>
      <c r="E139" s="2">
        <v>2</v>
      </c>
      <c r="F139" s="2">
        <v>48</v>
      </c>
      <c r="G139" s="2">
        <v>51</v>
      </c>
      <c r="H139" s="2">
        <v>1</v>
      </c>
      <c r="I139" s="3">
        <v>4</v>
      </c>
      <c r="J139" s="2">
        <v>43</v>
      </c>
      <c r="K139" s="2">
        <v>145</v>
      </c>
      <c r="L139" s="2">
        <v>37</v>
      </c>
      <c r="M139" s="2">
        <v>0</v>
      </c>
      <c r="N139" s="2">
        <v>3</v>
      </c>
      <c r="O139">
        <v>0</v>
      </c>
    </row>
    <row r="140" spans="1:15" x14ac:dyDescent="0.2">
      <c r="A140" s="5">
        <v>139</v>
      </c>
      <c r="B140">
        <v>1</v>
      </c>
      <c r="C140">
        <v>1</v>
      </c>
      <c r="D140" s="2">
        <v>1</v>
      </c>
      <c r="E140" s="2">
        <v>0</v>
      </c>
      <c r="F140" s="2">
        <v>49</v>
      </c>
      <c r="G140" s="2">
        <v>22</v>
      </c>
      <c r="H140" s="2">
        <v>1</v>
      </c>
      <c r="I140" s="2">
        <v>0</v>
      </c>
      <c r="J140" s="2">
        <v>51</v>
      </c>
      <c r="K140" s="2">
        <v>166</v>
      </c>
      <c r="L140" s="4">
        <v>13</v>
      </c>
      <c r="M140" s="2">
        <v>1</v>
      </c>
      <c r="N140" s="2">
        <v>2</v>
      </c>
      <c r="O140">
        <v>1</v>
      </c>
    </row>
    <row r="141" spans="1:15" x14ac:dyDescent="0.2">
      <c r="A141" s="5">
        <v>140</v>
      </c>
      <c r="B141">
        <v>1</v>
      </c>
      <c r="C141">
        <v>1</v>
      </c>
      <c r="D141" s="2">
        <v>1</v>
      </c>
      <c r="E141" s="2">
        <v>1</v>
      </c>
      <c r="F141" s="2">
        <v>51</v>
      </c>
      <c r="G141" s="2">
        <v>72</v>
      </c>
      <c r="H141" s="2">
        <v>1</v>
      </c>
      <c r="I141" s="3">
        <v>4</v>
      </c>
      <c r="J141" s="2">
        <v>44</v>
      </c>
      <c r="K141" s="2">
        <v>74</v>
      </c>
      <c r="L141" s="2">
        <v>40</v>
      </c>
      <c r="M141" s="2">
        <v>0</v>
      </c>
      <c r="N141" s="2">
        <v>6</v>
      </c>
      <c r="O141" s="1">
        <v>0</v>
      </c>
    </row>
    <row r="142" spans="1:15" x14ac:dyDescent="0.2">
      <c r="A142" s="5">
        <v>141</v>
      </c>
      <c r="B142">
        <v>1</v>
      </c>
      <c r="C142">
        <v>1</v>
      </c>
      <c r="D142" s="2">
        <v>0</v>
      </c>
      <c r="E142" s="2">
        <v>2</v>
      </c>
      <c r="F142" s="2">
        <v>54</v>
      </c>
      <c r="G142" s="2">
        <v>60</v>
      </c>
      <c r="H142" s="2">
        <v>1</v>
      </c>
      <c r="I142" s="3">
        <v>4</v>
      </c>
      <c r="J142" s="2">
        <v>41</v>
      </c>
      <c r="K142" s="2">
        <v>182</v>
      </c>
      <c r="L142" s="2">
        <v>31</v>
      </c>
      <c r="M142" s="2">
        <v>0</v>
      </c>
      <c r="N142" s="2">
        <v>10</v>
      </c>
      <c r="O142">
        <v>0</v>
      </c>
    </row>
    <row r="143" spans="1:15" x14ac:dyDescent="0.2">
      <c r="A143" s="5">
        <v>142</v>
      </c>
      <c r="B143">
        <v>0</v>
      </c>
      <c r="C143">
        <v>1</v>
      </c>
      <c r="D143" s="2">
        <v>1</v>
      </c>
      <c r="E143" s="2">
        <v>0</v>
      </c>
      <c r="F143" s="2">
        <v>30</v>
      </c>
      <c r="G143" s="2">
        <v>33</v>
      </c>
      <c r="H143" s="2">
        <v>1</v>
      </c>
      <c r="I143" s="2">
        <v>3</v>
      </c>
      <c r="J143" s="2">
        <v>16</v>
      </c>
      <c r="K143" s="2">
        <v>57</v>
      </c>
      <c r="L143" s="2">
        <v>29</v>
      </c>
      <c r="M143" s="2">
        <v>1</v>
      </c>
      <c r="N143" s="2">
        <v>2</v>
      </c>
      <c r="O143">
        <v>3</v>
      </c>
    </row>
    <row r="144" spans="1:15" x14ac:dyDescent="0.2">
      <c r="A144" s="5">
        <v>143</v>
      </c>
      <c r="B144">
        <v>0</v>
      </c>
      <c r="C144">
        <v>1</v>
      </c>
      <c r="D144" s="2">
        <v>1</v>
      </c>
      <c r="E144" s="2">
        <v>0</v>
      </c>
      <c r="F144" s="2">
        <v>31</v>
      </c>
      <c r="G144" s="2">
        <v>64</v>
      </c>
      <c r="H144" s="2">
        <v>1</v>
      </c>
      <c r="I144" s="2">
        <v>3</v>
      </c>
      <c r="J144" s="2">
        <v>16</v>
      </c>
      <c r="K144" s="2">
        <v>40</v>
      </c>
      <c r="L144" s="2">
        <v>46</v>
      </c>
      <c r="M144" s="2">
        <v>1</v>
      </c>
      <c r="N144" s="2">
        <v>1</v>
      </c>
      <c r="O144">
        <v>2</v>
      </c>
    </row>
    <row r="145" spans="1:15" x14ac:dyDescent="0.2">
      <c r="A145" s="5">
        <v>144</v>
      </c>
      <c r="B145">
        <v>1</v>
      </c>
      <c r="C145">
        <v>0</v>
      </c>
      <c r="D145" s="2">
        <v>1</v>
      </c>
      <c r="E145" s="2">
        <v>1</v>
      </c>
      <c r="F145" s="2">
        <v>46</v>
      </c>
      <c r="G145" s="2">
        <v>30</v>
      </c>
      <c r="H145" s="2">
        <v>0</v>
      </c>
      <c r="I145" s="3">
        <v>4</v>
      </c>
      <c r="J145" s="2">
        <v>36</v>
      </c>
      <c r="K145" s="2">
        <v>112</v>
      </c>
      <c r="L145" s="2">
        <v>28</v>
      </c>
      <c r="M145" s="2">
        <v>0</v>
      </c>
      <c r="N145" s="2">
        <v>10</v>
      </c>
      <c r="O145">
        <v>0</v>
      </c>
    </row>
    <row r="146" spans="1:15" x14ac:dyDescent="0.2">
      <c r="A146" s="5">
        <v>145</v>
      </c>
      <c r="B146">
        <v>1</v>
      </c>
      <c r="C146">
        <v>1</v>
      </c>
      <c r="D146" s="2">
        <v>1</v>
      </c>
      <c r="E146" s="2">
        <v>0</v>
      </c>
      <c r="F146" s="2">
        <v>34</v>
      </c>
      <c r="G146" s="2">
        <v>65</v>
      </c>
      <c r="H146" s="2">
        <v>0</v>
      </c>
      <c r="I146" s="2">
        <v>3</v>
      </c>
      <c r="J146" s="2">
        <v>22</v>
      </c>
      <c r="K146" s="2">
        <v>59</v>
      </c>
      <c r="L146" s="2">
        <v>10</v>
      </c>
      <c r="M146" s="2">
        <v>1</v>
      </c>
      <c r="N146" s="2">
        <v>2</v>
      </c>
      <c r="O146">
        <v>2</v>
      </c>
    </row>
    <row r="147" spans="1:15" x14ac:dyDescent="0.2">
      <c r="A147" s="5">
        <v>146</v>
      </c>
      <c r="B147">
        <v>1</v>
      </c>
      <c r="C147">
        <v>0</v>
      </c>
      <c r="D147" s="2">
        <v>1</v>
      </c>
      <c r="E147" s="2">
        <v>3</v>
      </c>
      <c r="F147" s="2">
        <v>32</v>
      </c>
      <c r="G147" s="2">
        <v>28</v>
      </c>
      <c r="H147" s="2">
        <v>0</v>
      </c>
      <c r="I147" s="2">
        <v>1</v>
      </c>
      <c r="J147" s="2">
        <v>38</v>
      </c>
      <c r="K147" s="2">
        <v>54</v>
      </c>
      <c r="L147" s="2">
        <v>9</v>
      </c>
      <c r="M147" s="2">
        <v>1</v>
      </c>
      <c r="N147" s="2">
        <v>5</v>
      </c>
      <c r="O147">
        <v>4</v>
      </c>
    </row>
    <row r="148" spans="1:15" x14ac:dyDescent="0.2">
      <c r="A148" s="5">
        <v>147</v>
      </c>
      <c r="B148">
        <v>0</v>
      </c>
      <c r="C148">
        <v>1</v>
      </c>
      <c r="D148" s="2">
        <v>1</v>
      </c>
      <c r="E148" s="2">
        <v>1</v>
      </c>
      <c r="F148" s="2">
        <v>52</v>
      </c>
      <c r="G148" s="2">
        <v>37</v>
      </c>
      <c r="H148" s="2">
        <v>1</v>
      </c>
      <c r="I148" s="2">
        <v>0</v>
      </c>
      <c r="J148" s="2">
        <v>65</v>
      </c>
      <c r="K148" s="2">
        <v>133</v>
      </c>
      <c r="L148" s="2">
        <v>6</v>
      </c>
      <c r="M148" s="2">
        <v>1</v>
      </c>
      <c r="N148" s="2">
        <v>1</v>
      </c>
      <c r="O148">
        <v>1</v>
      </c>
    </row>
    <row r="149" spans="1:15" x14ac:dyDescent="0.2">
      <c r="A149" s="5">
        <v>148</v>
      </c>
      <c r="B149">
        <v>1</v>
      </c>
      <c r="C149">
        <v>1</v>
      </c>
      <c r="D149" s="2">
        <v>1</v>
      </c>
      <c r="E149" s="2">
        <v>1</v>
      </c>
      <c r="F149" s="2">
        <v>54</v>
      </c>
      <c r="G149" s="2">
        <v>43</v>
      </c>
      <c r="H149" s="2">
        <v>1</v>
      </c>
      <c r="I149" s="2">
        <v>0</v>
      </c>
      <c r="J149" s="2">
        <v>52</v>
      </c>
      <c r="K149" s="2">
        <v>83</v>
      </c>
      <c r="L149" s="4">
        <v>2</v>
      </c>
      <c r="M149" s="2">
        <v>1</v>
      </c>
      <c r="N149" s="2">
        <v>2</v>
      </c>
      <c r="O149">
        <v>3</v>
      </c>
    </row>
    <row r="150" spans="1:15" x14ac:dyDescent="0.2">
      <c r="A150" s="5">
        <v>149</v>
      </c>
      <c r="B150">
        <v>0</v>
      </c>
      <c r="C150">
        <v>0</v>
      </c>
      <c r="D150" s="2">
        <v>0</v>
      </c>
      <c r="E150" s="2">
        <v>0</v>
      </c>
      <c r="F150" s="2">
        <v>27</v>
      </c>
      <c r="G150" s="2">
        <v>77</v>
      </c>
      <c r="H150" s="2">
        <v>0</v>
      </c>
      <c r="I150" s="2">
        <v>3</v>
      </c>
      <c r="J150" s="2">
        <v>17</v>
      </c>
      <c r="K150" s="2">
        <v>31</v>
      </c>
      <c r="L150" s="2">
        <v>10</v>
      </c>
      <c r="M150" s="2">
        <v>1</v>
      </c>
      <c r="N150" s="2">
        <v>2</v>
      </c>
      <c r="O150">
        <v>2</v>
      </c>
    </row>
    <row r="151" spans="1:15" x14ac:dyDescent="0.2">
      <c r="A151" s="5">
        <v>150</v>
      </c>
      <c r="B151">
        <v>0</v>
      </c>
      <c r="C151">
        <v>1</v>
      </c>
      <c r="D151" s="2">
        <v>1</v>
      </c>
      <c r="E151" s="2">
        <v>0</v>
      </c>
      <c r="F151" s="2">
        <v>31</v>
      </c>
      <c r="G151" s="2">
        <v>47</v>
      </c>
      <c r="H151" s="2">
        <v>1</v>
      </c>
      <c r="I151" s="2">
        <v>3</v>
      </c>
      <c r="J151" s="2">
        <v>13</v>
      </c>
      <c r="K151" s="2">
        <v>27</v>
      </c>
      <c r="L151" s="2">
        <v>21</v>
      </c>
      <c r="M151" s="2">
        <v>1</v>
      </c>
      <c r="N151" s="2">
        <v>2</v>
      </c>
      <c r="O151">
        <v>1</v>
      </c>
    </row>
    <row r="152" spans="1:15" x14ac:dyDescent="0.2">
      <c r="A152" s="5">
        <v>151</v>
      </c>
      <c r="B152">
        <v>1</v>
      </c>
      <c r="C152">
        <v>0</v>
      </c>
      <c r="D152" s="2">
        <v>0</v>
      </c>
      <c r="E152" s="2">
        <v>0</v>
      </c>
      <c r="F152" s="2">
        <v>34</v>
      </c>
      <c r="G152" s="2">
        <v>67</v>
      </c>
      <c r="H152" s="2">
        <v>0</v>
      </c>
      <c r="I152" s="2">
        <v>3</v>
      </c>
      <c r="J152" s="2">
        <v>18</v>
      </c>
      <c r="K152" s="2">
        <v>50</v>
      </c>
      <c r="L152" s="2">
        <v>42</v>
      </c>
      <c r="M152" s="2">
        <v>1</v>
      </c>
      <c r="N152" s="2">
        <v>1</v>
      </c>
      <c r="O152">
        <v>2</v>
      </c>
    </row>
    <row r="153" spans="1:15" x14ac:dyDescent="0.2">
      <c r="A153" s="5">
        <v>152</v>
      </c>
      <c r="B153">
        <v>1</v>
      </c>
      <c r="C153">
        <v>1</v>
      </c>
      <c r="D153" s="2">
        <v>1</v>
      </c>
      <c r="E153" s="2">
        <v>1</v>
      </c>
      <c r="F153" s="2">
        <v>56</v>
      </c>
      <c r="G153" s="2">
        <v>55</v>
      </c>
      <c r="H153" s="2">
        <v>1</v>
      </c>
      <c r="I153" s="2">
        <v>0</v>
      </c>
      <c r="J153" s="2">
        <v>55</v>
      </c>
      <c r="K153" s="2">
        <v>72</v>
      </c>
      <c r="L153" s="2">
        <v>2</v>
      </c>
      <c r="M153" s="2">
        <v>1</v>
      </c>
      <c r="N153" s="2">
        <v>1</v>
      </c>
      <c r="O153">
        <v>3</v>
      </c>
    </row>
    <row r="154" spans="1:15" x14ac:dyDescent="0.2">
      <c r="A154" s="5">
        <v>153</v>
      </c>
      <c r="B154">
        <v>0</v>
      </c>
      <c r="C154">
        <v>1</v>
      </c>
      <c r="D154" s="2">
        <v>1</v>
      </c>
      <c r="E154" s="2">
        <v>0</v>
      </c>
      <c r="F154" s="2">
        <v>44</v>
      </c>
      <c r="G154" s="2">
        <v>75</v>
      </c>
      <c r="H154" s="2">
        <v>1</v>
      </c>
      <c r="I154" s="3">
        <v>4</v>
      </c>
      <c r="J154" s="2">
        <v>45</v>
      </c>
      <c r="K154" s="2">
        <v>208</v>
      </c>
      <c r="L154" s="2">
        <v>36</v>
      </c>
      <c r="M154" s="2">
        <v>0</v>
      </c>
      <c r="N154" s="2">
        <v>1</v>
      </c>
      <c r="O154" s="1">
        <v>0</v>
      </c>
    </row>
    <row r="155" spans="1:15" x14ac:dyDescent="0.2">
      <c r="A155" s="5">
        <v>154</v>
      </c>
      <c r="B155">
        <v>0</v>
      </c>
      <c r="C155">
        <v>1</v>
      </c>
      <c r="D155" s="2">
        <v>0</v>
      </c>
      <c r="E155" s="2">
        <v>3</v>
      </c>
      <c r="F155" s="2">
        <v>46</v>
      </c>
      <c r="G155" s="2">
        <v>59</v>
      </c>
      <c r="H155" s="2">
        <v>1</v>
      </c>
      <c r="I155" s="3">
        <v>4</v>
      </c>
      <c r="J155" s="2">
        <v>42</v>
      </c>
      <c r="K155" s="2">
        <v>201</v>
      </c>
      <c r="L155" s="2">
        <v>42</v>
      </c>
      <c r="M155" s="2">
        <v>0</v>
      </c>
      <c r="N155" s="2">
        <v>5</v>
      </c>
      <c r="O155" s="1">
        <v>0</v>
      </c>
    </row>
    <row r="156" spans="1:15" x14ac:dyDescent="0.2">
      <c r="A156" s="5">
        <v>155</v>
      </c>
      <c r="B156">
        <v>1</v>
      </c>
      <c r="C156">
        <v>1</v>
      </c>
      <c r="D156" s="2">
        <v>1</v>
      </c>
      <c r="E156" s="2">
        <v>1</v>
      </c>
      <c r="F156" s="2">
        <v>55</v>
      </c>
      <c r="G156" s="2">
        <v>49</v>
      </c>
      <c r="H156" s="2">
        <v>1</v>
      </c>
      <c r="I156" s="2">
        <v>0</v>
      </c>
      <c r="J156" s="2">
        <v>47</v>
      </c>
      <c r="K156" s="2">
        <v>142</v>
      </c>
      <c r="L156" s="4">
        <v>8</v>
      </c>
      <c r="M156" s="2">
        <v>1</v>
      </c>
      <c r="N156" s="2">
        <v>1</v>
      </c>
      <c r="O156">
        <v>3</v>
      </c>
    </row>
    <row r="157" spans="1:15" x14ac:dyDescent="0.2">
      <c r="A157" s="5">
        <v>156</v>
      </c>
      <c r="B157">
        <v>0</v>
      </c>
      <c r="C157">
        <v>0</v>
      </c>
      <c r="D157" s="2">
        <v>1</v>
      </c>
      <c r="E157" s="2">
        <v>3</v>
      </c>
      <c r="F157" s="2">
        <v>29</v>
      </c>
      <c r="G157" s="2">
        <v>19</v>
      </c>
      <c r="H157" s="2">
        <v>0</v>
      </c>
      <c r="I157" s="2">
        <v>1</v>
      </c>
      <c r="J157" s="2">
        <v>34</v>
      </c>
      <c r="K157" s="2">
        <v>103</v>
      </c>
      <c r="L157" s="2">
        <v>11</v>
      </c>
      <c r="M157" s="2">
        <v>1</v>
      </c>
      <c r="N157" s="2">
        <v>5</v>
      </c>
      <c r="O157">
        <v>4</v>
      </c>
    </row>
    <row r="158" spans="1:15" x14ac:dyDescent="0.2">
      <c r="A158" s="5">
        <v>157</v>
      </c>
      <c r="B158">
        <v>0</v>
      </c>
      <c r="C158">
        <v>0</v>
      </c>
      <c r="D158" s="2">
        <v>1</v>
      </c>
      <c r="E158" s="2">
        <v>0</v>
      </c>
      <c r="F158" s="2">
        <v>29</v>
      </c>
      <c r="G158" s="2">
        <v>18</v>
      </c>
      <c r="H158" s="2">
        <v>0</v>
      </c>
      <c r="I158" s="2">
        <v>3</v>
      </c>
      <c r="J158" s="2">
        <v>36</v>
      </c>
      <c r="K158" s="2">
        <v>88</v>
      </c>
      <c r="L158" s="2">
        <v>22</v>
      </c>
      <c r="M158" s="2">
        <v>1</v>
      </c>
      <c r="N158" s="2">
        <v>6</v>
      </c>
      <c r="O158">
        <v>4</v>
      </c>
    </row>
    <row r="159" spans="1:15" x14ac:dyDescent="0.2">
      <c r="A159" s="5">
        <v>158</v>
      </c>
      <c r="B159">
        <v>0</v>
      </c>
      <c r="C159">
        <v>1</v>
      </c>
      <c r="D159" s="2">
        <v>1</v>
      </c>
      <c r="E159" s="2">
        <v>3</v>
      </c>
      <c r="F159" s="2">
        <v>51</v>
      </c>
      <c r="G159" s="2">
        <v>78</v>
      </c>
      <c r="H159" s="2">
        <v>1</v>
      </c>
      <c r="I159" s="3">
        <v>4</v>
      </c>
      <c r="J159" s="2">
        <v>35</v>
      </c>
      <c r="K159" s="2">
        <v>162</v>
      </c>
      <c r="L159" s="2">
        <v>13</v>
      </c>
      <c r="M159" s="2">
        <v>0</v>
      </c>
      <c r="N159" s="2">
        <v>12</v>
      </c>
      <c r="O159">
        <v>0</v>
      </c>
    </row>
    <row r="160" spans="1:15" x14ac:dyDescent="0.2">
      <c r="A160" s="5">
        <v>159</v>
      </c>
      <c r="B160">
        <v>1</v>
      </c>
      <c r="C160">
        <v>1</v>
      </c>
      <c r="D160" s="2">
        <v>1</v>
      </c>
      <c r="E160" s="2">
        <v>1</v>
      </c>
      <c r="F160" s="2">
        <v>48</v>
      </c>
      <c r="G160" s="2">
        <v>22</v>
      </c>
      <c r="H160" s="2">
        <v>1</v>
      </c>
      <c r="I160" s="2">
        <v>0</v>
      </c>
      <c r="J160" s="2">
        <v>54</v>
      </c>
      <c r="K160" s="2">
        <v>138</v>
      </c>
      <c r="L160" s="4">
        <v>6</v>
      </c>
      <c r="M160" s="2">
        <v>1</v>
      </c>
      <c r="N160" s="2">
        <v>2</v>
      </c>
      <c r="O160">
        <v>2</v>
      </c>
    </row>
    <row r="161" spans="1:15" x14ac:dyDescent="0.2">
      <c r="A161" s="5">
        <v>160</v>
      </c>
      <c r="B161">
        <v>0</v>
      </c>
      <c r="C161">
        <v>1</v>
      </c>
      <c r="D161" s="2">
        <v>1</v>
      </c>
      <c r="E161" s="2">
        <v>0</v>
      </c>
      <c r="F161" s="2">
        <v>29</v>
      </c>
      <c r="G161" s="2">
        <v>72</v>
      </c>
      <c r="H161" s="2">
        <v>1</v>
      </c>
      <c r="I161" s="2">
        <v>3</v>
      </c>
      <c r="J161" s="2">
        <v>20</v>
      </c>
      <c r="K161" s="2">
        <v>31</v>
      </c>
      <c r="L161" s="2">
        <v>38</v>
      </c>
      <c r="M161" s="2">
        <v>1</v>
      </c>
      <c r="N161" s="2">
        <v>1</v>
      </c>
      <c r="O161">
        <v>2</v>
      </c>
    </row>
    <row r="162" spans="1:15" x14ac:dyDescent="0.2">
      <c r="A162" s="5">
        <v>161</v>
      </c>
      <c r="B162">
        <v>0</v>
      </c>
      <c r="C162">
        <v>0</v>
      </c>
      <c r="D162" s="2">
        <v>1</v>
      </c>
      <c r="E162" s="2">
        <v>0</v>
      </c>
      <c r="F162" s="2">
        <v>55</v>
      </c>
      <c r="G162" s="2">
        <v>77</v>
      </c>
      <c r="H162" s="2">
        <v>0</v>
      </c>
      <c r="I162" s="2">
        <v>0</v>
      </c>
      <c r="J162" s="2">
        <v>72</v>
      </c>
      <c r="K162" s="2">
        <v>299</v>
      </c>
      <c r="L162" s="2">
        <v>5</v>
      </c>
      <c r="M162" s="2">
        <v>1</v>
      </c>
      <c r="N162" s="2">
        <v>0</v>
      </c>
      <c r="O162">
        <v>3</v>
      </c>
    </row>
    <row r="163" spans="1:15" x14ac:dyDescent="0.2">
      <c r="A163" s="5">
        <v>162</v>
      </c>
      <c r="B163">
        <v>0</v>
      </c>
      <c r="C163">
        <v>1</v>
      </c>
      <c r="D163" s="2">
        <v>0</v>
      </c>
      <c r="E163" s="2">
        <v>0</v>
      </c>
      <c r="F163" s="2">
        <v>29</v>
      </c>
      <c r="G163" s="2">
        <v>78</v>
      </c>
      <c r="H163" s="2">
        <v>1</v>
      </c>
      <c r="I163" s="2">
        <v>1</v>
      </c>
      <c r="J163" s="2">
        <v>14</v>
      </c>
      <c r="K163" s="2">
        <v>37</v>
      </c>
      <c r="L163" s="2">
        <v>18</v>
      </c>
      <c r="M163" s="2">
        <v>1</v>
      </c>
      <c r="N163" s="2">
        <v>2</v>
      </c>
      <c r="O163">
        <v>1</v>
      </c>
    </row>
    <row r="164" spans="1:15" x14ac:dyDescent="0.2">
      <c r="A164" s="5">
        <v>163</v>
      </c>
      <c r="B164">
        <v>0</v>
      </c>
      <c r="C164">
        <v>1</v>
      </c>
      <c r="D164" s="2">
        <v>0</v>
      </c>
      <c r="E164" s="2">
        <v>0</v>
      </c>
      <c r="F164" s="2">
        <v>32</v>
      </c>
      <c r="G164" s="2">
        <v>23</v>
      </c>
      <c r="H164" s="2">
        <v>0</v>
      </c>
      <c r="I164" s="2">
        <v>3</v>
      </c>
      <c r="J164" s="2">
        <v>17</v>
      </c>
      <c r="K164" s="2">
        <v>35</v>
      </c>
      <c r="L164" s="2">
        <v>29</v>
      </c>
      <c r="M164" s="2">
        <v>1</v>
      </c>
      <c r="N164" s="2">
        <v>2</v>
      </c>
      <c r="O164">
        <v>1</v>
      </c>
    </row>
    <row r="165" spans="1:15" x14ac:dyDescent="0.2">
      <c r="A165" s="5">
        <v>164</v>
      </c>
      <c r="B165">
        <v>1</v>
      </c>
      <c r="C165">
        <v>1</v>
      </c>
      <c r="D165" s="2">
        <v>0</v>
      </c>
      <c r="E165" s="2">
        <v>0</v>
      </c>
      <c r="F165" s="2">
        <v>31</v>
      </c>
      <c r="G165" s="2">
        <v>66</v>
      </c>
      <c r="H165" s="2">
        <v>0</v>
      </c>
      <c r="I165" s="2">
        <v>1</v>
      </c>
      <c r="J165" s="2">
        <v>14</v>
      </c>
      <c r="K165" s="2">
        <v>38</v>
      </c>
      <c r="L165" s="2">
        <v>22</v>
      </c>
      <c r="M165" s="2">
        <v>1</v>
      </c>
      <c r="N165" s="2">
        <v>0</v>
      </c>
      <c r="O165">
        <v>3</v>
      </c>
    </row>
    <row r="166" spans="1:15" x14ac:dyDescent="0.2">
      <c r="A166" s="5">
        <v>165</v>
      </c>
      <c r="B166">
        <v>1</v>
      </c>
      <c r="C166">
        <v>0</v>
      </c>
      <c r="D166" s="2">
        <v>0</v>
      </c>
      <c r="E166" s="2">
        <v>0</v>
      </c>
      <c r="F166" s="2">
        <v>27</v>
      </c>
      <c r="G166" s="2">
        <v>62</v>
      </c>
      <c r="H166" s="2">
        <v>1</v>
      </c>
      <c r="I166" s="2">
        <v>3</v>
      </c>
      <c r="J166" s="2">
        <v>16</v>
      </c>
      <c r="K166" s="2">
        <v>24</v>
      </c>
      <c r="L166" s="2">
        <v>41</v>
      </c>
      <c r="M166" s="2">
        <v>1</v>
      </c>
      <c r="N166" s="2">
        <v>0</v>
      </c>
      <c r="O166">
        <v>1</v>
      </c>
    </row>
    <row r="167" spans="1:15" x14ac:dyDescent="0.2">
      <c r="A167" s="5">
        <v>166</v>
      </c>
      <c r="B167">
        <v>0</v>
      </c>
      <c r="C167">
        <v>1</v>
      </c>
      <c r="D167" s="2">
        <v>1</v>
      </c>
      <c r="E167" s="2">
        <v>0</v>
      </c>
      <c r="F167" s="2">
        <v>57</v>
      </c>
      <c r="G167" s="2">
        <v>45</v>
      </c>
      <c r="H167" s="2">
        <v>1</v>
      </c>
      <c r="I167" s="2">
        <v>0</v>
      </c>
      <c r="J167" s="2">
        <v>79</v>
      </c>
      <c r="K167" s="2">
        <v>128</v>
      </c>
      <c r="L167" s="2">
        <v>11</v>
      </c>
      <c r="M167" s="2">
        <v>1</v>
      </c>
      <c r="N167" s="2">
        <v>0</v>
      </c>
      <c r="O167">
        <v>2</v>
      </c>
    </row>
    <row r="168" spans="1:15" x14ac:dyDescent="0.2">
      <c r="A168" s="5">
        <v>167</v>
      </c>
      <c r="B168">
        <v>0</v>
      </c>
      <c r="C168">
        <v>1</v>
      </c>
      <c r="D168" s="2">
        <v>0</v>
      </c>
      <c r="E168" s="2">
        <v>0</v>
      </c>
      <c r="F168" s="2">
        <v>55</v>
      </c>
      <c r="G168" s="2">
        <v>31</v>
      </c>
      <c r="H168" s="2">
        <v>1</v>
      </c>
      <c r="I168" s="3">
        <v>4</v>
      </c>
      <c r="J168" s="2">
        <v>43</v>
      </c>
      <c r="K168" s="2">
        <v>206</v>
      </c>
      <c r="L168" s="2">
        <v>36</v>
      </c>
      <c r="M168" s="2">
        <v>0</v>
      </c>
      <c r="N168" s="2">
        <v>5</v>
      </c>
      <c r="O168" s="1">
        <v>0</v>
      </c>
    </row>
    <row r="169" spans="1:15" x14ac:dyDescent="0.2">
      <c r="A169" s="5">
        <v>168</v>
      </c>
      <c r="B169">
        <v>1</v>
      </c>
      <c r="C169">
        <v>1</v>
      </c>
      <c r="D169" s="2">
        <v>0</v>
      </c>
      <c r="E169" s="2">
        <v>1</v>
      </c>
      <c r="F169" s="2">
        <v>49</v>
      </c>
      <c r="G169" s="2">
        <v>54</v>
      </c>
      <c r="H169" s="2">
        <v>1</v>
      </c>
      <c r="I169" s="3">
        <v>4</v>
      </c>
      <c r="J169" s="2">
        <v>48</v>
      </c>
      <c r="K169" s="2">
        <v>232</v>
      </c>
      <c r="L169" s="2">
        <v>28</v>
      </c>
      <c r="M169" s="2">
        <v>0</v>
      </c>
      <c r="N169" s="2">
        <v>11</v>
      </c>
      <c r="O169" s="1">
        <v>0</v>
      </c>
    </row>
    <row r="170" spans="1:15" x14ac:dyDescent="0.2">
      <c r="A170" s="5">
        <v>169</v>
      </c>
      <c r="B170">
        <v>1</v>
      </c>
      <c r="C170">
        <v>1</v>
      </c>
      <c r="D170" s="2">
        <v>0</v>
      </c>
      <c r="E170" s="2">
        <v>0</v>
      </c>
      <c r="F170" s="2">
        <v>29</v>
      </c>
      <c r="G170" s="2">
        <v>71</v>
      </c>
      <c r="H170" s="2">
        <v>0</v>
      </c>
      <c r="I170" s="2">
        <v>3</v>
      </c>
      <c r="J170" s="2">
        <v>15</v>
      </c>
      <c r="K170" s="2">
        <v>51</v>
      </c>
      <c r="L170" s="2">
        <v>30</v>
      </c>
      <c r="M170" s="2">
        <v>1</v>
      </c>
      <c r="N170" s="2">
        <v>0</v>
      </c>
      <c r="O170">
        <v>2</v>
      </c>
    </row>
    <row r="171" spans="1:15" x14ac:dyDescent="0.2">
      <c r="A171" s="5">
        <v>170</v>
      </c>
      <c r="B171">
        <v>1</v>
      </c>
      <c r="C171">
        <v>1</v>
      </c>
      <c r="D171" s="2">
        <v>0</v>
      </c>
      <c r="E171" s="2">
        <v>2</v>
      </c>
      <c r="F171" s="2">
        <v>43</v>
      </c>
      <c r="G171" s="2">
        <v>69</v>
      </c>
      <c r="H171" s="2">
        <v>1</v>
      </c>
      <c r="I171" s="3">
        <v>4</v>
      </c>
      <c r="J171" s="2">
        <v>47</v>
      </c>
      <c r="K171" s="2">
        <v>63</v>
      </c>
      <c r="L171" s="2">
        <v>37</v>
      </c>
      <c r="M171" s="2">
        <v>0</v>
      </c>
      <c r="N171" s="2">
        <v>5</v>
      </c>
      <c r="O171" s="1">
        <v>0</v>
      </c>
    </row>
    <row r="172" spans="1:15" x14ac:dyDescent="0.2">
      <c r="A172" s="5">
        <v>171</v>
      </c>
      <c r="B172">
        <v>1</v>
      </c>
      <c r="C172">
        <v>1</v>
      </c>
      <c r="D172" s="2">
        <v>1</v>
      </c>
      <c r="E172" s="2">
        <v>2</v>
      </c>
      <c r="F172" s="2">
        <v>47</v>
      </c>
      <c r="G172" s="2">
        <v>48</v>
      </c>
      <c r="H172" s="2">
        <v>1</v>
      </c>
      <c r="I172" s="3">
        <v>4</v>
      </c>
      <c r="J172" s="2">
        <v>39</v>
      </c>
      <c r="K172" s="2">
        <v>79</v>
      </c>
      <c r="L172" s="2">
        <v>20</v>
      </c>
      <c r="M172" s="2">
        <v>0</v>
      </c>
      <c r="N172" s="2">
        <v>10</v>
      </c>
      <c r="O172">
        <v>0</v>
      </c>
    </row>
    <row r="173" spans="1:15" x14ac:dyDescent="0.2">
      <c r="A173" s="5">
        <v>172</v>
      </c>
      <c r="B173">
        <v>1</v>
      </c>
      <c r="C173">
        <v>1</v>
      </c>
      <c r="D173" s="2">
        <v>1</v>
      </c>
      <c r="E173" s="2">
        <v>0</v>
      </c>
      <c r="F173" s="2">
        <v>54</v>
      </c>
      <c r="G173" s="2">
        <v>45</v>
      </c>
      <c r="H173" s="2">
        <v>1</v>
      </c>
      <c r="I173" s="2">
        <v>0</v>
      </c>
      <c r="J173" s="2">
        <v>58</v>
      </c>
      <c r="K173" s="2">
        <v>144</v>
      </c>
      <c r="L173" s="4">
        <v>5</v>
      </c>
      <c r="M173" s="2">
        <v>1</v>
      </c>
      <c r="N173" s="2">
        <v>1</v>
      </c>
      <c r="O173">
        <v>2</v>
      </c>
    </row>
    <row r="174" spans="1:15" x14ac:dyDescent="0.2">
      <c r="A174" s="5">
        <v>173</v>
      </c>
      <c r="B174">
        <v>1</v>
      </c>
      <c r="C174">
        <v>1</v>
      </c>
      <c r="D174" s="2">
        <v>1</v>
      </c>
      <c r="E174" s="2">
        <v>1</v>
      </c>
      <c r="F174" s="2">
        <v>55</v>
      </c>
      <c r="G174" s="2">
        <v>50</v>
      </c>
      <c r="H174" s="2">
        <v>1</v>
      </c>
      <c r="I174" s="2">
        <v>0</v>
      </c>
      <c r="J174" s="2">
        <v>55</v>
      </c>
      <c r="K174" s="2">
        <v>237</v>
      </c>
      <c r="L174" s="2">
        <v>11</v>
      </c>
      <c r="M174" s="2">
        <v>1</v>
      </c>
      <c r="N174" s="2">
        <v>2</v>
      </c>
      <c r="O174">
        <v>3</v>
      </c>
    </row>
    <row r="175" spans="1:15" x14ac:dyDescent="0.2">
      <c r="A175" s="5">
        <v>174</v>
      </c>
      <c r="B175">
        <v>1</v>
      </c>
      <c r="C175">
        <v>1</v>
      </c>
      <c r="D175" s="2">
        <v>1</v>
      </c>
      <c r="E175" s="2">
        <v>1</v>
      </c>
      <c r="F175" s="2">
        <v>29</v>
      </c>
      <c r="G175" s="2">
        <v>21</v>
      </c>
      <c r="H175" s="2">
        <v>0</v>
      </c>
      <c r="I175" s="2">
        <v>2</v>
      </c>
      <c r="J175" s="2">
        <v>38</v>
      </c>
      <c r="K175" s="2">
        <v>45</v>
      </c>
      <c r="L175" s="2">
        <v>24</v>
      </c>
      <c r="M175" s="2">
        <v>1</v>
      </c>
      <c r="N175" s="2">
        <v>2</v>
      </c>
      <c r="O175">
        <v>4</v>
      </c>
    </row>
    <row r="176" spans="1:15" x14ac:dyDescent="0.2">
      <c r="A176" s="5">
        <v>175</v>
      </c>
      <c r="B176">
        <v>0</v>
      </c>
      <c r="C176">
        <v>1</v>
      </c>
      <c r="D176" s="2">
        <v>1</v>
      </c>
      <c r="E176" s="2">
        <v>1</v>
      </c>
      <c r="F176" s="2">
        <v>29</v>
      </c>
      <c r="G176" s="2">
        <v>37</v>
      </c>
      <c r="H176" s="2">
        <v>1</v>
      </c>
      <c r="I176" s="2">
        <v>1</v>
      </c>
      <c r="J176" s="2">
        <v>12</v>
      </c>
      <c r="K176" s="2">
        <v>16</v>
      </c>
      <c r="L176" s="2">
        <v>39</v>
      </c>
      <c r="M176" s="2">
        <v>1</v>
      </c>
      <c r="N176" s="2">
        <v>1</v>
      </c>
      <c r="O176">
        <v>2</v>
      </c>
    </row>
    <row r="177" spans="1:15" x14ac:dyDescent="0.2">
      <c r="A177" s="5">
        <v>176</v>
      </c>
      <c r="B177">
        <v>1</v>
      </c>
      <c r="C177">
        <v>1</v>
      </c>
      <c r="D177" s="2">
        <v>0</v>
      </c>
      <c r="E177" s="2">
        <v>0</v>
      </c>
      <c r="F177" s="2">
        <v>31</v>
      </c>
      <c r="G177" s="2">
        <v>61</v>
      </c>
      <c r="H177" s="2">
        <v>1</v>
      </c>
      <c r="I177" s="2">
        <v>3</v>
      </c>
      <c r="J177" s="2">
        <v>13</v>
      </c>
      <c r="K177" s="2">
        <v>23</v>
      </c>
      <c r="L177" s="2">
        <v>3</v>
      </c>
      <c r="M177" s="2">
        <v>1</v>
      </c>
      <c r="N177" s="2">
        <v>1</v>
      </c>
      <c r="O177">
        <v>1</v>
      </c>
    </row>
    <row r="178" spans="1:15" x14ac:dyDescent="0.2">
      <c r="A178" s="5">
        <v>177</v>
      </c>
      <c r="B178">
        <v>0</v>
      </c>
      <c r="C178">
        <v>1</v>
      </c>
      <c r="D178" s="2">
        <v>0</v>
      </c>
      <c r="E178" s="2">
        <v>0</v>
      </c>
      <c r="F178" s="2">
        <v>51</v>
      </c>
      <c r="G178" s="2">
        <v>37</v>
      </c>
      <c r="H178" s="2">
        <v>1</v>
      </c>
      <c r="I178" s="3">
        <v>4</v>
      </c>
      <c r="J178" s="2">
        <v>40</v>
      </c>
      <c r="K178" s="2">
        <v>146</v>
      </c>
      <c r="L178" s="2">
        <v>33</v>
      </c>
      <c r="M178" s="2">
        <v>0</v>
      </c>
      <c r="N178" s="2">
        <v>13</v>
      </c>
      <c r="O178" s="1">
        <v>0</v>
      </c>
    </row>
    <row r="179" spans="1:15" x14ac:dyDescent="0.2">
      <c r="A179" s="5">
        <v>178</v>
      </c>
      <c r="B179">
        <v>1</v>
      </c>
      <c r="C179">
        <v>1</v>
      </c>
      <c r="D179" s="2">
        <v>0</v>
      </c>
      <c r="E179" s="2">
        <v>0</v>
      </c>
      <c r="F179" s="2">
        <v>28</v>
      </c>
      <c r="G179" s="2">
        <v>50</v>
      </c>
      <c r="H179" s="2">
        <v>0</v>
      </c>
      <c r="I179" s="2">
        <v>1</v>
      </c>
      <c r="J179" s="2">
        <v>19</v>
      </c>
      <c r="K179" s="2">
        <v>76</v>
      </c>
      <c r="L179" s="2">
        <v>11</v>
      </c>
      <c r="M179" s="2">
        <v>1</v>
      </c>
      <c r="N179" s="2">
        <v>0</v>
      </c>
      <c r="O179">
        <v>2</v>
      </c>
    </row>
    <row r="180" spans="1:15" x14ac:dyDescent="0.2">
      <c r="A180" s="5">
        <v>179</v>
      </c>
      <c r="B180">
        <v>1</v>
      </c>
      <c r="C180">
        <v>1</v>
      </c>
      <c r="D180" s="2">
        <v>0</v>
      </c>
      <c r="E180" s="2">
        <v>1</v>
      </c>
      <c r="F180" s="2">
        <v>50</v>
      </c>
      <c r="G180" s="2">
        <v>64</v>
      </c>
      <c r="H180" s="2">
        <v>1</v>
      </c>
      <c r="I180" s="3">
        <v>4</v>
      </c>
      <c r="J180" s="2">
        <v>48</v>
      </c>
      <c r="K180" s="2">
        <v>175</v>
      </c>
      <c r="L180" s="2">
        <v>46</v>
      </c>
      <c r="M180" s="2">
        <v>0</v>
      </c>
      <c r="N180" s="2">
        <v>13</v>
      </c>
      <c r="O180" s="1">
        <v>0</v>
      </c>
    </row>
    <row r="181" spans="1:15" x14ac:dyDescent="0.2">
      <c r="A181" s="5">
        <v>180</v>
      </c>
      <c r="B181">
        <v>1</v>
      </c>
      <c r="C181">
        <v>0</v>
      </c>
      <c r="D181" s="2">
        <v>1</v>
      </c>
      <c r="E181" s="2">
        <v>3</v>
      </c>
      <c r="F181" s="2">
        <v>30</v>
      </c>
      <c r="G181" s="2">
        <v>29</v>
      </c>
      <c r="H181" s="2">
        <v>0</v>
      </c>
      <c r="I181" s="2">
        <v>1</v>
      </c>
      <c r="J181" s="2">
        <v>35</v>
      </c>
      <c r="K181" s="2">
        <v>101</v>
      </c>
      <c r="L181" s="2">
        <v>10</v>
      </c>
      <c r="M181" s="2">
        <v>1</v>
      </c>
      <c r="N181" s="2">
        <v>5</v>
      </c>
      <c r="O181">
        <v>4</v>
      </c>
    </row>
    <row r="182" spans="1:15" x14ac:dyDescent="0.2">
      <c r="A182" s="5">
        <v>181</v>
      </c>
      <c r="B182">
        <v>0</v>
      </c>
      <c r="C182">
        <v>1</v>
      </c>
      <c r="D182" s="2">
        <v>0</v>
      </c>
      <c r="E182" s="2">
        <v>0</v>
      </c>
      <c r="F182" s="2">
        <v>32</v>
      </c>
      <c r="G182" s="2">
        <v>67</v>
      </c>
      <c r="H182" s="2">
        <v>1</v>
      </c>
      <c r="I182" s="2">
        <v>1</v>
      </c>
      <c r="J182" s="2">
        <v>20</v>
      </c>
      <c r="K182" s="2">
        <v>65</v>
      </c>
      <c r="L182" s="2">
        <v>43</v>
      </c>
      <c r="M182" s="2">
        <v>1</v>
      </c>
      <c r="N182" s="2">
        <v>1</v>
      </c>
      <c r="O182">
        <v>2</v>
      </c>
    </row>
    <row r="183" spans="1:15" x14ac:dyDescent="0.2">
      <c r="A183" s="5">
        <v>182</v>
      </c>
      <c r="B183">
        <v>0</v>
      </c>
      <c r="C183">
        <v>1</v>
      </c>
      <c r="D183" s="2">
        <v>1</v>
      </c>
      <c r="E183" s="2">
        <v>2</v>
      </c>
      <c r="F183" s="2">
        <v>26</v>
      </c>
      <c r="G183" s="2">
        <v>47</v>
      </c>
      <c r="H183" s="2">
        <v>1</v>
      </c>
      <c r="I183" s="2">
        <v>3</v>
      </c>
      <c r="J183" s="2">
        <v>20</v>
      </c>
      <c r="K183" s="2">
        <v>46</v>
      </c>
      <c r="L183" s="2">
        <v>7</v>
      </c>
      <c r="M183" s="2">
        <v>1</v>
      </c>
      <c r="N183" s="2">
        <v>2</v>
      </c>
      <c r="O183">
        <v>3</v>
      </c>
    </row>
    <row r="184" spans="1:15" x14ac:dyDescent="0.2">
      <c r="A184" s="5">
        <v>183</v>
      </c>
      <c r="B184">
        <v>0</v>
      </c>
      <c r="C184">
        <v>1</v>
      </c>
      <c r="D184" s="2">
        <v>1</v>
      </c>
      <c r="E184" s="2">
        <v>0</v>
      </c>
      <c r="F184" s="2">
        <v>50</v>
      </c>
      <c r="G184" s="2">
        <v>78</v>
      </c>
      <c r="H184" s="2">
        <v>1</v>
      </c>
      <c r="I184" s="3">
        <v>4</v>
      </c>
      <c r="J184" s="2">
        <v>40</v>
      </c>
      <c r="K184" s="2">
        <v>161</v>
      </c>
      <c r="L184" s="2">
        <v>43</v>
      </c>
      <c r="M184" s="2">
        <v>0</v>
      </c>
      <c r="N184" s="2">
        <v>11</v>
      </c>
      <c r="O184">
        <v>0</v>
      </c>
    </row>
    <row r="185" spans="1:15" x14ac:dyDescent="0.2">
      <c r="A185" s="5">
        <v>184</v>
      </c>
      <c r="B185">
        <v>0</v>
      </c>
      <c r="C185">
        <v>1</v>
      </c>
      <c r="D185" s="2">
        <v>1</v>
      </c>
      <c r="E185" s="2">
        <v>0</v>
      </c>
      <c r="F185" s="2">
        <v>36</v>
      </c>
      <c r="G185" s="2">
        <v>54</v>
      </c>
      <c r="H185" s="2">
        <v>0</v>
      </c>
      <c r="I185" s="2">
        <v>3</v>
      </c>
      <c r="J185" s="2">
        <v>12</v>
      </c>
      <c r="K185" s="2">
        <v>23</v>
      </c>
      <c r="L185" s="2">
        <v>3</v>
      </c>
      <c r="M185" s="2">
        <v>1</v>
      </c>
      <c r="N185" s="2">
        <v>2</v>
      </c>
      <c r="O185">
        <v>3</v>
      </c>
    </row>
    <row r="186" spans="1:15" x14ac:dyDescent="0.2">
      <c r="A186" s="5">
        <v>185</v>
      </c>
      <c r="B186">
        <v>1</v>
      </c>
      <c r="C186">
        <v>0</v>
      </c>
      <c r="D186" s="2">
        <v>1</v>
      </c>
      <c r="E186" s="2">
        <v>0</v>
      </c>
      <c r="F186" s="2">
        <v>36</v>
      </c>
      <c r="G186" s="2">
        <v>27</v>
      </c>
      <c r="H186" s="2">
        <v>0</v>
      </c>
      <c r="I186" s="2">
        <v>3</v>
      </c>
      <c r="J186" s="2">
        <v>30</v>
      </c>
      <c r="K186" s="2">
        <v>114</v>
      </c>
      <c r="L186" s="2">
        <v>30</v>
      </c>
      <c r="M186" s="2">
        <v>1</v>
      </c>
      <c r="N186" s="2">
        <v>0</v>
      </c>
      <c r="O186">
        <v>4</v>
      </c>
    </row>
    <row r="187" spans="1:15" x14ac:dyDescent="0.2">
      <c r="A187" s="5">
        <v>186</v>
      </c>
      <c r="B187">
        <v>0</v>
      </c>
      <c r="C187">
        <v>0</v>
      </c>
      <c r="D187" s="2">
        <v>0</v>
      </c>
      <c r="E187" s="2">
        <v>0</v>
      </c>
      <c r="F187" s="2">
        <v>31</v>
      </c>
      <c r="G187" s="2">
        <v>70</v>
      </c>
      <c r="H187" s="2">
        <v>0</v>
      </c>
      <c r="I187" s="2">
        <v>1</v>
      </c>
      <c r="J187" s="2">
        <v>14</v>
      </c>
      <c r="K187" s="2">
        <v>26</v>
      </c>
      <c r="L187" s="2">
        <v>11</v>
      </c>
      <c r="M187" s="2">
        <v>1</v>
      </c>
      <c r="N187" s="2">
        <v>0</v>
      </c>
      <c r="O187">
        <v>1</v>
      </c>
    </row>
    <row r="188" spans="1:15" x14ac:dyDescent="0.2">
      <c r="A188" s="5">
        <v>187</v>
      </c>
      <c r="B188">
        <v>1</v>
      </c>
      <c r="C188">
        <v>1</v>
      </c>
      <c r="D188" s="2">
        <v>0</v>
      </c>
      <c r="E188" s="2">
        <v>1</v>
      </c>
      <c r="F188" s="2">
        <v>37</v>
      </c>
      <c r="G188" s="2">
        <v>49</v>
      </c>
      <c r="H188" s="2">
        <v>0</v>
      </c>
      <c r="I188" s="2">
        <v>1</v>
      </c>
      <c r="J188" s="2">
        <v>16</v>
      </c>
      <c r="K188" s="2">
        <v>41</v>
      </c>
      <c r="L188" s="2">
        <v>19</v>
      </c>
      <c r="M188" s="2">
        <v>1</v>
      </c>
      <c r="N188" s="2">
        <v>1</v>
      </c>
      <c r="O188">
        <v>2</v>
      </c>
    </row>
    <row r="189" spans="1:15" x14ac:dyDescent="0.2">
      <c r="A189" s="5">
        <v>188</v>
      </c>
      <c r="B189">
        <v>1</v>
      </c>
      <c r="C189">
        <v>1</v>
      </c>
      <c r="D189" s="2">
        <v>1</v>
      </c>
      <c r="E189" s="2">
        <v>1</v>
      </c>
      <c r="F189" s="2">
        <v>50</v>
      </c>
      <c r="G189" s="2">
        <v>30</v>
      </c>
      <c r="H189" s="2">
        <v>1</v>
      </c>
      <c r="I189" s="2">
        <v>0</v>
      </c>
      <c r="J189" s="2">
        <v>48</v>
      </c>
      <c r="K189" s="2">
        <v>170</v>
      </c>
      <c r="L189" s="4">
        <v>2</v>
      </c>
      <c r="M189" s="2">
        <v>1</v>
      </c>
      <c r="N189" s="2">
        <v>1</v>
      </c>
      <c r="O189">
        <v>1</v>
      </c>
    </row>
    <row r="190" spans="1:15" x14ac:dyDescent="0.2">
      <c r="A190" s="5">
        <v>189</v>
      </c>
      <c r="B190">
        <v>1</v>
      </c>
      <c r="C190">
        <v>1</v>
      </c>
      <c r="D190" s="2">
        <v>1</v>
      </c>
      <c r="E190" s="2">
        <v>1</v>
      </c>
      <c r="F190" s="2">
        <v>57</v>
      </c>
      <c r="G190" s="2">
        <v>61</v>
      </c>
      <c r="H190" s="2">
        <v>1</v>
      </c>
      <c r="I190" s="2">
        <v>0</v>
      </c>
      <c r="J190" s="2">
        <v>67</v>
      </c>
      <c r="K190" s="2">
        <v>278</v>
      </c>
      <c r="L190" s="2">
        <v>3</v>
      </c>
      <c r="M190" s="2">
        <v>1</v>
      </c>
      <c r="N190" s="2">
        <v>1</v>
      </c>
      <c r="O190">
        <v>2</v>
      </c>
    </row>
    <row r="191" spans="1:15" x14ac:dyDescent="0.2">
      <c r="A191" s="5">
        <v>190</v>
      </c>
      <c r="B191">
        <v>0</v>
      </c>
      <c r="C191">
        <v>1</v>
      </c>
      <c r="D191" s="2">
        <v>0</v>
      </c>
      <c r="E191" s="2">
        <v>1</v>
      </c>
      <c r="F191" s="2">
        <v>32</v>
      </c>
      <c r="G191" s="2">
        <v>62</v>
      </c>
      <c r="H191" s="2">
        <v>1</v>
      </c>
      <c r="I191" s="2">
        <v>3</v>
      </c>
      <c r="J191" s="2">
        <v>23</v>
      </c>
      <c r="K191" s="2">
        <v>33</v>
      </c>
      <c r="L191" s="2">
        <v>19</v>
      </c>
      <c r="M191" s="2">
        <v>1</v>
      </c>
      <c r="N191" s="2">
        <v>1</v>
      </c>
      <c r="O191">
        <v>2</v>
      </c>
    </row>
    <row r="192" spans="1:15" x14ac:dyDescent="0.2">
      <c r="A192" s="5">
        <v>191</v>
      </c>
      <c r="B192">
        <v>0</v>
      </c>
      <c r="C192">
        <v>0</v>
      </c>
      <c r="D192" s="2">
        <v>1</v>
      </c>
      <c r="E192" s="2">
        <v>2</v>
      </c>
      <c r="F192" s="2">
        <v>29</v>
      </c>
      <c r="G192" s="2">
        <v>25</v>
      </c>
      <c r="H192" s="2">
        <v>0</v>
      </c>
      <c r="I192" s="2">
        <v>1</v>
      </c>
      <c r="J192" s="2">
        <v>33</v>
      </c>
      <c r="K192" s="2">
        <v>156</v>
      </c>
      <c r="L192" s="2">
        <v>2</v>
      </c>
      <c r="M192" s="2">
        <v>1</v>
      </c>
      <c r="N192" s="2">
        <v>4</v>
      </c>
      <c r="O192">
        <v>4</v>
      </c>
    </row>
    <row r="193" spans="1:15" x14ac:dyDescent="0.2">
      <c r="A193" s="5">
        <v>192</v>
      </c>
      <c r="B193">
        <v>0</v>
      </c>
      <c r="C193">
        <v>1</v>
      </c>
      <c r="D193" s="2">
        <v>0</v>
      </c>
      <c r="E193" s="2">
        <v>0</v>
      </c>
      <c r="F193" s="2">
        <v>47</v>
      </c>
      <c r="G193" s="2">
        <v>79</v>
      </c>
      <c r="H193" s="2">
        <v>1</v>
      </c>
      <c r="I193" s="3">
        <v>4</v>
      </c>
      <c r="J193" s="2">
        <v>44</v>
      </c>
      <c r="K193" s="2">
        <v>182</v>
      </c>
      <c r="L193" s="2">
        <v>14</v>
      </c>
      <c r="M193" s="2">
        <v>0</v>
      </c>
      <c r="N193" s="2">
        <v>13</v>
      </c>
      <c r="O193">
        <v>0</v>
      </c>
    </row>
    <row r="194" spans="1:15" x14ac:dyDescent="0.2">
      <c r="A194" s="5">
        <v>193</v>
      </c>
      <c r="B194">
        <v>0</v>
      </c>
      <c r="C194">
        <v>0</v>
      </c>
      <c r="D194" s="2">
        <v>1</v>
      </c>
      <c r="E194" s="2">
        <v>3</v>
      </c>
      <c r="F194" s="2">
        <v>30</v>
      </c>
      <c r="G194" s="2">
        <v>24</v>
      </c>
      <c r="H194" s="2">
        <v>0</v>
      </c>
      <c r="I194" s="2">
        <v>1</v>
      </c>
      <c r="J194" s="2">
        <v>32</v>
      </c>
      <c r="K194" s="2">
        <v>96</v>
      </c>
      <c r="L194" s="2">
        <v>16</v>
      </c>
      <c r="M194" s="2">
        <v>1</v>
      </c>
      <c r="N194" s="2">
        <v>2</v>
      </c>
      <c r="O194">
        <v>4</v>
      </c>
    </row>
    <row r="195" spans="1:15" x14ac:dyDescent="0.2">
      <c r="A195" s="5">
        <v>194</v>
      </c>
      <c r="B195">
        <v>0</v>
      </c>
      <c r="C195">
        <v>0</v>
      </c>
      <c r="D195" s="2">
        <v>1</v>
      </c>
      <c r="E195" s="2">
        <v>2</v>
      </c>
      <c r="F195" s="2">
        <v>27</v>
      </c>
      <c r="G195" s="2">
        <v>19</v>
      </c>
      <c r="H195" s="2">
        <v>0</v>
      </c>
      <c r="I195" s="2">
        <v>1</v>
      </c>
      <c r="J195" s="2">
        <v>27</v>
      </c>
      <c r="K195" s="2">
        <v>76</v>
      </c>
      <c r="L195" s="2">
        <v>22</v>
      </c>
      <c r="M195" s="2">
        <v>1</v>
      </c>
      <c r="N195" s="2">
        <v>3</v>
      </c>
      <c r="O195">
        <v>4</v>
      </c>
    </row>
    <row r="196" spans="1:15" x14ac:dyDescent="0.2">
      <c r="A196" s="5">
        <v>195</v>
      </c>
      <c r="B196">
        <v>0</v>
      </c>
      <c r="C196">
        <v>1</v>
      </c>
      <c r="D196" s="2">
        <v>0</v>
      </c>
      <c r="E196" s="2">
        <v>0</v>
      </c>
      <c r="F196" s="2">
        <v>27</v>
      </c>
      <c r="G196" s="2">
        <v>70</v>
      </c>
      <c r="H196" s="2">
        <v>1</v>
      </c>
      <c r="I196" s="2">
        <v>1</v>
      </c>
      <c r="J196" s="2">
        <v>17</v>
      </c>
      <c r="K196" s="2">
        <v>49</v>
      </c>
      <c r="L196" s="2">
        <v>43</v>
      </c>
      <c r="M196" s="2">
        <v>1</v>
      </c>
      <c r="N196" s="2">
        <v>2</v>
      </c>
      <c r="O196">
        <v>2</v>
      </c>
    </row>
    <row r="197" spans="1:15" x14ac:dyDescent="0.2">
      <c r="A197" s="5">
        <v>196</v>
      </c>
      <c r="B197">
        <v>1</v>
      </c>
      <c r="C197">
        <v>0</v>
      </c>
      <c r="D197" s="2">
        <v>0</v>
      </c>
      <c r="E197" s="2">
        <v>0</v>
      </c>
      <c r="F197" s="2">
        <v>32</v>
      </c>
      <c r="G197" s="2">
        <v>66</v>
      </c>
      <c r="H197" s="2">
        <v>1</v>
      </c>
      <c r="I197" s="2">
        <v>3</v>
      </c>
      <c r="J197" s="2">
        <v>15</v>
      </c>
      <c r="K197" s="2">
        <v>35</v>
      </c>
      <c r="L197" s="2">
        <v>33</v>
      </c>
      <c r="M197" s="2">
        <v>1</v>
      </c>
      <c r="N197" s="2">
        <v>1</v>
      </c>
      <c r="O197">
        <v>3</v>
      </c>
    </row>
    <row r="198" spans="1:15" x14ac:dyDescent="0.2">
      <c r="A198" s="5">
        <v>197</v>
      </c>
      <c r="B198">
        <v>0</v>
      </c>
      <c r="C198">
        <v>1</v>
      </c>
      <c r="D198" s="2">
        <v>1</v>
      </c>
      <c r="E198" s="2">
        <v>0</v>
      </c>
      <c r="F198" s="2">
        <v>25</v>
      </c>
      <c r="G198" s="2">
        <v>52</v>
      </c>
      <c r="H198" s="2">
        <v>1</v>
      </c>
      <c r="I198" s="2">
        <v>1</v>
      </c>
      <c r="J198" s="2">
        <v>20</v>
      </c>
      <c r="K198" s="2">
        <v>62</v>
      </c>
      <c r="L198" s="2">
        <v>26</v>
      </c>
      <c r="M198" s="2">
        <v>1</v>
      </c>
      <c r="N198" s="2">
        <v>0</v>
      </c>
      <c r="O198">
        <v>3</v>
      </c>
    </row>
    <row r="199" spans="1:15" x14ac:dyDescent="0.2">
      <c r="A199" s="5">
        <v>198</v>
      </c>
      <c r="B199">
        <v>1</v>
      </c>
      <c r="C199">
        <v>1</v>
      </c>
      <c r="D199" s="2">
        <v>1</v>
      </c>
      <c r="E199" s="2">
        <v>2</v>
      </c>
      <c r="F199" s="2">
        <v>58</v>
      </c>
      <c r="G199" s="2">
        <v>65</v>
      </c>
      <c r="H199" s="2">
        <v>1</v>
      </c>
      <c r="I199" s="2">
        <v>0</v>
      </c>
      <c r="J199" s="2">
        <v>55</v>
      </c>
      <c r="K199" s="2">
        <v>171</v>
      </c>
      <c r="L199" s="2">
        <v>3</v>
      </c>
      <c r="M199" s="2">
        <v>1</v>
      </c>
      <c r="N199" s="2">
        <v>2</v>
      </c>
      <c r="O199">
        <v>3</v>
      </c>
    </row>
    <row r="200" spans="1:15" x14ac:dyDescent="0.2">
      <c r="A200" s="5">
        <v>199</v>
      </c>
      <c r="B200">
        <v>0</v>
      </c>
      <c r="C200">
        <v>1</v>
      </c>
      <c r="D200" s="2">
        <v>0</v>
      </c>
      <c r="E200" s="2">
        <v>2</v>
      </c>
      <c r="F200" s="2">
        <v>45</v>
      </c>
      <c r="G200" s="2">
        <v>43</v>
      </c>
      <c r="H200" s="2">
        <v>1</v>
      </c>
      <c r="I200" s="3">
        <v>4</v>
      </c>
      <c r="J200" s="2">
        <v>41</v>
      </c>
      <c r="K200" s="2">
        <v>176</v>
      </c>
      <c r="L200" s="2">
        <v>41</v>
      </c>
      <c r="M200" s="2">
        <v>0</v>
      </c>
      <c r="N200" s="2">
        <v>11</v>
      </c>
      <c r="O200">
        <v>0</v>
      </c>
    </row>
    <row r="201" spans="1:15" x14ac:dyDescent="0.2">
      <c r="A201" s="5">
        <v>200</v>
      </c>
      <c r="B201">
        <v>0</v>
      </c>
      <c r="C201">
        <v>1</v>
      </c>
      <c r="D201" s="2">
        <v>1</v>
      </c>
      <c r="E201" s="2">
        <v>0</v>
      </c>
      <c r="F201" s="2">
        <v>34</v>
      </c>
      <c r="G201" s="2">
        <v>67</v>
      </c>
      <c r="H201" s="2">
        <v>1</v>
      </c>
      <c r="I201" s="2">
        <v>3</v>
      </c>
      <c r="J201" s="2">
        <v>13</v>
      </c>
      <c r="K201" s="2">
        <v>55</v>
      </c>
      <c r="L201" s="2">
        <v>40</v>
      </c>
      <c r="M201" s="2">
        <v>1</v>
      </c>
      <c r="N201" s="2">
        <v>1</v>
      </c>
      <c r="O201">
        <v>3</v>
      </c>
    </row>
    <row r="202" spans="1:15" x14ac:dyDescent="0.2">
      <c r="A202" s="5">
        <v>201</v>
      </c>
      <c r="B202">
        <v>1</v>
      </c>
      <c r="C202">
        <v>1</v>
      </c>
      <c r="D202" s="2">
        <v>1</v>
      </c>
      <c r="E202" s="2">
        <v>2</v>
      </c>
      <c r="F202" s="2">
        <v>51</v>
      </c>
      <c r="G202" s="2">
        <v>76</v>
      </c>
      <c r="H202" s="2">
        <v>1</v>
      </c>
      <c r="I202" s="3">
        <v>4</v>
      </c>
      <c r="J202" s="2">
        <v>37</v>
      </c>
      <c r="K202" s="2">
        <v>134</v>
      </c>
      <c r="L202" s="2">
        <v>22</v>
      </c>
      <c r="M202" s="2">
        <v>0</v>
      </c>
      <c r="N202" s="2">
        <v>3</v>
      </c>
      <c r="O202">
        <v>0</v>
      </c>
    </row>
    <row r="203" spans="1:15" x14ac:dyDescent="0.2">
      <c r="A203" s="5">
        <v>202</v>
      </c>
      <c r="B203">
        <v>1</v>
      </c>
      <c r="C203">
        <v>1</v>
      </c>
      <c r="D203" s="2">
        <v>0</v>
      </c>
      <c r="E203" s="2">
        <v>0</v>
      </c>
      <c r="F203" s="2">
        <v>32</v>
      </c>
      <c r="G203" s="2">
        <v>50</v>
      </c>
      <c r="H203" s="2">
        <v>1</v>
      </c>
      <c r="I203" s="2">
        <v>1</v>
      </c>
      <c r="J203" s="2">
        <v>19</v>
      </c>
      <c r="K203" s="2">
        <v>49</v>
      </c>
      <c r="L203" s="2">
        <v>12</v>
      </c>
      <c r="M203" s="2">
        <v>1</v>
      </c>
      <c r="N203" s="2">
        <v>1</v>
      </c>
      <c r="O203">
        <v>3</v>
      </c>
    </row>
    <row r="204" spans="1:15" x14ac:dyDescent="0.2">
      <c r="A204" s="5">
        <v>203</v>
      </c>
      <c r="B204">
        <v>0</v>
      </c>
      <c r="C204">
        <v>1</v>
      </c>
      <c r="D204" s="2">
        <v>1</v>
      </c>
      <c r="E204" s="2">
        <v>0</v>
      </c>
      <c r="F204" s="2">
        <v>25</v>
      </c>
      <c r="G204" s="2">
        <v>63</v>
      </c>
      <c r="H204" s="2">
        <v>0</v>
      </c>
      <c r="I204" s="2">
        <v>1</v>
      </c>
      <c r="J204" s="2">
        <v>21</v>
      </c>
      <c r="K204" s="2">
        <v>90</v>
      </c>
      <c r="L204" s="2">
        <v>9</v>
      </c>
      <c r="M204" s="2">
        <v>1</v>
      </c>
      <c r="N204" s="2">
        <v>0</v>
      </c>
      <c r="O204">
        <v>1</v>
      </c>
    </row>
    <row r="205" spans="1:15" x14ac:dyDescent="0.2">
      <c r="A205" s="5">
        <v>204</v>
      </c>
      <c r="B205">
        <v>1</v>
      </c>
      <c r="C205">
        <v>1</v>
      </c>
      <c r="D205" s="2">
        <v>1</v>
      </c>
      <c r="E205" s="2">
        <v>2</v>
      </c>
      <c r="F205" s="2">
        <v>55</v>
      </c>
      <c r="G205" s="2">
        <v>50</v>
      </c>
      <c r="H205" s="2">
        <v>1</v>
      </c>
      <c r="I205" s="2">
        <v>0</v>
      </c>
      <c r="J205" s="2">
        <v>57</v>
      </c>
      <c r="K205" s="2">
        <v>182</v>
      </c>
      <c r="L205" s="4">
        <v>15</v>
      </c>
      <c r="M205" s="2">
        <v>1</v>
      </c>
      <c r="N205" s="2">
        <v>1</v>
      </c>
      <c r="O205">
        <v>1</v>
      </c>
    </row>
    <row r="206" spans="1:15" x14ac:dyDescent="0.2">
      <c r="A206" s="5">
        <v>205</v>
      </c>
      <c r="B206">
        <v>0</v>
      </c>
      <c r="C206">
        <v>1</v>
      </c>
      <c r="D206" s="2">
        <v>1</v>
      </c>
      <c r="E206" s="2">
        <v>1</v>
      </c>
      <c r="F206" s="2">
        <v>52</v>
      </c>
      <c r="G206" s="2">
        <v>37</v>
      </c>
      <c r="H206" s="2">
        <v>1</v>
      </c>
      <c r="I206" s="2">
        <v>0</v>
      </c>
      <c r="J206" s="2">
        <v>33</v>
      </c>
      <c r="K206" s="2">
        <v>82</v>
      </c>
      <c r="L206" s="2">
        <v>8</v>
      </c>
      <c r="M206" s="2">
        <v>1</v>
      </c>
      <c r="N206" s="2">
        <v>0</v>
      </c>
      <c r="O206">
        <v>3</v>
      </c>
    </row>
    <row r="207" spans="1:15" x14ac:dyDescent="0.2">
      <c r="A207" s="5">
        <v>206</v>
      </c>
      <c r="B207">
        <v>0</v>
      </c>
      <c r="C207">
        <v>1</v>
      </c>
      <c r="D207" s="2">
        <v>1</v>
      </c>
      <c r="E207" s="2">
        <v>0</v>
      </c>
      <c r="F207" s="2">
        <v>28</v>
      </c>
      <c r="G207" s="2">
        <v>67</v>
      </c>
      <c r="H207" s="2">
        <v>0</v>
      </c>
      <c r="I207" s="2">
        <v>1</v>
      </c>
      <c r="J207" s="2">
        <v>18</v>
      </c>
      <c r="K207" s="2">
        <v>86</v>
      </c>
      <c r="L207" s="2">
        <v>31</v>
      </c>
      <c r="M207" s="2">
        <v>1</v>
      </c>
      <c r="N207" s="2">
        <v>2</v>
      </c>
      <c r="O207">
        <v>2</v>
      </c>
    </row>
    <row r="208" spans="1:15" x14ac:dyDescent="0.2">
      <c r="A208" s="5">
        <v>207</v>
      </c>
      <c r="B208">
        <v>1</v>
      </c>
      <c r="C208">
        <v>1</v>
      </c>
      <c r="D208" s="2">
        <v>1</v>
      </c>
      <c r="E208" s="2">
        <v>0</v>
      </c>
      <c r="F208" s="2">
        <v>29</v>
      </c>
      <c r="G208" s="2">
        <v>64</v>
      </c>
      <c r="H208" s="2">
        <v>0</v>
      </c>
      <c r="I208" s="2">
        <v>1</v>
      </c>
      <c r="J208" s="2">
        <v>14</v>
      </c>
      <c r="K208" s="2">
        <v>64</v>
      </c>
      <c r="L208" s="2">
        <v>39</v>
      </c>
      <c r="M208" s="2">
        <v>1</v>
      </c>
      <c r="N208" s="2">
        <v>1</v>
      </c>
      <c r="O208">
        <v>1</v>
      </c>
    </row>
    <row r="209" spans="1:15" x14ac:dyDescent="0.2">
      <c r="A209" s="5">
        <v>208</v>
      </c>
      <c r="B209">
        <v>1</v>
      </c>
      <c r="C209">
        <v>1</v>
      </c>
      <c r="D209" s="2">
        <v>1</v>
      </c>
      <c r="E209" s="2">
        <v>2</v>
      </c>
      <c r="F209" s="2">
        <v>45</v>
      </c>
      <c r="G209" s="2">
        <v>24</v>
      </c>
      <c r="H209" s="2">
        <v>1</v>
      </c>
      <c r="I209" s="2">
        <v>0</v>
      </c>
      <c r="J209" s="2">
        <v>65</v>
      </c>
      <c r="K209" s="2">
        <v>211</v>
      </c>
      <c r="L209" s="2">
        <v>15</v>
      </c>
      <c r="M209" s="2">
        <v>1</v>
      </c>
      <c r="N209" s="2">
        <v>1</v>
      </c>
      <c r="O209">
        <v>2</v>
      </c>
    </row>
    <row r="210" spans="1:15" x14ac:dyDescent="0.2">
      <c r="A210" s="5">
        <v>209</v>
      </c>
      <c r="B210">
        <v>1</v>
      </c>
      <c r="C210">
        <v>1</v>
      </c>
      <c r="D210" s="2">
        <v>0</v>
      </c>
      <c r="E210" s="2">
        <v>0</v>
      </c>
      <c r="F210" s="2">
        <v>27</v>
      </c>
      <c r="G210" s="2">
        <v>74</v>
      </c>
      <c r="H210" s="2">
        <v>1</v>
      </c>
      <c r="I210" s="2">
        <v>3</v>
      </c>
      <c r="J210" s="2">
        <v>22</v>
      </c>
      <c r="K210" s="2">
        <v>78</v>
      </c>
      <c r="L210" s="2">
        <v>39</v>
      </c>
      <c r="M210" s="2">
        <v>1</v>
      </c>
      <c r="N210" s="2">
        <v>1</v>
      </c>
      <c r="O210">
        <v>1</v>
      </c>
    </row>
    <row r="211" spans="1:15" x14ac:dyDescent="0.2">
      <c r="A211" s="5">
        <v>210</v>
      </c>
      <c r="B211">
        <v>1</v>
      </c>
      <c r="C211">
        <v>1</v>
      </c>
      <c r="D211" s="2">
        <v>0</v>
      </c>
      <c r="E211" s="2">
        <v>0</v>
      </c>
      <c r="F211" s="2">
        <v>26</v>
      </c>
      <c r="G211" s="2">
        <v>74</v>
      </c>
      <c r="H211" s="2">
        <v>0</v>
      </c>
      <c r="I211" s="2">
        <v>1</v>
      </c>
      <c r="J211" s="2">
        <v>16</v>
      </c>
      <c r="K211" s="2">
        <v>55</v>
      </c>
      <c r="L211" s="2">
        <v>41</v>
      </c>
      <c r="M211" s="2">
        <v>1</v>
      </c>
      <c r="N211" s="2">
        <v>1</v>
      </c>
      <c r="O211">
        <v>2</v>
      </c>
    </row>
    <row r="212" spans="1:15" x14ac:dyDescent="0.2">
      <c r="A212" s="5">
        <v>211</v>
      </c>
      <c r="B212">
        <v>1</v>
      </c>
      <c r="C212">
        <v>0</v>
      </c>
      <c r="D212" s="2">
        <v>1</v>
      </c>
      <c r="E212" s="2">
        <v>3</v>
      </c>
      <c r="F212" s="2">
        <v>28</v>
      </c>
      <c r="G212" s="2">
        <v>19</v>
      </c>
      <c r="H212" s="2">
        <v>0</v>
      </c>
      <c r="I212" s="2">
        <v>2</v>
      </c>
      <c r="J212" s="2">
        <v>39</v>
      </c>
      <c r="K212" s="2">
        <v>75</v>
      </c>
      <c r="L212" s="2">
        <v>9</v>
      </c>
      <c r="M212" s="2">
        <v>1</v>
      </c>
      <c r="N212" s="2">
        <v>3</v>
      </c>
      <c r="O212">
        <v>4</v>
      </c>
    </row>
    <row r="213" spans="1:15" x14ac:dyDescent="0.2">
      <c r="A213" s="5">
        <v>212</v>
      </c>
      <c r="B213">
        <v>0</v>
      </c>
      <c r="C213">
        <v>1</v>
      </c>
      <c r="D213" s="2">
        <v>1</v>
      </c>
      <c r="E213" s="2">
        <v>0</v>
      </c>
      <c r="F213" s="2">
        <v>27</v>
      </c>
      <c r="G213" s="2">
        <v>38</v>
      </c>
      <c r="H213" s="2">
        <v>0</v>
      </c>
      <c r="I213" s="2">
        <v>3</v>
      </c>
      <c r="J213" s="2">
        <v>16</v>
      </c>
      <c r="K213" s="2">
        <v>37</v>
      </c>
      <c r="L213" s="2">
        <v>30</v>
      </c>
      <c r="M213" s="2">
        <v>1</v>
      </c>
      <c r="N213" s="2">
        <v>2</v>
      </c>
      <c r="O213">
        <v>2</v>
      </c>
    </row>
    <row r="214" spans="1:15" x14ac:dyDescent="0.2">
      <c r="A214" s="5">
        <v>213</v>
      </c>
      <c r="B214">
        <v>1</v>
      </c>
      <c r="C214">
        <v>0</v>
      </c>
      <c r="D214" s="2">
        <v>1</v>
      </c>
      <c r="E214" s="2">
        <v>0</v>
      </c>
      <c r="F214" s="2">
        <v>31</v>
      </c>
      <c r="G214" s="2">
        <v>67</v>
      </c>
      <c r="H214" s="2">
        <v>1</v>
      </c>
      <c r="I214" s="2">
        <v>3</v>
      </c>
      <c r="J214" s="2">
        <v>15</v>
      </c>
      <c r="K214" s="2">
        <v>45</v>
      </c>
      <c r="L214" s="2">
        <v>34</v>
      </c>
      <c r="M214" s="2">
        <v>1</v>
      </c>
      <c r="N214" s="2">
        <v>1</v>
      </c>
      <c r="O214">
        <v>2</v>
      </c>
    </row>
    <row r="215" spans="1:15" x14ac:dyDescent="0.2">
      <c r="A215" s="5">
        <v>214</v>
      </c>
      <c r="B215">
        <v>1</v>
      </c>
      <c r="C215">
        <v>1</v>
      </c>
      <c r="D215" s="2">
        <v>0</v>
      </c>
      <c r="E215" s="2">
        <v>1</v>
      </c>
      <c r="F215" s="2">
        <v>25</v>
      </c>
      <c r="G215" s="2">
        <v>33</v>
      </c>
      <c r="H215" s="2">
        <v>1</v>
      </c>
      <c r="I215" s="2">
        <v>1</v>
      </c>
      <c r="J215" s="2">
        <v>19</v>
      </c>
      <c r="K215" s="2">
        <v>38</v>
      </c>
      <c r="L215" s="2">
        <v>29</v>
      </c>
      <c r="M215" s="2">
        <v>1</v>
      </c>
      <c r="N215" s="2">
        <v>2</v>
      </c>
      <c r="O215">
        <v>2</v>
      </c>
    </row>
    <row r="216" spans="1:15" x14ac:dyDescent="0.2">
      <c r="A216" s="5">
        <v>215</v>
      </c>
      <c r="B216">
        <v>1</v>
      </c>
      <c r="C216">
        <v>0</v>
      </c>
      <c r="D216" s="2">
        <v>1</v>
      </c>
      <c r="E216" s="2">
        <v>0</v>
      </c>
      <c r="F216" s="2">
        <v>28</v>
      </c>
      <c r="G216" s="2">
        <v>75</v>
      </c>
      <c r="H216" s="2">
        <v>1</v>
      </c>
      <c r="I216" s="2">
        <v>3</v>
      </c>
      <c r="J216" s="2">
        <v>22</v>
      </c>
      <c r="K216" s="2">
        <v>97</v>
      </c>
      <c r="L216" s="2">
        <v>9</v>
      </c>
      <c r="M216" s="2">
        <v>1</v>
      </c>
      <c r="N216" s="2">
        <v>1</v>
      </c>
      <c r="O216">
        <v>3</v>
      </c>
    </row>
    <row r="217" spans="1:15" x14ac:dyDescent="0.2">
      <c r="A217" s="5">
        <v>216</v>
      </c>
      <c r="B217">
        <v>0</v>
      </c>
      <c r="C217">
        <v>1</v>
      </c>
      <c r="D217" s="2">
        <v>0</v>
      </c>
      <c r="E217" s="2">
        <v>1</v>
      </c>
      <c r="F217" s="2">
        <v>49</v>
      </c>
      <c r="G217" s="2">
        <v>39</v>
      </c>
      <c r="H217" s="2">
        <v>1</v>
      </c>
      <c r="I217" s="3">
        <v>4</v>
      </c>
      <c r="J217" s="2">
        <v>45</v>
      </c>
      <c r="K217" s="2">
        <v>84</v>
      </c>
      <c r="L217" s="2">
        <v>43</v>
      </c>
      <c r="M217" s="2">
        <v>0</v>
      </c>
      <c r="N217" s="2">
        <v>2</v>
      </c>
      <c r="O217" s="1">
        <v>0</v>
      </c>
    </row>
    <row r="218" spans="1:15" x14ac:dyDescent="0.2">
      <c r="A218" s="5">
        <v>217</v>
      </c>
      <c r="B218">
        <v>0</v>
      </c>
      <c r="C218">
        <v>1</v>
      </c>
      <c r="D218" s="2">
        <v>0</v>
      </c>
      <c r="E218" s="2">
        <v>0</v>
      </c>
      <c r="F218" s="2">
        <v>28</v>
      </c>
      <c r="G218" s="2">
        <v>27</v>
      </c>
      <c r="H218" s="2">
        <v>0</v>
      </c>
      <c r="I218" s="2">
        <v>1</v>
      </c>
      <c r="J218" s="2">
        <v>16</v>
      </c>
      <c r="K218" s="2">
        <v>32</v>
      </c>
      <c r="L218" s="2">
        <v>14</v>
      </c>
      <c r="M218" s="2">
        <v>1</v>
      </c>
      <c r="N218" s="2">
        <v>2</v>
      </c>
      <c r="O218">
        <v>3</v>
      </c>
    </row>
    <row r="219" spans="1:15" x14ac:dyDescent="0.2">
      <c r="A219" s="5">
        <v>218</v>
      </c>
      <c r="B219">
        <v>0</v>
      </c>
      <c r="C219">
        <v>1</v>
      </c>
      <c r="D219" s="2">
        <v>1</v>
      </c>
      <c r="E219" s="2">
        <v>1</v>
      </c>
      <c r="F219" s="2">
        <v>51</v>
      </c>
      <c r="G219" s="2">
        <v>57</v>
      </c>
      <c r="H219" s="2">
        <v>1</v>
      </c>
      <c r="I219" s="2">
        <v>0</v>
      </c>
      <c r="J219" s="2">
        <v>43</v>
      </c>
      <c r="K219" s="2">
        <v>76</v>
      </c>
      <c r="L219" s="2">
        <v>7</v>
      </c>
      <c r="M219" s="2">
        <v>1</v>
      </c>
      <c r="N219" s="2">
        <v>2</v>
      </c>
      <c r="O219">
        <v>1</v>
      </c>
    </row>
    <row r="220" spans="1:15" x14ac:dyDescent="0.2">
      <c r="A220" s="5">
        <v>219</v>
      </c>
      <c r="B220">
        <v>0</v>
      </c>
      <c r="C220">
        <v>0</v>
      </c>
      <c r="D220" s="2">
        <v>1</v>
      </c>
      <c r="E220" s="2">
        <v>0</v>
      </c>
      <c r="F220" s="2">
        <v>32</v>
      </c>
      <c r="G220" s="2">
        <v>70</v>
      </c>
      <c r="H220" s="2">
        <v>0</v>
      </c>
      <c r="I220" s="2">
        <v>3</v>
      </c>
      <c r="J220" s="2">
        <v>13</v>
      </c>
      <c r="K220" s="2">
        <v>26</v>
      </c>
      <c r="L220" s="2">
        <v>29</v>
      </c>
      <c r="M220" s="2">
        <v>1</v>
      </c>
      <c r="N220" s="2">
        <v>0</v>
      </c>
      <c r="O220">
        <v>2</v>
      </c>
    </row>
    <row r="221" spans="1:15" x14ac:dyDescent="0.2">
      <c r="A221" s="5">
        <v>220</v>
      </c>
      <c r="B221">
        <v>1</v>
      </c>
      <c r="C221">
        <v>0</v>
      </c>
      <c r="D221" s="2">
        <v>1</v>
      </c>
      <c r="E221" s="2">
        <v>3</v>
      </c>
      <c r="F221" s="2">
        <v>35</v>
      </c>
      <c r="G221" s="2">
        <v>26</v>
      </c>
      <c r="H221" s="2">
        <v>0</v>
      </c>
      <c r="I221" s="2">
        <v>1</v>
      </c>
      <c r="J221" s="2">
        <v>33</v>
      </c>
      <c r="K221" s="2">
        <v>93</v>
      </c>
      <c r="L221" s="2">
        <v>45</v>
      </c>
      <c r="M221" s="2">
        <v>1</v>
      </c>
      <c r="N221" s="2">
        <v>5</v>
      </c>
      <c r="O221">
        <v>4</v>
      </c>
    </row>
    <row r="222" spans="1:15" x14ac:dyDescent="0.2">
      <c r="A222" s="5">
        <v>221</v>
      </c>
      <c r="B222">
        <v>0</v>
      </c>
      <c r="C222">
        <v>1</v>
      </c>
      <c r="D222" s="2">
        <v>1</v>
      </c>
      <c r="E222" s="2">
        <v>1</v>
      </c>
      <c r="F222" s="2">
        <v>55</v>
      </c>
      <c r="G222" s="2">
        <v>40</v>
      </c>
      <c r="H222" s="2">
        <v>1</v>
      </c>
      <c r="I222" s="2">
        <v>0</v>
      </c>
      <c r="J222" s="2">
        <v>47</v>
      </c>
      <c r="K222" s="2">
        <v>109</v>
      </c>
      <c r="L222" s="2">
        <v>3</v>
      </c>
      <c r="M222" s="2">
        <v>1</v>
      </c>
      <c r="N222" s="2">
        <v>0</v>
      </c>
      <c r="O222">
        <v>3</v>
      </c>
    </row>
    <row r="223" spans="1:15" x14ac:dyDescent="0.2">
      <c r="A223" s="5">
        <v>222</v>
      </c>
      <c r="B223">
        <v>1</v>
      </c>
      <c r="C223">
        <v>1</v>
      </c>
      <c r="D223" s="2">
        <v>1</v>
      </c>
      <c r="E223" s="2">
        <v>0</v>
      </c>
      <c r="F223" s="2">
        <v>27</v>
      </c>
      <c r="G223" s="2">
        <v>69</v>
      </c>
      <c r="H223" s="2">
        <v>0</v>
      </c>
      <c r="I223" s="2">
        <v>1</v>
      </c>
      <c r="J223" s="2">
        <v>18</v>
      </c>
      <c r="K223" s="2">
        <v>85</v>
      </c>
      <c r="L223" s="2">
        <v>18</v>
      </c>
      <c r="M223" s="2">
        <v>1</v>
      </c>
      <c r="N223" s="2">
        <v>1</v>
      </c>
      <c r="O223">
        <v>1</v>
      </c>
    </row>
    <row r="224" spans="1:15" x14ac:dyDescent="0.2">
      <c r="A224" s="5">
        <v>223</v>
      </c>
      <c r="B224">
        <v>0</v>
      </c>
      <c r="C224">
        <v>1</v>
      </c>
      <c r="D224" s="2">
        <v>0</v>
      </c>
      <c r="E224" s="2">
        <v>0</v>
      </c>
      <c r="F224" s="2">
        <v>28</v>
      </c>
      <c r="G224" s="2">
        <v>44</v>
      </c>
      <c r="H224" s="2">
        <v>0</v>
      </c>
      <c r="I224" s="2">
        <v>1</v>
      </c>
      <c r="J224" s="2">
        <v>20</v>
      </c>
      <c r="K224" s="2">
        <v>56</v>
      </c>
      <c r="L224" s="2">
        <v>9</v>
      </c>
      <c r="M224" s="2">
        <v>1</v>
      </c>
      <c r="N224" s="2">
        <v>1</v>
      </c>
      <c r="O224">
        <v>1</v>
      </c>
    </row>
    <row r="225" spans="1:15" x14ac:dyDescent="0.2">
      <c r="A225" s="5">
        <v>224</v>
      </c>
      <c r="B225">
        <v>0</v>
      </c>
      <c r="C225">
        <v>1</v>
      </c>
      <c r="D225" s="2">
        <v>1</v>
      </c>
      <c r="E225" s="2">
        <v>0</v>
      </c>
      <c r="F225" s="2">
        <v>33</v>
      </c>
      <c r="G225" s="2">
        <v>53</v>
      </c>
      <c r="H225" s="2">
        <v>0</v>
      </c>
      <c r="I225" s="2">
        <v>3</v>
      </c>
      <c r="J225" s="2">
        <v>15</v>
      </c>
      <c r="K225" s="2">
        <v>28</v>
      </c>
      <c r="L225" s="2">
        <v>37</v>
      </c>
      <c r="M225" s="2">
        <v>1</v>
      </c>
      <c r="N225" s="2">
        <v>1</v>
      </c>
      <c r="O225">
        <v>2</v>
      </c>
    </row>
    <row r="226" spans="1:15" x14ac:dyDescent="0.2">
      <c r="A226" s="5">
        <v>225</v>
      </c>
      <c r="B226">
        <v>1</v>
      </c>
      <c r="C226">
        <v>1</v>
      </c>
      <c r="D226" s="2">
        <v>1</v>
      </c>
      <c r="E226" s="2">
        <v>2</v>
      </c>
      <c r="F226" s="2">
        <v>58</v>
      </c>
      <c r="G226" s="2">
        <v>67</v>
      </c>
      <c r="H226" s="2">
        <v>1</v>
      </c>
      <c r="I226" s="2">
        <v>0</v>
      </c>
      <c r="J226" s="2">
        <v>74</v>
      </c>
      <c r="K226" s="2">
        <v>343</v>
      </c>
      <c r="L226" s="2">
        <v>12</v>
      </c>
      <c r="M226" s="2">
        <v>1</v>
      </c>
      <c r="N226" s="2">
        <v>2</v>
      </c>
      <c r="O226">
        <v>2</v>
      </c>
    </row>
    <row r="227" spans="1:15" x14ac:dyDescent="0.2">
      <c r="A227" s="5">
        <v>226</v>
      </c>
      <c r="B227">
        <v>0</v>
      </c>
      <c r="C227">
        <v>1</v>
      </c>
      <c r="D227" s="2">
        <v>0</v>
      </c>
      <c r="E227" s="2">
        <v>1</v>
      </c>
      <c r="F227" s="2">
        <v>34</v>
      </c>
      <c r="G227" s="2">
        <v>34</v>
      </c>
      <c r="H227" s="2">
        <v>0</v>
      </c>
      <c r="I227" s="2">
        <v>3</v>
      </c>
      <c r="J227" s="2">
        <v>14</v>
      </c>
      <c r="K227" s="2">
        <v>69</v>
      </c>
      <c r="L227" s="2">
        <v>34</v>
      </c>
      <c r="M227" s="2">
        <v>1</v>
      </c>
      <c r="N227" s="2">
        <v>1</v>
      </c>
      <c r="O227">
        <v>1</v>
      </c>
    </row>
    <row r="228" spans="1:15" x14ac:dyDescent="0.2">
      <c r="A228" s="5">
        <v>227</v>
      </c>
      <c r="B228">
        <v>0</v>
      </c>
      <c r="C228">
        <v>1</v>
      </c>
      <c r="D228" s="2">
        <v>0</v>
      </c>
      <c r="E228" s="2">
        <v>0</v>
      </c>
      <c r="F228" s="2">
        <v>47</v>
      </c>
      <c r="G228" s="2">
        <v>58</v>
      </c>
      <c r="H228" s="2">
        <v>1</v>
      </c>
      <c r="I228" s="3">
        <v>4</v>
      </c>
      <c r="J228" s="2">
        <v>45</v>
      </c>
      <c r="K228" s="2">
        <v>127</v>
      </c>
      <c r="L228" s="2">
        <v>30</v>
      </c>
      <c r="M228" s="2">
        <v>0</v>
      </c>
      <c r="N228" s="2">
        <v>2</v>
      </c>
      <c r="O228">
        <v>0</v>
      </c>
    </row>
    <row r="229" spans="1:15" x14ac:dyDescent="0.2">
      <c r="A229" s="5">
        <v>228</v>
      </c>
      <c r="B229">
        <v>0</v>
      </c>
      <c r="C229">
        <v>0</v>
      </c>
      <c r="D229" s="2">
        <v>1</v>
      </c>
      <c r="E229" s="2">
        <v>0</v>
      </c>
      <c r="F229" s="2">
        <v>33</v>
      </c>
      <c r="G229" s="2">
        <v>18</v>
      </c>
      <c r="H229" s="2">
        <v>0</v>
      </c>
      <c r="I229" s="2">
        <v>2</v>
      </c>
      <c r="J229" s="2">
        <v>29</v>
      </c>
      <c r="K229" s="2">
        <v>45</v>
      </c>
      <c r="L229" s="2">
        <v>12</v>
      </c>
      <c r="M229" s="2">
        <v>1</v>
      </c>
      <c r="N229" s="2">
        <v>3</v>
      </c>
      <c r="O229">
        <v>4</v>
      </c>
    </row>
    <row r="230" spans="1:15" x14ac:dyDescent="0.2">
      <c r="A230" s="5">
        <v>229</v>
      </c>
      <c r="B230">
        <v>0</v>
      </c>
      <c r="C230">
        <v>0</v>
      </c>
      <c r="D230" s="2">
        <v>1</v>
      </c>
      <c r="E230" s="2">
        <v>1</v>
      </c>
      <c r="F230" s="2">
        <v>47</v>
      </c>
      <c r="G230" s="2">
        <v>29</v>
      </c>
      <c r="H230" s="2">
        <v>0</v>
      </c>
      <c r="I230" s="3">
        <v>4</v>
      </c>
      <c r="J230" s="2">
        <v>44</v>
      </c>
      <c r="K230" s="2">
        <v>93</v>
      </c>
      <c r="L230" s="2">
        <v>24</v>
      </c>
      <c r="M230" s="2">
        <v>0</v>
      </c>
      <c r="N230" s="2">
        <v>13</v>
      </c>
      <c r="O230">
        <v>0</v>
      </c>
    </row>
    <row r="231" spans="1:15" x14ac:dyDescent="0.2">
      <c r="A231" s="5">
        <v>230</v>
      </c>
      <c r="B231">
        <v>1</v>
      </c>
      <c r="C231">
        <v>1</v>
      </c>
      <c r="D231" s="2">
        <v>1</v>
      </c>
      <c r="E231" s="2">
        <v>1</v>
      </c>
      <c r="F231" s="2">
        <v>44</v>
      </c>
      <c r="G231" s="2">
        <v>47</v>
      </c>
      <c r="H231" s="2">
        <v>1</v>
      </c>
      <c r="I231" s="3">
        <v>4</v>
      </c>
      <c r="J231" s="2">
        <v>44</v>
      </c>
      <c r="K231" s="2">
        <v>119</v>
      </c>
      <c r="L231" s="2">
        <v>23</v>
      </c>
      <c r="M231" s="2">
        <v>0</v>
      </c>
      <c r="N231" s="2">
        <v>12</v>
      </c>
      <c r="O231" s="1">
        <v>0</v>
      </c>
    </row>
    <row r="232" spans="1:15" x14ac:dyDescent="0.2">
      <c r="A232" s="5">
        <v>231</v>
      </c>
      <c r="B232">
        <v>1</v>
      </c>
      <c r="C232">
        <v>0</v>
      </c>
      <c r="D232" s="2">
        <v>1</v>
      </c>
      <c r="E232" s="2">
        <v>1</v>
      </c>
      <c r="F232" s="2">
        <v>26</v>
      </c>
      <c r="G232" s="2">
        <v>22</v>
      </c>
      <c r="H232" s="2">
        <v>0</v>
      </c>
      <c r="I232" s="2">
        <v>2</v>
      </c>
      <c r="J232" s="2">
        <v>32</v>
      </c>
      <c r="K232" s="2">
        <v>110</v>
      </c>
      <c r="L232" s="2">
        <v>21</v>
      </c>
      <c r="M232" s="2">
        <v>1</v>
      </c>
      <c r="N232" s="2">
        <v>5</v>
      </c>
      <c r="O232">
        <v>4</v>
      </c>
    </row>
    <row r="233" spans="1:15" x14ac:dyDescent="0.2">
      <c r="A233" s="5">
        <v>232</v>
      </c>
      <c r="B233">
        <v>1</v>
      </c>
      <c r="C233">
        <v>1</v>
      </c>
      <c r="D233" s="2">
        <v>1</v>
      </c>
      <c r="E233" s="2">
        <v>0</v>
      </c>
      <c r="F233" s="2">
        <v>33</v>
      </c>
      <c r="G233" s="2">
        <v>76</v>
      </c>
      <c r="H233" s="2">
        <v>1</v>
      </c>
      <c r="I233" s="2">
        <v>3</v>
      </c>
      <c r="J233" s="2">
        <v>13</v>
      </c>
      <c r="K233" s="2">
        <v>28</v>
      </c>
      <c r="L233" s="2">
        <v>47</v>
      </c>
      <c r="M233" s="2">
        <v>1</v>
      </c>
      <c r="N233" s="2">
        <v>0</v>
      </c>
      <c r="O233">
        <v>1</v>
      </c>
    </row>
    <row r="234" spans="1:15" x14ac:dyDescent="0.2">
      <c r="A234" s="5">
        <v>233</v>
      </c>
      <c r="B234">
        <v>0</v>
      </c>
      <c r="C234">
        <v>1</v>
      </c>
      <c r="D234" s="2">
        <v>1</v>
      </c>
      <c r="E234" s="2">
        <v>1</v>
      </c>
      <c r="F234" s="2">
        <v>47</v>
      </c>
      <c r="G234" s="2">
        <v>61</v>
      </c>
      <c r="H234" s="2">
        <v>1</v>
      </c>
      <c r="I234" s="3">
        <v>4</v>
      </c>
      <c r="J234" s="2">
        <v>35</v>
      </c>
      <c r="K234" s="2">
        <v>121</v>
      </c>
      <c r="L234" s="2">
        <v>16</v>
      </c>
      <c r="M234" s="2">
        <v>0</v>
      </c>
      <c r="N234" s="2">
        <v>10</v>
      </c>
      <c r="O234" s="1">
        <v>0</v>
      </c>
    </row>
    <row r="235" spans="1:15" x14ac:dyDescent="0.2">
      <c r="A235" s="5">
        <v>234</v>
      </c>
      <c r="B235">
        <v>0</v>
      </c>
      <c r="C235">
        <v>1</v>
      </c>
      <c r="D235" s="2">
        <v>1</v>
      </c>
      <c r="E235" s="2">
        <v>1</v>
      </c>
      <c r="F235" s="2">
        <v>54</v>
      </c>
      <c r="G235" s="2">
        <v>74</v>
      </c>
      <c r="H235" s="2">
        <v>1</v>
      </c>
      <c r="I235" s="3">
        <v>4</v>
      </c>
      <c r="J235" s="2">
        <v>41</v>
      </c>
      <c r="K235" s="2">
        <v>159</v>
      </c>
      <c r="L235" s="2">
        <v>34</v>
      </c>
      <c r="M235" s="2">
        <v>0</v>
      </c>
      <c r="N235" s="2">
        <v>7</v>
      </c>
      <c r="O235" s="1">
        <v>0</v>
      </c>
    </row>
    <row r="236" spans="1:15" x14ac:dyDescent="0.2">
      <c r="A236" s="5">
        <v>235</v>
      </c>
      <c r="B236">
        <v>0</v>
      </c>
      <c r="C236">
        <v>1</v>
      </c>
      <c r="D236" s="2">
        <v>0</v>
      </c>
      <c r="E236" s="2">
        <v>0</v>
      </c>
      <c r="F236" s="2">
        <v>29</v>
      </c>
      <c r="G236" s="2">
        <v>23</v>
      </c>
      <c r="H236" s="2">
        <v>1</v>
      </c>
      <c r="I236" s="2">
        <v>1</v>
      </c>
      <c r="J236" s="2">
        <v>21</v>
      </c>
      <c r="K236" s="2">
        <v>42</v>
      </c>
      <c r="L236" s="2">
        <v>29</v>
      </c>
      <c r="M236" s="2">
        <v>1</v>
      </c>
      <c r="N236" s="2">
        <v>1</v>
      </c>
      <c r="O236">
        <v>3</v>
      </c>
    </row>
    <row r="237" spans="1:15" x14ac:dyDescent="0.2">
      <c r="A237" s="5">
        <v>236</v>
      </c>
      <c r="B237">
        <v>1</v>
      </c>
      <c r="C237">
        <v>1</v>
      </c>
      <c r="D237" s="2">
        <v>1</v>
      </c>
      <c r="E237" s="2">
        <v>1</v>
      </c>
      <c r="F237" s="2">
        <v>44</v>
      </c>
      <c r="G237" s="2">
        <v>44</v>
      </c>
      <c r="H237" s="2">
        <v>1</v>
      </c>
      <c r="I237" s="3">
        <v>4</v>
      </c>
      <c r="J237" s="2">
        <v>35</v>
      </c>
      <c r="K237" s="2">
        <v>55</v>
      </c>
      <c r="L237" s="2">
        <v>17</v>
      </c>
      <c r="M237" s="2">
        <v>0</v>
      </c>
      <c r="N237" s="2">
        <v>5</v>
      </c>
      <c r="O237">
        <v>0</v>
      </c>
    </row>
    <row r="238" spans="1:15" x14ac:dyDescent="0.2">
      <c r="A238" s="5">
        <v>237</v>
      </c>
      <c r="B238">
        <v>0</v>
      </c>
      <c r="C238">
        <v>1</v>
      </c>
      <c r="D238" s="2">
        <v>0</v>
      </c>
      <c r="E238" s="2">
        <v>0</v>
      </c>
      <c r="F238" s="2">
        <v>49</v>
      </c>
      <c r="G238" s="2">
        <v>61</v>
      </c>
      <c r="H238" s="2">
        <v>1</v>
      </c>
      <c r="I238" s="3">
        <v>4</v>
      </c>
      <c r="J238" s="2">
        <v>38</v>
      </c>
      <c r="K238" s="2">
        <v>86</v>
      </c>
      <c r="L238" s="2">
        <v>33</v>
      </c>
      <c r="M238" s="2">
        <v>0</v>
      </c>
      <c r="N238" s="2">
        <v>5</v>
      </c>
      <c r="O238" s="1">
        <v>0</v>
      </c>
    </row>
    <row r="239" spans="1:15" x14ac:dyDescent="0.2">
      <c r="A239" s="5">
        <v>238</v>
      </c>
      <c r="B239">
        <v>0</v>
      </c>
      <c r="C239">
        <v>0</v>
      </c>
      <c r="D239" s="2">
        <v>1</v>
      </c>
      <c r="E239" s="2">
        <v>2</v>
      </c>
      <c r="F239" s="2">
        <v>34</v>
      </c>
      <c r="G239" s="2">
        <v>30</v>
      </c>
      <c r="H239" s="2">
        <v>0</v>
      </c>
      <c r="I239" s="2">
        <v>1</v>
      </c>
      <c r="J239" s="2">
        <v>32</v>
      </c>
      <c r="K239" s="2">
        <v>75</v>
      </c>
      <c r="L239" s="2">
        <v>4</v>
      </c>
      <c r="M239" s="2">
        <v>1</v>
      </c>
      <c r="N239" s="2">
        <v>1</v>
      </c>
      <c r="O239">
        <v>4</v>
      </c>
    </row>
    <row r="240" spans="1:15" x14ac:dyDescent="0.2">
      <c r="A240" s="5">
        <v>239</v>
      </c>
      <c r="B240">
        <v>1</v>
      </c>
      <c r="C240">
        <v>1</v>
      </c>
      <c r="D240" s="2">
        <v>1</v>
      </c>
      <c r="E240" s="2">
        <v>0</v>
      </c>
      <c r="F240" s="2">
        <v>33</v>
      </c>
      <c r="G240" s="2">
        <v>50</v>
      </c>
      <c r="H240" s="2">
        <v>1</v>
      </c>
      <c r="I240" s="2">
        <v>3</v>
      </c>
      <c r="J240" s="2">
        <v>17</v>
      </c>
      <c r="K240" s="2">
        <v>47</v>
      </c>
      <c r="L240" s="2">
        <v>27</v>
      </c>
      <c r="M240" s="2">
        <v>1</v>
      </c>
      <c r="N240" s="2">
        <v>0</v>
      </c>
      <c r="O240">
        <v>3</v>
      </c>
    </row>
    <row r="241" spans="1:15" x14ac:dyDescent="0.2">
      <c r="A241" s="5">
        <v>240</v>
      </c>
      <c r="B241">
        <v>0</v>
      </c>
      <c r="C241">
        <v>1</v>
      </c>
      <c r="D241" s="2">
        <v>0</v>
      </c>
      <c r="E241" s="2">
        <v>2</v>
      </c>
      <c r="F241" s="2">
        <v>49</v>
      </c>
      <c r="G241" s="2">
        <v>28</v>
      </c>
      <c r="H241" s="2">
        <v>1</v>
      </c>
      <c r="I241" s="3">
        <v>4</v>
      </c>
      <c r="J241" s="2">
        <v>40</v>
      </c>
      <c r="K241" s="2">
        <v>124</v>
      </c>
      <c r="L241" s="2">
        <v>15</v>
      </c>
      <c r="M241" s="2">
        <v>0</v>
      </c>
      <c r="N241" s="2">
        <v>9</v>
      </c>
      <c r="O241" s="1">
        <v>0</v>
      </c>
    </row>
    <row r="242" spans="1:15" x14ac:dyDescent="0.2">
      <c r="A242" s="5">
        <v>241</v>
      </c>
      <c r="B242">
        <v>1</v>
      </c>
      <c r="C242">
        <v>1</v>
      </c>
      <c r="D242" s="2">
        <v>0</v>
      </c>
      <c r="E242" s="2">
        <v>0</v>
      </c>
      <c r="F242" s="2">
        <v>35</v>
      </c>
      <c r="G242" s="2">
        <v>32</v>
      </c>
      <c r="H242" s="2">
        <v>1</v>
      </c>
      <c r="I242" s="2">
        <v>3</v>
      </c>
      <c r="J242" s="2">
        <v>16</v>
      </c>
      <c r="K242" s="2">
        <v>23</v>
      </c>
      <c r="L242" s="2">
        <v>12</v>
      </c>
      <c r="M242" s="2">
        <v>1</v>
      </c>
      <c r="N242" s="2">
        <v>1</v>
      </c>
      <c r="O242">
        <v>1</v>
      </c>
    </row>
    <row r="243" spans="1:15" x14ac:dyDescent="0.2">
      <c r="A243" s="5">
        <v>242</v>
      </c>
      <c r="B243">
        <v>0</v>
      </c>
      <c r="C243">
        <v>0</v>
      </c>
      <c r="D243" s="2">
        <v>0</v>
      </c>
      <c r="E243" s="2">
        <v>0</v>
      </c>
      <c r="F243" s="2">
        <v>29</v>
      </c>
      <c r="G243" s="2">
        <v>51</v>
      </c>
      <c r="H243" s="2">
        <v>0</v>
      </c>
      <c r="I243" s="2">
        <v>1</v>
      </c>
      <c r="J243" s="2">
        <v>21</v>
      </c>
      <c r="K243" s="2">
        <v>45</v>
      </c>
      <c r="L243" s="2">
        <v>32</v>
      </c>
      <c r="M243" s="2">
        <v>1</v>
      </c>
      <c r="N243" s="2">
        <v>1</v>
      </c>
      <c r="O243">
        <v>3</v>
      </c>
    </row>
    <row r="244" spans="1:15" x14ac:dyDescent="0.2">
      <c r="A244" s="5">
        <v>243</v>
      </c>
      <c r="B244">
        <v>0</v>
      </c>
      <c r="C244">
        <v>1</v>
      </c>
      <c r="D244" s="2">
        <v>1</v>
      </c>
      <c r="E244" s="2">
        <v>1</v>
      </c>
      <c r="F244" s="2">
        <v>55</v>
      </c>
      <c r="G244" s="2">
        <v>23</v>
      </c>
      <c r="H244" s="2">
        <v>1</v>
      </c>
      <c r="I244" s="2">
        <v>0</v>
      </c>
      <c r="J244" s="2">
        <v>61</v>
      </c>
      <c r="K244" s="2">
        <v>258</v>
      </c>
      <c r="L244" s="2">
        <v>16</v>
      </c>
      <c r="M244" s="2">
        <v>1</v>
      </c>
      <c r="N244" s="2">
        <v>1</v>
      </c>
      <c r="O244">
        <v>1</v>
      </c>
    </row>
    <row r="245" spans="1:15" x14ac:dyDescent="0.2">
      <c r="A245" s="5">
        <v>244</v>
      </c>
      <c r="B245">
        <v>1</v>
      </c>
      <c r="C245">
        <v>1</v>
      </c>
      <c r="D245" s="2">
        <v>1</v>
      </c>
      <c r="E245" s="2">
        <v>1</v>
      </c>
      <c r="F245" s="2">
        <v>56</v>
      </c>
      <c r="G245" s="2">
        <v>56</v>
      </c>
      <c r="H245" s="2">
        <v>1</v>
      </c>
      <c r="I245" s="2">
        <v>0</v>
      </c>
      <c r="J245" s="2">
        <v>71</v>
      </c>
      <c r="K245" s="2">
        <v>87</v>
      </c>
      <c r="L245" s="2">
        <v>10</v>
      </c>
      <c r="M245" s="2">
        <v>1</v>
      </c>
      <c r="N245" s="2">
        <v>1</v>
      </c>
      <c r="O245">
        <v>3</v>
      </c>
    </row>
    <row r="246" spans="1:15" x14ac:dyDescent="0.2">
      <c r="A246" s="5">
        <v>245</v>
      </c>
      <c r="B246">
        <v>1</v>
      </c>
      <c r="C246">
        <v>0</v>
      </c>
      <c r="D246" s="2">
        <v>1</v>
      </c>
      <c r="E246" s="2">
        <v>1</v>
      </c>
      <c r="F246" s="2">
        <v>57</v>
      </c>
      <c r="G246" s="2">
        <v>68</v>
      </c>
      <c r="H246" s="2">
        <v>0</v>
      </c>
      <c r="I246" s="2">
        <v>0</v>
      </c>
      <c r="J246" s="2">
        <v>66</v>
      </c>
      <c r="K246" s="2">
        <v>312</v>
      </c>
      <c r="L246" s="2">
        <v>14</v>
      </c>
      <c r="M246" s="2">
        <v>1</v>
      </c>
      <c r="N246" s="2">
        <v>1</v>
      </c>
      <c r="O246">
        <v>1</v>
      </c>
    </row>
    <row r="247" spans="1:15" x14ac:dyDescent="0.2">
      <c r="A247" s="5">
        <v>246</v>
      </c>
      <c r="B247">
        <v>0</v>
      </c>
      <c r="C247">
        <v>1</v>
      </c>
      <c r="D247" s="2">
        <v>0</v>
      </c>
      <c r="E247" s="2">
        <v>0</v>
      </c>
      <c r="F247" s="2">
        <v>24</v>
      </c>
      <c r="G247" s="2">
        <v>51</v>
      </c>
      <c r="H247" s="2">
        <v>1</v>
      </c>
      <c r="I247" s="2">
        <v>3</v>
      </c>
      <c r="J247" s="2">
        <v>18</v>
      </c>
      <c r="K247" s="2">
        <v>72</v>
      </c>
      <c r="L247" s="2">
        <v>46</v>
      </c>
      <c r="M247" s="2">
        <v>1</v>
      </c>
      <c r="N247" s="2">
        <v>0</v>
      </c>
      <c r="O247">
        <v>3</v>
      </c>
    </row>
    <row r="248" spans="1:15" x14ac:dyDescent="0.2">
      <c r="A248" s="5">
        <v>247</v>
      </c>
      <c r="B248">
        <v>0</v>
      </c>
      <c r="C248">
        <v>1</v>
      </c>
      <c r="D248" s="2">
        <v>1</v>
      </c>
      <c r="E248" s="2">
        <v>2</v>
      </c>
      <c r="F248" s="2">
        <v>55</v>
      </c>
      <c r="G248" s="2">
        <v>38</v>
      </c>
      <c r="H248" s="2">
        <v>1</v>
      </c>
      <c r="I248" s="2">
        <v>0</v>
      </c>
      <c r="J248" s="2">
        <v>38</v>
      </c>
      <c r="K248" s="2">
        <v>115</v>
      </c>
      <c r="L248" s="2">
        <v>16</v>
      </c>
      <c r="M248" s="2">
        <v>1</v>
      </c>
      <c r="N248" s="2">
        <v>1</v>
      </c>
      <c r="O248">
        <v>3</v>
      </c>
    </row>
    <row r="249" spans="1:15" x14ac:dyDescent="0.2">
      <c r="A249" s="5">
        <v>248</v>
      </c>
      <c r="B249">
        <v>0</v>
      </c>
      <c r="C249">
        <v>1</v>
      </c>
      <c r="D249" s="2">
        <v>0</v>
      </c>
      <c r="E249" s="2">
        <v>0</v>
      </c>
      <c r="F249" s="2">
        <v>26</v>
      </c>
      <c r="G249" s="2">
        <v>38</v>
      </c>
      <c r="H249" s="2">
        <v>0</v>
      </c>
      <c r="I249" s="2">
        <v>1</v>
      </c>
      <c r="J249" s="2">
        <v>17</v>
      </c>
      <c r="K249" s="2">
        <v>58</v>
      </c>
      <c r="L249" s="2">
        <v>11</v>
      </c>
      <c r="M249" s="2">
        <v>1</v>
      </c>
      <c r="N249" s="2">
        <v>1</v>
      </c>
      <c r="O249">
        <v>2</v>
      </c>
    </row>
    <row r="250" spans="1:15" x14ac:dyDescent="0.2">
      <c r="A250" s="5">
        <v>249</v>
      </c>
      <c r="B250">
        <v>1</v>
      </c>
      <c r="C250">
        <v>1</v>
      </c>
      <c r="D250" s="2">
        <v>0</v>
      </c>
      <c r="E250" s="2">
        <v>1</v>
      </c>
      <c r="F250" s="2">
        <v>51</v>
      </c>
      <c r="G250" s="2">
        <v>36</v>
      </c>
      <c r="H250" s="2">
        <v>1</v>
      </c>
      <c r="I250" s="3">
        <v>4</v>
      </c>
      <c r="J250" s="2">
        <v>50</v>
      </c>
      <c r="K250" s="2">
        <v>102</v>
      </c>
      <c r="L250" s="2">
        <v>42</v>
      </c>
      <c r="M250" s="2">
        <v>0</v>
      </c>
      <c r="N250" s="2">
        <v>5</v>
      </c>
      <c r="O250">
        <v>0</v>
      </c>
    </row>
    <row r="251" spans="1:15" x14ac:dyDescent="0.2">
      <c r="A251" s="5">
        <v>250</v>
      </c>
      <c r="B251">
        <v>0</v>
      </c>
      <c r="C251">
        <v>1</v>
      </c>
      <c r="D251" s="2">
        <v>0</v>
      </c>
      <c r="E251" s="2">
        <v>0</v>
      </c>
      <c r="F251" s="2">
        <v>26</v>
      </c>
      <c r="G251" s="2">
        <v>31</v>
      </c>
      <c r="H251" s="2">
        <v>0</v>
      </c>
      <c r="I251" s="2">
        <v>1</v>
      </c>
      <c r="J251" s="2">
        <v>18</v>
      </c>
      <c r="K251" s="2">
        <v>53</v>
      </c>
      <c r="L251" s="2">
        <v>11</v>
      </c>
      <c r="M251" s="2">
        <v>1</v>
      </c>
      <c r="N251" s="2">
        <v>0</v>
      </c>
      <c r="O251">
        <v>3</v>
      </c>
    </row>
    <row r="252" spans="1:15" x14ac:dyDescent="0.2">
      <c r="A252" s="5">
        <v>251</v>
      </c>
      <c r="B252">
        <v>0</v>
      </c>
      <c r="C252">
        <v>0</v>
      </c>
      <c r="D252" s="2">
        <v>1</v>
      </c>
      <c r="E252" s="2">
        <v>1</v>
      </c>
      <c r="F252" s="2">
        <v>34</v>
      </c>
      <c r="G252" s="2">
        <v>29</v>
      </c>
      <c r="H252" s="2">
        <v>0</v>
      </c>
      <c r="I252" s="2">
        <v>3</v>
      </c>
      <c r="J252" s="2">
        <v>34</v>
      </c>
      <c r="K252" s="2">
        <v>166</v>
      </c>
      <c r="L252" s="2">
        <v>36</v>
      </c>
      <c r="M252" s="2">
        <v>1</v>
      </c>
      <c r="N252" s="2">
        <v>2</v>
      </c>
      <c r="O252">
        <v>4</v>
      </c>
    </row>
    <row r="253" spans="1:15" x14ac:dyDescent="0.2">
      <c r="A253" s="5">
        <v>252</v>
      </c>
      <c r="B253">
        <v>1</v>
      </c>
      <c r="C253">
        <v>1</v>
      </c>
      <c r="D253" s="2">
        <v>1</v>
      </c>
      <c r="E253" s="2">
        <v>0</v>
      </c>
      <c r="F253" s="2">
        <v>46</v>
      </c>
      <c r="G253" s="2">
        <v>77</v>
      </c>
      <c r="H253" s="2">
        <v>1</v>
      </c>
      <c r="I253" s="3">
        <v>4</v>
      </c>
      <c r="J253" s="2">
        <v>45</v>
      </c>
      <c r="K253" s="2">
        <v>146</v>
      </c>
      <c r="L253" s="2">
        <v>43</v>
      </c>
      <c r="M253" s="2">
        <v>0</v>
      </c>
      <c r="N253" s="2">
        <v>0</v>
      </c>
      <c r="O253">
        <v>0</v>
      </c>
    </row>
    <row r="254" spans="1:15" x14ac:dyDescent="0.2">
      <c r="A254" s="5">
        <v>253</v>
      </c>
      <c r="B254">
        <v>0</v>
      </c>
      <c r="C254">
        <v>1</v>
      </c>
      <c r="D254" s="2">
        <v>1</v>
      </c>
      <c r="E254" s="2">
        <v>0</v>
      </c>
      <c r="F254" s="2">
        <v>29</v>
      </c>
      <c r="G254" s="2">
        <v>51</v>
      </c>
      <c r="H254" s="2">
        <v>0</v>
      </c>
      <c r="I254" s="2">
        <v>3</v>
      </c>
      <c r="J254" s="2">
        <v>14</v>
      </c>
      <c r="K254" s="2">
        <v>44</v>
      </c>
      <c r="L254" s="2">
        <v>9</v>
      </c>
      <c r="M254" s="2">
        <v>1</v>
      </c>
      <c r="N254" s="2">
        <v>1</v>
      </c>
      <c r="O254">
        <v>3</v>
      </c>
    </row>
    <row r="255" spans="1:15" x14ac:dyDescent="0.2">
      <c r="A255" s="5">
        <v>254</v>
      </c>
      <c r="B255">
        <v>0</v>
      </c>
      <c r="C255">
        <v>0</v>
      </c>
      <c r="D255" s="2">
        <v>1</v>
      </c>
      <c r="E255" s="2">
        <v>2</v>
      </c>
      <c r="F255" s="2">
        <v>55</v>
      </c>
      <c r="G255" s="2">
        <v>33</v>
      </c>
      <c r="H255" s="2">
        <v>0</v>
      </c>
      <c r="I255" s="2">
        <v>0</v>
      </c>
      <c r="J255" s="2">
        <v>82</v>
      </c>
      <c r="K255" s="2">
        <v>165</v>
      </c>
      <c r="L255" s="2">
        <v>15</v>
      </c>
      <c r="M255" s="2">
        <v>1</v>
      </c>
      <c r="N255" s="2">
        <v>1</v>
      </c>
      <c r="O255">
        <v>1</v>
      </c>
    </row>
    <row r="256" spans="1:15" x14ac:dyDescent="0.2">
      <c r="A256" s="5">
        <v>255</v>
      </c>
      <c r="B256">
        <v>0</v>
      </c>
      <c r="C256">
        <v>1</v>
      </c>
      <c r="D256" s="2">
        <v>0</v>
      </c>
      <c r="E256" s="2">
        <v>0</v>
      </c>
      <c r="F256" s="2">
        <v>26</v>
      </c>
      <c r="G256" s="2">
        <v>59</v>
      </c>
      <c r="H256" s="2">
        <v>1</v>
      </c>
      <c r="I256" s="2">
        <v>3</v>
      </c>
      <c r="J256" s="2">
        <v>12</v>
      </c>
      <c r="K256" s="2">
        <v>37</v>
      </c>
      <c r="L256" s="2">
        <v>44</v>
      </c>
      <c r="M256" s="2">
        <v>1</v>
      </c>
      <c r="N256" s="2">
        <v>2</v>
      </c>
      <c r="O256">
        <v>1</v>
      </c>
    </row>
    <row r="257" spans="1:15" x14ac:dyDescent="0.2">
      <c r="A257" s="5">
        <v>256</v>
      </c>
      <c r="B257">
        <v>1</v>
      </c>
      <c r="C257">
        <v>0</v>
      </c>
      <c r="D257" s="2">
        <v>1</v>
      </c>
      <c r="E257" s="2">
        <v>0</v>
      </c>
      <c r="F257" s="2">
        <v>33</v>
      </c>
      <c r="G257" s="2">
        <v>24</v>
      </c>
      <c r="H257" s="2">
        <v>0</v>
      </c>
      <c r="I257" s="2">
        <v>2</v>
      </c>
      <c r="J257" s="2">
        <v>37</v>
      </c>
      <c r="K257" s="2">
        <v>131</v>
      </c>
      <c r="L257" s="2">
        <v>23</v>
      </c>
      <c r="M257" s="2">
        <v>1</v>
      </c>
      <c r="N257" s="2">
        <v>4</v>
      </c>
      <c r="O257">
        <v>4</v>
      </c>
    </row>
    <row r="258" spans="1:15" x14ac:dyDescent="0.2">
      <c r="A258" s="5">
        <v>257</v>
      </c>
      <c r="B258">
        <v>1</v>
      </c>
      <c r="C258">
        <v>1</v>
      </c>
      <c r="D258" s="2">
        <v>1</v>
      </c>
      <c r="E258" s="2">
        <v>1</v>
      </c>
      <c r="F258" s="2">
        <v>50</v>
      </c>
      <c r="G258" s="2">
        <v>26</v>
      </c>
      <c r="H258" s="2">
        <v>1</v>
      </c>
      <c r="I258" s="2">
        <v>0</v>
      </c>
      <c r="J258" s="2">
        <v>71</v>
      </c>
      <c r="K258" s="2">
        <v>267</v>
      </c>
      <c r="L258" s="4">
        <v>11</v>
      </c>
      <c r="M258" s="2">
        <v>1</v>
      </c>
      <c r="N258" s="2">
        <v>2</v>
      </c>
      <c r="O258">
        <v>1</v>
      </c>
    </row>
    <row r="259" spans="1:15" x14ac:dyDescent="0.2">
      <c r="A259" s="5">
        <v>258</v>
      </c>
      <c r="B259">
        <v>0</v>
      </c>
      <c r="C259">
        <v>1</v>
      </c>
      <c r="D259" s="2">
        <v>1</v>
      </c>
      <c r="E259" s="2">
        <v>0</v>
      </c>
      <c r="F259" s="2">
        <v>28</v>
      </c>
      <c r="G259" s="2">
        <v>72</v>
      </c>
      <c r="H259" s="2">
        <v>1</v>
      </c>
      <c r="I259" s="2">
        <v>1</v>
      </c>
      <c r="J259" s="2">
        <v>20</v>
      </c>
      <c r="K259" s="2">
        <v>53</v>
      </c>
      <c r="L259" s="2">
        <v>27</v>
      </c>
      <c r="M259" s="2">
        <v>1</v>
      </c>
      <c r="N259" s="2">
        <v>1</v>
      </c>
      <c r="O259">
        <v>1</v>
      </c>
    </row>
    <row r="260" spans="1:15" x14ac:dyDescent="0.2">
      <c r="A260" s="5">
        <v>259</v>
      </c>
      <c r="B260">
        <v>1</v>
      </c>
      <c r="C260">
        <v>1</v>
      </c>
      <c r="D260" s="2">
        <v>0</v>
      </c>
      <c r="E260" s="2">
        <v>1</v>
      </c>
      <c r="F260" s="2">
        <v>49</v>
      </c>
      <c r="G260" s="2">
        <v>60</v>
      </c>
      <c r="H260" s="2">
        <v>1</v>
      </c>
      <c r="I260" s="3">
        <v>4</v>
      </c>
      <c r="J260" s="2">
        <v>38</v>
      </c>
      <c r="K260" s="2">
        <v>97</v>
      </c>
      <c r="L260" s="2">
        <v>23</v>
      </c>
      <c r="M260" s="2">
        <v>0</v>
      </c>
      <c r="N260" s="2">
        <v>11</v>
      </c>
      <c r="O260" s="1">
        <v>0</v>
      </c>
    </row>
    <row r="261" spans="1:15" x14ac:dyDescent="0.2">
      <c r="A261" s="5">
        <v>260</v>
      </c>
      <c r="B261">
        <v>1</v>
      </c>
      <c r="C261">
        <v>1</v>
      </c>
      <c r="D261" s="2">
        <v>1</v>
      </c>
      <c r="E261" s="2">
        <v>0</v>
      </c>
      <c r="F261" s="2">
        <v>51</v>
      </c>
      <c r="G261" s="2">
        <v>30</v>
      </c>
      <c r="H261" s="2">
        <v>1</v>
      </c>
      <c r="I261" s="2">
        <v>0</v>
      </c>
      <c r="J261" s="2">
        <v>76</v>
      </c>
      <c r="K261" s="2">
        <v>377</v>
      </c>
      <c r="L261" s="4">
        <v>9</v>
      </c>
      <c r="M261" s="2">
        <v>1</v>
      </c>
      <c r="N261" s="2">
        <v>1</v>
      </c>
      <c r="O261">
        <v>3</v>
      </c>
    </row>
    <row r="262" spans="1:15" x14ac:dyDescent="0.2">
      <c r="A262" s="5">
        <v>261</v>
      </c>
      <c r="B262">
        <v>0</v>
      </c>
      <c r="C262">
        <v>0</v>
      </c>
      <c r="D262" s="2">
        <v>1</v>
      </c>
      <c r="E262" s="2">
        <v>3</v>
      </c>
      <c r="F262" s="2">
        <v>54</v>
      </c>
      <c r="G262" s="2">
        <v>50</v>
      </c>
      <c r="H262" s="2">
        <v>0</v>
      </c>
      <c r="I262" s="2">
        <v>0</v>
      </c>
      <c r="J262" s="2">
        <v>46</v>
      </c>
      <c r="K262" s="2">
        <v>58</v>
      </c>
      <c r="L262" s="2">
        <v>11</v>
      </c>
      <c r="M262" s="2">
        <v>1</v>
      </c>
      <c r="N262" s="2">
        <v>0</v>
      </c>
      <c r="O262">
        <v>2</v>
      </c>
    </row>
    <row r="263" spans="1:15" x14ac:dyDescent="0.2">
      <c r="A263" s="5">
        <v>262</v>
      </c>
      <c r="B263">
        <v>1</v>
      </c>
      <c r="C263">
        <v>0</v>
      </c>
      <c r="D263" s="2">
        <v>1</v>
      </c>
      <c r="E263" s="2">
        <v>1</v>
      </c>
      <c r="F263" s="2">
        <v>59</v>
      </c>
      <c r="G263" s="2">
        <v>69</v>
      </c>
      <c r="H263" s="2">
        <v>0</v>
      </c>
      <c r="I263" s="2">
        <v>0</v>
      </c>
      <c r="J263" s="2">
        <v>84</v>
      </c>
      <c r="K263" s="2">
        <v>383</v>
      </c>
      <c r="L263" s="2">
        <v>7</v>
      </c>
      <c r="M263" s="2">
        <v>1</v>
      </c>
      <c r="N263" s="2">
        <v>0</v>
      </c>
      <c r="O263">
        <v>3</v>
      </c>
    </row>
    <row r="264" spans="1:15" x14ac:dyDescent="0.2">
      <c r="A264" s="5">
        <v>263</v>
      </c>
      <c r="B264">
        <v>1</v>
      </c>
      <c r="C264">
        <v>1</v>
      </c>
      <c r="D264" s="2">
        <v>1</v>
      </c>
      <c r="E264" s="2">
        <v>0</v>
      </c>
      <c r="F264" s="2">
        <v>30</v>
      </c>
      <c r="G264" s="2">
        <v>57</v>
      </c>
      <c r="H264" s="2">
        <v>0</v>
      </c>
      <c r="I264" s="2">
        <v>1</v>
      </c>
      <c r="J264" s="2">
        <v>19</v>
      </c>
      <c r="K264" s="2">
        <v>89</v>
      </c>
      <c r="L264" s="2">
        <v>40</v>
      </c>
      <c r="M264" s="2">
        <v>1</v>
      </c>
      <c r="N264" s="2">
        <v>2</v>
      </c>
      <c r="O264">
        <v>3</v>
      </c>
    </row>
    <row r="265" spans="1:15" x14ac:dyDescent="0.2">
      <c r="A265" s="5">
        <v>264</v>
      </c>
      <c r="B265">
        <v>0</v>
      </c>
      <c r="C265">
        <v>1</v>
      </c>
      <c r="D265" s="2">
        <v>0</v>
      </c>
      <c r="E265" s="2">
        <v>0</v>
      </c>
      <c r="F265" s="2">
        <v>46</v>
      </c>
      <c r="G265" s="2">
        <v>77</v>
      </c>
      <c r="H265" s="2">
        <v>1</v>
      </c>
      <c r="I265" s="3">
        <v>4</v>
      </c>
      <c r="J265" s="2">
        <v>33</v>
      </c>
      <c r="K265" s="2">
        <v>139</v>
      </c>
      <c r="L265" s="2">
        <v>26</v>
      </c>
      <c r="M265" s="2">
        <v>0</v>
      </c>
      <c r="N265" s="2">
        <v>1</v>
      </c>
      <c r="O265" s="1">
        <v>0</v>
      </c>
    </row>
    <row r="266" spans="1:15" x14ac:dyDescent="0.2">
      <c r="A266" s="5">
        <v>265</v>
      </c>
      <c r="B266">
        <v>0</v>
      </c>
      <c r="C266">
        <v>1</v>
      </c>
      <c r="D266" s="2">
        <v>0</v>
      </c>
      <c r="E266" s="2">
        <v>0</v>
      </c>
      <c r="F266" s="2">
        <v>34</v>
      </c>
      <c r="G266" s="2">
        <v>49</v>
      </c>
      <c r="H266" s="2">
        <v>0</v>
      </c>
      <c r="I266" s="2">
        <v>1</v>
      </c>
      <c r="J266" s="2">
        <v>14</v>
      </c>
      <c r="K266" s="2">
        <v>21</v>
      </c>
      <c r="L266" s="2">
        <v>17</v>
      </c>
      <c r="M266" s="2">
        <v>1</v>
      </c>
      <c r="N266" s="2">
        <v>1</v>
      </c>
      <c r="O266">
        <v>1</v>
      </c>
    </row>
    <row r="267" spans="1:15" x14ac:dyDescent="0.2">
      <c r="A267" s="5">
        <v>266</v>
      </c>
      <c r="B267">
        <v>1</v>
      </c>
      <c r="C267">
        <v>1</v>
      </c>
      <c r="D267" s="2">
        <v>1</v>
      </c>
      <c r="E267" s="2">
        <v>0</v>
      </c>
      <c r="F267" s="2">
        <v>36</v>
      </c>
      <c r="G267" s="2">
        <v>33</v>
      </c>
      <c r="H267" s="2">
        <v>0</v>
      </c>
      <c r="I267" s="2">
        <v>3</v>
      </c>
      <c r="J267" s="2">
        <v>16</v>
      </c>
      <c r="K267" s="2">
        <v>34</v>
      </c>
      <c r="L267" s="2">
        <v>2</v>
      </c>
      <c r="M267" s="2">
        <v>1</v>
      </c>
      <c r="N267" s="2">
        <v>2</v>
      </c>
      <c r="O267">
        <v>1</v>
      </c>
    </row>
    <row r="268" spans="1:15" x14ac:dyDescent="0.2">
      <c r="A268" s="5">
        <v>267</v>
      </c>
      <c r="B268">
        <v>0</v>
      </c>
      <c r="C268">
        <v>1</v>
      </c>
      <c r="D268" s="2">
        <v>1</v>
      </c>
      <c r="E268" s="2">
        <v>0</v>
      </c>
      <c r="F268" s="2">
        <v>53</v>
      </c>
      <c r="G268" s="2">
        <v>64</v>
      </c>
      <c r="H268" s="2">
        <v>1</v>
      </c>
      <c r="I268" s="3">
        <v>4</v>
      </c>
      <c r="J268" s="2">
        <v>35</v>
      </c>
      <c r="K268" s="2">
        <v>85</v>
      </c>
      <c r="L268" s="2">
        <v>21</v>
      </c>
      <c r="M268" s="2">
        <v>0</v>
      </c>
      <c r="N268" s="2">
        <v>12</v>
      </c>
      <c r="O268">
        <v>0</v>
      </c>
    </row>
    <row r="269" spans="1:15" x14ac:dyDescent="0.2">
      <c r="A269" s="5">
        <v>268</v>
      </c>
      <c r="B269">
        <v>0</v>
      </c>
      <c r="C269">
        <v>1</v>
      </c>
      <c r="D269" s="2">
        <v>1</v>
      </c>
      <c r="E269" s="2">
        <v>1</v>
      </c>
      <c r="F269" s="2">
        <v>23</v>
      </c>
      <c r="G269" s="2">
        <v>45</v>
      </c>
      <c r="H269" s="2">
        <v>1</v>
      </c>
      <c r="I269" s="2">
        <v>3</v>
      </c>
      <c r="J269" s="2">
        <v>18</v>
      </c>
      <c r="K269" s="2">
        <v>68</v>
      </c>
      <c r="L269" s="2">
        <v>3</v>
      </c>
      <c r="M269" s="2">
        <v>1</v>
      </c>
      <c r="N269" s="2">
        <v>1</v>
      </c>
      <c r="O269">
        <v>1</v>
      </c>
    </row>
    <row r="270" spans="1:15" x14ac:dyDescent="0.2">
      <c r="A270" s="5">
        <v>269</v>
      </c>
      <c r="B270">
        <v>0</v>
      </c>
      <c r="C270">
        <v>0</v>
      </c>
      <c r="D270" s="2">
        <v>1</v>
      </c>
      <c r="E270" s="2">
        <v>2</v>
      </c>
      <c r="F270" s="2">
        <v>30</v>
      </c>
      <c r="G270" s="2">
        <v>21</v>
      </c>
      <c r="H270" s="2">
        <v>0</v>
      </c>
      <c r="I270" s="2">
        <v>2</v>
      </c>
      <c r="J270" s="2">
        <v>28</v>
      </c>
      <c r="K270" s="2">
        <v>46</v>
      </c>
      <c r="L270" s="2">
        <v>37</v>
      </c>
      <c r="M270" s="2">
        <v>1</v>
      </c>
      <c r="N270" s="2">
        <v>3</v>
      </c>
      <c r="O270">
        <v>4</v>
      </c>
    </row>
    <row r="271" spans="1:15" x14ac:dyDescent="0.2">
      <c r="A271" s="5">
        <v>270</v>
      </c>
      <c r="B271">
        <v>1</v>
      </c>
      <c r="C271">
        <v>1</v>
      </c>
      <c r="D271" s="2">
        <v>1</v>
      </c>
      <c r="E271" s="2">
        <v>0</v>
      </c>
      <c r="F271" s="2">
        <v>28</v>
      </c>
      <c r="G271" s="2">
        <v>42</v>
      </c>
      <c r="H271" s="2">
        <v>0</v>
      </c>
      <c r="I271" s="2">
        <v>3</v>
      </c>
      <c r="J271" s="2">
        <v>17</v>
      </c>
      <c r="K271" s="2">
        <v>67</v>
      </c>
      <c r="L271" s="2">
        <v>47</v>
      </c>
      <c r="M271" s="2">
        <v>1</v>
      </c>
      <c r="N271" s="2">
        <v>1</v>
      </c>
      <c r="O271">
        <v>2</v>
      </c>
    </row>
    <row r="272" spans="1:15" x14ac:dyDescent="0.2">
      <c r="A272" s="5">
        <v>271</v>
      </c>
      <c r="B272">
        <v>1</v>
      </c>
      <c r="C272">
        <v>1</v>
      </c>
      <c r="D272" s="2">
        <v>1</v>
      </c>
      <c r="E272" s="2">
        <v>1</v>
      </c>
      <c r="F272" s="2">
        <v>55</v>
      </c>
      <c r="G272" s="2">
        <v>49</v>
      </c>
      <c r="H272" s="2">
        <v>1</v>
      </c>
      <c r="I272" s="2">
        <v>0</v>
      </c>
      <c r="J272" s="2">
        <v>49</v>
      </c>
      <c r="K272" s="2">
        <v>75</v>
      </c>
      <c r="L272" s="4">
        <v>7</v>
      </c>
      <c r="M272" s="2">
        <v>1</v>
      </c>
      <c r="N272" s="2">
        <v>1</v>
      </c>
      <c r="O272">
        <v>2</v>
      </c>
    </row>
    <row r="273" spans="1:15" x14ac:dyDescent="0.2">
      <c r="A273" s="5">
        <v>272</v>
      </c>
      <c r="B273">
        <v>0</v>
      </c>
      <c r="C273">
        <v>1</v>
      </c>
      <c r="D273" s="2">
        <v>0</v>
      </c>
      <c r="E273" s="2">
        <v>1</v>
      </c>
      <c r="F273" s="2">
        <v>28</v>
      </c>
      <c r="G273" s="2">
        <v>54</v>
      </c>
      <c r="H273" s="2">
        <v>1</v>
      </c>
      <c r="I273" s="2">
        <v>3</v>
      </c>
      <c r="J273" s="2">
        <v>20</v>
      </c>
      <c r="K273" s="2">
        <v>73</v>
      </c>
      <c r="L273" s="2">
        <v>8</v>
      </c>
      <c r="M273" s="2">
        <v>1</v>
      </c>
      <c r="N273" s="2">
        <v>0</v>
      </c>
      <c r="O273">
        <v>1</v>
      </c>
    </row>
    <row r="274" spans="1:15" x14ac:dyDescent="0.2">
      <c r="A274" s="5">
        <v>273</v>
      </c>
      <c r="B274">
        <v>0</v>
      </c>
      <c r="C274">
        <v>1</v>
      </c>
      <c r="D274" s="2">
        <v>1</v>
      </c>
      <c r="E274" s="2">
        <v>0</v>
      </c>
      <c r="F274" s="2">
        <v>29</v>
      </c>
      <c r="G274" s="2">
        <v>60</v>
      </c>
      <c r="H274" s="2">
        <v>0</v>
      </c>
      <c r="I274" s="2">
        <v>1</v>
      </c>
      <c r="J274" s="2">
        <v>15</v>
      </c>
      <c r="K274" s="2">
        <v>46</v>
      </c>
      <c r="L274" s="2">
        <v>12</v>
      </c>
      <c r="M274" s="2">
        <v>1</v>
      </c>
      <c r="N274" s="2">
        <v>1</v>
      </c>
      <c r="O274">
        <v>2</v>
      </c>
    </row>
    <row r="275" spans="1:15" x14ac:dyDescent="0.2">
      <c r="A275" s="5">
        <v>274</v>
      </c>
      <c r="B275">
        <v>0</v>
      </c>
      <c r="C275">
        <v>1</v>
      </c>
      <c r="D275" s="2">
        <v>1</v>
      </c>
      <c r="E275" s="2">
        <v>0</v>
      </c>
      <c r="F275" s="2">
        <v>30</v>
      </c>
      <c r="G275" s="2">
        <v>34</v>
      </c>
      <c r="H275" s="2">
        <v>1</v>
      </c>
      <c r="I275" s="2">
        <v>1</v>
      </c>
      <c r="J275" s="2">
        <v>9</v>
      </c>
      <c r="K275" s="2">
        <v>38</v>
      </c>
      <c r="L275" s="2">
        <v>19</v>
      </c>
      <c r="M275" s="2">
        <v>1</v>
      </c>
      <c r="N275" s="2">
        <v>2</v>
      </c>
      <c r="O275">
        <v>3</v>
      </c>
    </row>
    <row r="276" spans="1:15" x14ac:dyDescent="0.2">
      <c r="A276" s="5">
        <v>275</v>
      </c>
      <c r="B276">
        <v>1</v>
      </c>
      <c r="C276">
        <v>0</v>
      </c>
      <c r="D276" s="2">
        <v>1</v>
      </c>
      <c r="E276" s="2">
        <v>1</v>
      </c>
      <c r="F276" s="2">
        <v>51</v>
      </c>
      <c r="G276" s="2">
        <v>40</v>
      </c>
      <c r="H276" s="2">
        <v>0</v>
      </c>
      <c r="I276" s="3">
        <v>4</v>
      </c>
      <c r="J276" s="2">
        <v>37</v>
      </c>
      <c r="K276" s="2">
        <v>144</v>
      </c>
      <c r="L276" s="2">
        <v>18</v>
      </c>
      <c r="M276" s="2">
        <v>0</v>
      </c>
      <c r="N276" s="2">
        <v>7</v>
      </c>
      <c r="O276">
        <v>0</v>
      </c>
    </row>
    <row r="277" spans="1:15" x14ac:dyDescent="0.2">
      <c r="A277" s="5">
        <v>276</v>
      </c>
      <c r="B277">
        <v>0</v>
      </c>
      <c r="C277">
        <v>1</v>
      </c>
      <c r="D277" s="2">
        <v>1</v>
      </c>
      <c r="E277" s="2">
        <v>3</v>
      </c>
      <c r="F277" s="2">
        <v>44</v>
      </c>
      <c r="G277" s="2">
        <v>47</v>
      </c>
      <c r="H277" s="2">
        <v>1</v>
      </c>
      <c r="I277" s="3">
        <v>4</v>
      </c>
      <c r="J277" s="2">
        <v>43</v>
      </c>
      <c r="K277" s="2">
        <v>199</v>
      </c>
      <c r="L277" s="2">
        <v>30</v>
      </c>
      <c r="M277" s="2">
        <v>0</v>
      </c>
      <c r="N277" s="2">
        <v>4</v>
      </c>
      <c r="O277" s="1">
        <v>0</v>
      </c>
    </row>
    <row r="278" spans="1:15" x14ac:dyDescent="0.2">
      <c r="A278" s="5">
        <v>277</v>
      </c>
      <c r="B278">
        <v>0</v>
      </c>
      <c r="C278">
        <v>1</v>
      </c>
      <c r="D278" s="2">
        <v>1</v>
      </c>
      <c r="E278" s="2">
        <v>0</v>
      </c>
      <c r="F278" s="2">
        <v>36</v>
      </c>
      <c r="G278" s="2">
        <v>74</v>
      </c>
      <c r="H278" s="2">
        <v>0</v>
      </c>
      <c r="I278" s="2">
        <v>3</v>
      </c>
      <c r="J278" s="2">
        <v>19</v>
      </c>
      <c r="K278" s="2">
        <v>87</v>
      </c>
      <c r="L278" s="2">
        <v>6</v>
      </c>
      <c r="M278" s="2">
        <v>1</v>
      </c>
      <c r="N278" s="2">
        <v>0</v>
      </c>
      <c r="O278">
        <v>1</v>
      </c>
    </row>
    <row r="279" spans="1:15" x14ac:dyDescent="0.2">
      <c r="A279" s="5">
        <v>278</v>
      </c>
      <c r="B279">
        <v>0</v>
      </c>
      <c r="C279">
        <v>1</v>
      </c>
      <c r="D279" s="2">
        <v>1</v>
      </c>
      <c r="E279" s="2">
        <v>0</v>
      </c>
      <c r="F279" s="2">
        <v>25</v>
      </c>
      <c r="G279" s="2">
        <v>35</v>
      </c>
      <c r="H279" s="2">
        <v>1</v>
      </c>
      <c r="I279" s="2">
        <v>1</v>
      </c>
      <c r="J279" s="2">
        <v>21</v>
      </c>
      <c r="K279" s="2">
        <v>51</v>
      </c>
      <c r="L279" s="2">
        <v>47</v>
      </c>
      <c r="M279" s="2">
        <v>1</v>
      </c>
      <c r="N279" s="2">
        <v>0</v>
      </c>
      <c r="O279">
        <v>3</v>
      </c>
    </row>
    <row r="280" spans="1:15" x14ac:dyDescent="0.2">
      <c r="A280" s="5">
        <v>279</v>
      </c>
      <c r="B280">
        <v>0</v>
      </c>
      <c r="C280">
        <v>0</v>
      </c>
      <c r="D280" s="2">
        <v>0</v>
      </c>
      <c r="E280" s="2">
        <v>1</v>
      </c>
      <c r="F280" s="2">
        <v>29</v>
      </c>
      <c r="G280" s="2">
        <v>76</v>
      </c>
      <c r="H280" s="2">
        <v>1</v>
      </c>
      <c r="I280" s="2">
        <v>1</v>
      </c>
      <c r="J280" s="2">
        <v>24</v>
      </c>
      <c r="K280" s="2">
        <v>92</v>
      </c>
      <c r="L280" s="2">
        <v>40</v>
      </c>
      <c r="M280" s="2">
        <v>1</v>
      </c>
      <c r="N280" s="2">
        <v>0</v>
      </c>
      <c r="O280">
        <v>3</v>
      </c>
    </row>
    <row r="281" spans="1:15" x14ac:dyDescent="0.2">
      <c r="A281" s="5">
        <v>280</v>
      </c>
      <c r="B281">
        <v>1</v>
      </c>
      <c r="C281">
        <v>1</v>
      </c>
      <c r="D281" s="2">
        <v>1</v>
      </c>
      <c r="E281" s="2">
        <v>1</v>
      </c>
      <c r="F281" s="2">
        <v>56</v>
      </c>
      <c r="G281" s="2">
        <v>56</v>
      </c>
      <c r="H281" s="2">
        <v>1</v>
      </c>
      <c r="I281" s="2">
        <v>0</v>
      </c>
      <c r="J281" s="2">
        <v>71</v>
      </c>
      <c r="K281" s="2">
        <v>133</v>
      </c>
      <c r="L281" s="2">
        <v>11</v>
      </c>
      <c r="M281" s="2">
        <v>1</v>
      </c>
      <c r="N281" s="2">
        <v>2</v>
      </c>
      <c r="O281">
        <v>1</v>
      </c>
    </row>
    <row r="282" spans="1:15" x14ac:dyDescent="0.2">
      <c r="A282" s="5">
        <v>281</v>
      </c>
      <c r="B282">
        <v>0</v>
      </c>
      <c r="C282">
        <v>0</v>
      </c>
      <c r="D282" s="2">
        <v>0</v>
      </c>
      <c r="E282" s="2">
        <v>0</v>
      </c>
      <c r="F282" s="2">
        <v>30</v>
      </c>
      <c r="G282" s="2">
        <v>42</v>
      </c>
      <c r="H282" s="2">
        <v>0</v>
      </c>
      <c r="I282" s="2">
        <v>1</v>
      </c>
      <c r="J282" s="2">
        <v>14</v>
      </c>
      <c r="K282" s="2">
        <v>18</v>
      </c>
      <c r="L282" s="2">
        <v>19</v>
      </c>
      <c r="M282" s="2">
        <v>1</v>
      </c>
      <c r="N282" s="2">
        <v>1</v>
      </c>
      <c r="O282">
        <v>3</v>
      </c>
    </row>
    <row r="283" spans="1:15" x14ac:dyDescent="0.2">
      <c r="A283" s="5">
        <v>282</v>
      </c>
      <c r="B283">
        <v>0</v>
      </c>
      <c r="C283">
        <v>1</v>
      </c>
      <c r="D283" s="2">
        <v>0</v>
      </c>
      <c r="E283" s="2">
        <v>0</v>
      </c>
      <c r="F283" s="2">
        <v>30</v>
      </c>
      <c r="G283" s="2">
        <v>67</v>
      </c>
      <c r="H283" s="2">
        <v>1</v>
      </c>
      <c r="I283" s="2">
        <v>1</v>
      </c>
      <c r="J283" s="2">
        <v>15</v>
      </c>
      <c r="K283" s="2">
        <v>61</v>
      </c>
      <c r="L283" s="2">
        <v>16</v>
      </c>
      <c r="M283" s="2">
        <v>1</v>
      </c>
      <c r="N283" s="2">
        <v>0</v>
      </c>
      <c r="O283">
        <v>3</v>
      </c>
    </row>
    <row r="284" spans="1:15" x14ac:dyDescent="0.2">
      <c r="A284" s="5">
        <v>283</v>
      </c>
      <c r="B284">
        <v>0</v>
      </c>
      <c r="C284">
        <v>1</v>
      </c>
      <c r="D284" s="2">
        <v>1</v>
      </c>
      <c r="E284" s="2">
        <v>0</v>
      </c>
      <c r="F284" s="2">
        <v>56</v>
      </c>
      <c r="G284" s="2">
        <v>75</v>
      </c>
      <c r="H284" s="2">
        <v>1</v>
      </c>
      <c r="I284" s="3">
        <v>4</v>
      </c>
      <c r="J284" s="2">
        <v>31</v>
      </c>
      <c r="K284" s="2">
        <v>95</v>
      </c>
      <c r="L284" s="2">
        <v>21</v>
      </c>
      <c r="M284" s="2">
        <v>0</v>
      </c>
      <c r="N284" s="2">
        <v>2</v>
      </c>
      <c r="O284" s="1">
        <v>0</v>
      </c>
    </row>
    <row r="285" spans="1:15" x14ac:dyDescent="0.2">
      <c r="A285" s="5">
        <v>284</v>
      </c>
      <c r="B285">
        <v>1</v>
      </c>
      <c r="C285">
        <v>1</v>
      </c>
      <c r="D285" s="2">
        <v>0</v>
      </c>
      <c r="E285" s="2">
        <v>0</v>
      </c>
      <c r="F285" s="2">
        <v>28</v>
      </c>
      <c r="G285" s="2">
        <v>33</v>
      </c>
      <c r="H285" s="2">
        <v>1</v>
      </c>
      <c r="I285" s="2">
        <v>1</v>
      </c>
      <c r="J285" s="2">
        <v>20</v>
      </c>
      <c r="K285" s="2">
        <v>60</v>
      </c>
      <c r="L285" s="2">
        <v>35</v>
      </c>
      <c r="M285" s="2">
        <v>1</v>
      </c>
      <c r="N285" s="2">
        <v>1</v>
      </c>
      <c r="O285">
        <v>1</v>
      </c>
    </row>
    <row r="286" spans="1:15" x14ac:dyDescent="0.2">
      <c r="A286" s="5">
        <v>285</v>
      </c>
      <c r="B286">
        <v>1</v>
      </c>
      <c r="C286">
        <v>1</v>
      </c>
      <c r="D286" s="2">
        <v>0</v>
      </c>
      <c r="E286" s="2">
        <v>0</v>
      </c>
      <c r="F286" s="2">
        <v>49</v>
      </c>
      <c r="G286" s="2">
        <v>60</v>
      </c>
      <c r="H286" s="2">
        <v>1</v>
      </c>
      <c r="I286" s="3">
        <v>4</v>
      </c>
      <c r="J286" s="2">
        <v>40</v>
      </c>
      <c r="K286" s="2">
        <v>186</v>
      </c>
      <c r="L286" s="2">
        <v>30</v>
      </c>
      <c r="M286" s="2">
        <v>0</v>
      </c>
      <c r="N286" s="2">
        <v>2</v>
      </c>
      <c r="O286" s="1">
        <v>0</v>
      </c>
    </row>
    <row r="287" spans="1:15" x14ac:dyDescent="0.2">
      <c r="A287" s="5">
        <v>286</v>
      </c>
      <c r="B287">
        <v>1</v>
      </c>
      <c r="C287">
        <v>0</v>
      </c>
      <c r="D287" s="2">
        <v>1</v>
      </c>
      <c r="E287" s="2">
        <v>2</v>
      </c>
      <c r="F287" s="2">
        <v>48</v>
      </c>
      <c r="G287" s="2">
        <v>41</v>
      </c>
      <c r="H287" s="2">
        <v>0</v>
      </c>
      <c r="I287" s="3">
        <v>4</v>
      </c>
      <c r="J287" s="2">
        <v>43</v>
      </c>
      <c r="K287" s="2">
        <v>150</v>
      </c>
      <c r="L287" s="2">
        <v>21</v>
      </c>
      <c r="M287" s="2">
        <v>0</v>
      </c>
      <c r="N287" s="2">
        <v>9</v>
      </c>
      <c r="O287">
        <v>0</v>
      </c>
    </row>
    <row r="288" spans="1:15" x14ac:dyDescent="0.2">
      <c r="A288" s="5">
        <v>287</v>
      </c>
      <c r="B288">
        <v>1</v>
      </c>
      <c r="C288">
        <v>1</v>
      </c>
      <c r="D288" s="2">
        <v>1</v>
      </c>
      <c r="E288" s="2">
        <v>0</v>
      </c>
      <c r="F288" s="2">
        <v>33</v>
      </c>
      <c r="G288" s="2">
        <v>76</v>
      </c>
      <c r="H288" s="2">
        <v>1</v>
      </c>
      <c r="I288" s="2">
        <v>3</v>
      </c>
      <c r="J288" s="2">
        <v>14</v>
      </c>
      <c r="K288" s="2">
        <v>50</v>
      </c>
      <c r="L288" s="2">
        <v>26</v>
      </c>
      <c r="M288" s="2">
        <v>1</v>
      </c>
      <c r="N288" s="2">
        <v>1</v>
      </c>
      <c r="O288">
        <v>1</v>
      </c>
    </row>
    <row r="289" spans="1:15" x14ac:dyDescent="0.2">
      <c r="A289" s="5">
        <v>288</v>
      </c>
      <c r="B289">
        <v>0</v>
      </c>
      <c r="C289">
        <v>1</v>
      </c>
      <c r="D289" s="2">
        <v>0</v>
      </c>
      <c r="E289" s="2">
        <v>1</v>
      </c>
      <c r="F289" s="2">
        <v>34</v>
      </c>
      <c r="G289" s="2">
        <v>43</v>
      </c>
      <c r="H289" s="2">
        <v>1</v>
      </c>
      <c r="I289" s="2">
        <v>3</v>
      </c>
      <c r="J289" s="2">
        <v>18</v>
      </c>
      <c r="K289" s="2">
        <v>81</v>
      </c>
      <c r="L289" s="2">
        <v>40</v>
      </c>
      <c r="M289" s="2">
        <v>1</v>
      </c>
      <c r="N289" s="2">
        <v>2</v>
      </c>
      <c r="O289">
        <v>3</v>
      </c>
    </row>
    <row r="290" spans="1:15" x14ac:dyDescent="0.2">
      <c r="A290" s="5">
        <v>289</v>
      </c>
      <c r="B290">
        <v>0</v>
      </c>
      <c r="C290">
        <v>1</v>
      </c>
      <c r="D290" s="2">
        <v>0</v>
      </c>
      <c r="E290" s="2">
        <v>2</v>
      </c>
      <c r="F290" s="2">
        <v>50</v>
      </c>
      <c r="G290" s="2">
        <v>47</v>
      </c>
      <c r="H290" s="2">
        <v>1</v>
      </c>
      <c r="I290" s="3">
        <v>4</v>
      </c>
      <c r="J290" s="2">
        <v>47</v>
      </c>
      <c r="K290" s="2">
        <v>200</v>
      </c>
      <c r="L290" s="2">
        <v>45</v>
      </c>
      <c r="M290" s="2">
        <v>0</v>
      </c>
      <c r="N290" s="2">
        <v>8</v>
      </c>
      <c r="O290" s="1">
        <v>0</v>
      </c>
    </row>
    <row r="291" spans="1:15" x14ac:dyDescent="0.2">
      <c r="A291" s="5">
        <v>290</v>
      </c>
      <c r="B291">
        <v>1</v>
      </c>
      <c r="C291">
        <v>1</v>
      </c>
      <c r="D291" s="2">
        <v>1</v>
      </c>
      <c r="E291" s="2">
        <v>1</v>
      </c>
      <c r="F291" s="2">
        <v>34</v>
      </c>
      <c r="G291" s="2">
        <v>65</v>
      </c>
      <c r="H291" s="2">
        <v>1</v>
      </c>
      <c r="I291" s="2">
        <v>1</v>
      </c>
      <c r="J291" s="2">
        <v>19</v>
      </c>
      <c r="K291" s="2">
        <v>64</v>
      </c>
      <c r="L291" s="2">
        <v>28</v>
      </c>
      <c r="M291" s="2">
        <v>1</v>
      </c>
      <c r="N291" s="2">
        <v>2</v>
      </c>
      <c r="O291">
        <v>2</v>
      </c>
    </row>
    <row r="292" spans="1:15" x14ac:dyDescent="0.2">
      <c r="A292" s="5">
        <v>291</v>
      </c>
      <c r="B292">
        <v>1</v>
      </c>
      <c r="C292">
        <v>1</v>
      </c>
      <c r="D292" s="2">
        <v>1</v>
      </c>
      <c r="E292" s="2">
        <v>3</v>
      </c>
      <c r="F292" s="2">
        <v>45</v>
      </c>
      <c r="G292" s="2">
        <v>48</v>
      </c>
      <c r="H292" s="2">
        <v>1</v>
      </c>
      <c r="I292" s="3">
        <v>4</v>
      </c>
      <c r="J292" s="2">
        <v>29</v>
      </c>
      <c r="K292" s="2">
        <v>53</v>
      </c>
      <c r="L292" s="2">
        <v>35</v>
      </c>
      <c r="M292" s="2">
        <v>0</v>
      </c>
      <c r="N292" s="2">
        <v>2</v>
      </c>
      <c r="O292">
        <v>0</v>
      </c>
    </row>
    <row r="293" spans="1:15" x14ac:dyDescent="0.2">
      <c r="A293" s="5">
        <v>292</v>
      </c>
      <c r="B293">
        <v>1</v>
      </c>
      <c r="C293">
        <v>1</v>
      </c>
      <c r="D293" s="2">
        <v>1</v>
      </c>
      <c r="E293" s="2">
        <v>0</v>
      </c>
      <c r="F293" s="2">
        <v>28</v>
      </c>
      <c r="G293" s="2">
        <v>76</v>
      </c>
      <c r="H293" s="2">
        <v>0</v>
      </c>
      <c r="I293" s="2">
        <v>3</v>
      </c>
      <c r="J293" s="2">
        <v>19</v>
      </c>
      <c r="K293" s="2">
        <v>39</v>
      </c>
      <c r="L293" s="2">
        <v>40</v>
      </c>
      <c r="M293" s="2">
        <v>1</v>
      </c>
      <c r="N293" s="2">
        <v>1</v>
      </c>
      <c r="O293">
        <v>2</v>
      </c>
    </row>
    <row r="294" spans="1:15" x14ac:dyDescent="0.2">
      <c r="A294" s="5">
        <v>293</v>
      </c>
      <c r="B294">
        <v>1</v>
      </c>
      <c r="C294">
        <v>1</v>
      </c>
      <c r="D294" s="2">
        <v>1</v>
      </c>
      <c r="E294" s="2">
        <v>3</v>
      </c>
      <c r="F294" s="2">
        <v>52</v>
      </c>
      <c r="G294" s="2">
        <v>34</v>
      </c>
      <c r="H294" s="2">
        <v>1</v>
      </c>
      <c r="I294" s="2">
        <v>0</v>
      </c>
      <c r="J294" s="2">
        <v>67</v>
      </c>
      <c r="K294" s="2">
        <v>306</v>
      </c>
      <c r="L294" s="4">
        <v>4</v>
      </c>
      <c r="M294" s="2">
        <v>1</v>
      </c>
      <c r="N294" s="2">
        <v>1</v>
      </c>
      <c r="O294">
        <v>2</v>
      </c>
    </row>
    <row r="295" spans="1:15" x14ac:dyDescent="0.2">
      <c r="A295" s="5">
        <v>294</v>
      </c>
      <c r="B295">
        <v>0</v>
      </c>
      <c r="C295">
        <v>0</v>
      </c>
      <c r="D295" s="2">
        <v>1</v>
      </c>
      <c r="E295" s="2">
        <v>3</v>
      </c>
      <c r="F295" s="2">
        <v>52</v>
      </c>
      <c r="G295" s="2">
        <v>25</v>
      </c>
      <c r="H295" s="2">
        <v>0</v>
      </c>
      <c r="I295" s="2">
        <v>0</v>
      </c>
      <c r="J295" s="2">
        <v>25</v>
      </c>
      <c r="K295" s="2">
        <v>31</v>
      </c>
      <c r="L295" s="2">
        <v>14</v>
      </c>
      <c r="M295" s="2">
        <v>1</v>
      </c>
      <c r="N295" s="2">
        <v>1</v>
      </c>
      <c r="O295">
        <v>3</v>
      </c>
    </row>
    <row r="296" spans="1:15" x14ac:dyDescent="0.2">
      <c r="A296" s="5">
        <v>295</v>
      </c>
      <c r="B296">
        <v>0</v>
      </c>
      <c r="C296">
        <v>0</v>
      </c>
      <c r="D296" s="2">
        <v>0</v>
      </c>
      <c r="E296" s="2">
        <v>0</v>
      </c>
      <c r="F296" s="2">
        <v>33</v>
      </c>
      <c r="G296" s="2">
        <v>69</v>
      </c>
      <c r="H296" s="2">
        <v>0</v>
      </c>
      <c r="I296" s="2">
        <v>1</v>
      </c>
      <c r="J296" s="2">
        <v>20</v>
      </c>
      <c r="K296" s="2">
        <v>61</v>
      </c>
      <c r="L296" s="2">
        <v>48</v>
      </c>
      <c r="M296" s="2">
        <v>1</v>
      </c>
      <c r="N296" s="2">
        <v>1</v>
      </c>
      <c r="O296">
        <v>2</v>
      </c>
    </row>
    <row r="297" spans="1:15" x14ac:dyDescent="0.2">
      <c r="A297" s="5">
        <v>296</v>
      </c>
      <c r="B297">
        <v>1</v>
      </c>
      <c r="C297">
        <v>0</v>
      </c>
      <c r="D297" s="2">
        <v>1</v>
      </c>
      <c r="E297" s="2">
        <v>0</v>
      </c>
      <c r="F297" s="2">
        <v>29</v>
      </c>
      <c r="G297" s="2">
        <v>27</v>
      </c>
      <c r="H297" s="2">
        <v>0</v>
      </c>
      <c r="I297" s="2">
        <v>3</v>
      </c>
      <c r="J297" s="2">
        <v>33</v>
      </c>
      <c r="K297" s="2">
        <v>58</v>
      </c>
      <c r="L297" s="2">
        <v>12</v>
      </c>
      <c r="M297" s="2">
        <v>1</v>
      </c>
      <c r="N297" s="2">
        <v>5</v>
      </c>
      <c r="O297">
        <v>4</v>
      </c>
    </row>
    <row r="298" spans="1:15" x14ac:dyDescent="0.2">
      <c r="A298" s="5">
        <v>297</v>
      </c>
      <c r="B298">
        <v>0</v>
      </c>
      <c r="C298">
        <v>0</v>
      </c>
      <c r="D298" s="2">
        <v>1</v>
      </c>
      <c r="E298" s="2">
        <v>0</v>
      </c>
      <c r="F298" s="2">
        <v>24</v>
      </c>
      <c r="G298" s="2">
        <v>27</v>
      </c>
      <c r="H298" s="2">
        <v>0</v>
      </c>
      <c r="I298" s="2">
        <v>1</v>
      </c>
      <c r="J298" s="2">
        <v>32</v>
      </c>
      <c r="K298" s="2">
        <v>158</v>
      </c>
      <c r="L298" s="2">
        <v>17</v>
      </c>
      <c r="M298" s="2">
        <v>1</v>
      </c>
      <c r="N298" s="2">
        <v>3</v>
      </c>
      <c r="O298">
        <v>4</v>
      </c>
    </row>
    <row r="299" spans="1:15" x14ac:dyDescent="0.2">
      <c r="A299" s="5">
        <v>298</v>
      </c>
      <c r="B299">
        <v>1</v>
      </c>
      <c r="C299">
        <v>1</v>
      </c>
      <c r="D299" s="2">
        <v>1</v>
      </c>
      <c r="E299" s="2">
        <v>0</v>
      </c>
      <c r="F299" s="2">
        <v>28</v>
      </c>
      <c r="G299" s="2">
        <v>38</v>
      </c>
      <c r="H299" s="2">
        <v>0</v>
      </c>
      <c r="I299" s="2">
        <v>1</v>
      </c>
      <c r="J299" s="2">
        <v>19</v>
      </c>
      <c r="K299" s="2">
        <v>74</v>
      </c>
      <c r="L299" s="2">
        <v>28</v>
      </c>
      <c r="M299" s="2">
        <v>1</v>
      </c>
      <c r="N299" s="2">
        <v>2</v>
      </c>
      <c r="O299">
        <v>3</v>
      </c>
    </row>
    <row r="300" spans="1:15" x14ac:dyDescent="0.2">
      <c r="A300" s="5">
        <v>299</v>
      </c>
      <c r="B300">
        <v>1</v>
      </c>
      <c r="C300">
        <v>1</v>
      </c>
      <c r="D300" s="2">
        <v>1</v>
      </c>
      <c r="E300" s="2">
        <v>3</v>
      </c>
      <c r="F300" s="2">
        <v>29</v>
      </c>
      <c r="G300" s="2">
        <v>65</v>
      </c>
      <c r="H300" s="2">
        <v>0</v>
      </c>
      <c r="I300" s="2">
        <v>3</v>
      </c>
      <c r="J300" s="2">
        <v>16</v>
      </c>
      <c r="K300" s="2">
        <v>49</v>
      </c>
      <c r="L300" s="2">
        <v>25</v>
      </c>
      <c r="M300" s="2">
        <v>1</v>
      </c>
      <c r="N300" s="2">
        <v>1</v>
      </c>
      <c r="O300">
        <v>2</v>
      </c>
    </row>
    <row r="301" spans="1:15" x14ac:dyDescent="0.2">
      <c r="A301" s="5">
        <v>300</v>
      </c>
      <c r="B301">
        <v>0</v>
      </c>
      <c r="C301">
        <v>0</v>
      </c>
      <c r="D301" s="2">
        <v>1</v>
      </c>
      <c r="E301" s="2">
        <v>1</v>
      </c>
      <c r="F301" s="2">
        <v>31</v>
      </c>
      <c r="G301" s="2">
        <v>19</v>
      </c>
      <c r="H301" s="2">
        <v>0</v>
      </c>
      <c r="I301" s="2">
        <v>3</v>
      </c>
      <c r="J301" s="2">
        <v>26</v>
      </c>
      <c r="K301" s="2">
        <v>77</v>
      </c>
      <c r="L301" s="2">
        <v>23</v>
      </c>
      <c r="M301" s="2">
        <v>1</v>
      </c>
      <c r="N301" s="2">
        <v>2</v>
      </c>
      <c r="O301">
        <v>4</v>
      </c>
    </row>
    <row r="302" spans="1:15" x14ac:dyDescent="0.2">
      <c r="A302" s="5">
        <v>301</v>
      </c>
      <c r="B302">
        <v>1</v>
      </c>
      <c r="C302">
        <v>0</v>
      </c>
      <c r="D302" s="2">
        <v>1</v>
      </c>
      <c r="E302" s="2">
        <v>0</v>
      </c>
      <c r="F302" s="2">
        <v>30</v>
      </c>
      <c r="G302" s="2">
        <v>77</v>
      </c>
      <c r="H302" s="2">
        <v>1</v>
      </c>
      <c r="I302" s="2">
        <v>1</v>
      </c>
      <c r="J302" s="2">
        <v>19</v>
      </c>
      <c r="K302" s="2">
        <v>26</v>
      </c>
      <c r="L302" s="2">
        <v>44</v>
      </c>
      <c r="M302" s="2">
        <v>1</v>
      </c>
      <c r="N302" s="2">
        <v>2</v>
      </c>
      <c r="O302">
        <v>1</v>
      </c>
    </row>
    <row r="303" spans="1:15" x14ac:dyDescent="0.2">
      <c r="A303" s="5">
        <v>302</v>
      </c>
      <c r="B303">
        <v>0</v>
      </c>
      <c r="C303">
        <v>1</v>
      </c>
      <c r="D303" s="2">
        <v>0</v>
      </c>
      <c r="E303" s="2">
        <v>3</v>
      </c>
      <c r="F303" s="2">
        <v>44</v>
      </c>
      <c r="G303" s="2">
        <v>37</v>
      </c>
      <c r="H303" s="2">
        <v>1</v>
      </c>
      <c r="I303" s="3">
        <v>4</v>
      </c>
      <c r="J303" s="2">
        <v>47</v>
      </c>
      <c r="K303" s="2">
        <v>177</v>
      </c>
      <c r="L303" s="2">
        <v>16</v>
      </c>
      <c r="M303" s="2">
        <v>0</v>
      </c>
      <c r="N303" s="2">
        <v>9</v>
      </c>
      <c r="O303">
        <v>0</v>
      </c>
    </row>
    <row r="304" spans="1:15" x14ac:dyDescent="0.2">
      <c r="A304" s="5">
        <v>303</v>
      </c>
      <c r="B304">
        <v>0</v>
      </c>
      <c r="C304">
        <v>1</v>
      </c>
      <c r="D304" s="2">
        <v>0</v>
      </c>
      <c r="E304" s="2">
        <v>0</v>
      </c>
      <c r="F304" s="2">
        <v>27</v>
      </c>
      <c r="G304" s="2">
        <v>56</v>
      </c>
      <c r="H304" s="2">
        <v>1</v>
      </c>
      <c r="I304" s="2">
        <v>3</v>
      </c>
      <c r="J304" s="2">
        <v>10</v>
      </c>
      <c r="K304" s="2">
        <v>13</v>
      </c>
      <c r="L304" s="2">
        <v>24</v>
      </c>
      <c r="M304" s="2">
        <v>1</v>
      </c>
      <c r="N304" s="2">
        <v>1</v>
      </c>
      <c r="O304">
        <v>2</v>
      </c>
    </row>
    <row r="305" spans="1:15" x14ac:dyDescent="0.2">
      <c r="A305" s="5">
        <v>304</v>
      </c>
      <c r="B305">
        <v>0</v>
      </c>
      <c r="C305">
        <v>1</v>
      </c>
      <c r="D305" s="2">
        <v>1</v>
      </c>
      <c r="E305" s="2">
        <v>2</v>
      </c>
      <c r="F305" s="2">
        <v>50</v>
      </c>
      <c r="G305" s="2">
        <v>48</v>
      </c>
      <c r="H305" s="2">
        <v>1</v>
      </c>
      <c r="I305" s="3">
        <v>4</v>
      </c>
      <c r="J305" s="2">
        <v>34</v>
      </c>
      <c r="K305" s="2">
        <v>47</v>
      </c>
      <c r="L305" s="2">
        <v>46</v>
      </c>
      <c r="M305" s="2">
        <v>0</v>
      </c>
      <c r="N305" s="2">
        <v>2</v>
      </c>
      <c r="O305">
        <v>0</v>
      </c>
    </row>
    <row r="306" spans="1:15" x14ac:dyDescent="0.2">
      <c r="A306" s="5">
        <v>305</v>
      </c>
      <c r="B306">
        <v>1</v>
      </c>
      <c r="C306">
        <v>0</v>
      </c>
      <c r="D306" s="2">
        <v>1</v>
      </c>
      <c r="E306" s="2">
        <v>2</v>
      </c>
      <c r="F306" s="2">
        <v>54</v>
      </c>
      <c r="G306" s="2">
        <v>41</v>
      </c>
      <c r="H306" s="2">
        <v>0</v>
      </c>
      <c r="I306" s="2">
        <v>0</v>
      </c>
      <c r="J306" s="2">
        <v>88</v>
      </c>
      <c r="K306" s="2">
        <v>276</v>
      </c>
      <c r="L306" s="2">
        <v>8</v>
      </c>
      <c r="M306" s="2">
        <v>1</v>
      </c>
      <c r="N306" s="2">
        <v>0</v>
      </c>
      <c r="O306">
        <v>2</v>
      </c>
    </row>
    <row r="307" spans="1:15" x14ac:dyDescent="0.2">
      <c r="A307" s="5">
        <v>306</v>
      </c>
      <c r="B307">
        <v>0</v>
      </c>
      <c r="C307">
        <v>1</v>
      </c>
      <c r="D307" s="2">
        <v>1</v>
      </c>
      <c r="E307" s="2">
        <v>2</v>
      </c>
      <c r="F307" s="2">
        <v>55</v>
      </c>
      <c r="G307" s="2">
        <v>61</v>
      </c>
      <c r="H307" s="2">
        <v>1</v>
      </c>
      <c r="I307" s="2">
        <v>0</v>
      </c>
      <c r="J307" s="2">
        <v>52</v>
      </c>
      <c r="K307" s="2">
        <v>77</v>
      </c>
      <c r="L307" s="2">
        <v>12</v>
      </c>
      <c r="M307" s="2">
        <v>1</v>
      </c>
      <c r="N307" s="2">
        <v>2</v>
      </c>
      <c r="O307">
        <v>1</v>
      </c>
    </row>
    <row r="308" spans="1:15" x14ac:dyDescent="0.2">
      <c r="A308" s="5">
        <v>307</v>
      </c>
      <c r="B308">
        <v>1</v>
      </c>
      <c r="C308">
        <v>1</v>
      </c>
      <c r="D308" s="2">
        <v>0</v>
      </c>
      <c r="E308" s="2">
        <v>0</v>
      </c>
      <c r="F308" s="2">
        <v>21</v>
      </c>
      <c r="G308" s="2">
        <v>67</v>
      </c>
      <c r="H308" s="2">
        <v>1</v>
      </c>
      <c r="I308" s="2">
        <v>1</v>
      </c>
      <c r="J308" s="2">
        <v>19</v>
      </c>
      <c r="K308" s="2">
        <v>82</v>
      </c>
      <c r="L308" s="2">
        <v>32</v>
      </c>
      <c r="M308" s="2">
        <v>1</v>
      </c>
      <c r="N308" s="2">
        <v>1</v>
      </c>
      <c r="O308">
        <v>3</v>
      </c>
    </row>
    <row r="309" spans="1:15" x14ac:dyDescent="0.2">
      <c r="A309" s="5">
        <v>308</v>
      </c>
      <c r="B309">
        <v>0</v>
      </c>
      <c r="C309">
        <v>1</v>
      </c>
      <c r="D309" s="2">
        <v>1</v>
      </c>
      <c r="E309" s="2">
        <v>0</v>
      </c>
      <c r="F309" s="2">
        <v>31</v>
      </c>
      <c r="G309" s="2">
        <v>58</v>
      </c>
      <c r="H309" s="2">
        <v>0</v>
      </c>
      <c r="I309" s="2">
        <v>3</v>
      </c>
      <c r="J309" s="2">
        <v>23</v>
      </c>
      <c r="K309" s="2">
        <v>99</v>
      </c>
      <c r="L309" s="2">
        <v>23</v>
      </c>
      <c r="M309" s="2">
        <v>1</v>
      </c>
      <c r="N309" s="2">
        <v>1</v>
      </c>
      <c r="O309">
        <v>2</v>
      </c>
    </row>
    <row r="310" spans="1:15" x14ac:dyDescent="0.2">
      <c r="A310" s="5">
        <v>309</v>
      </c>
      <c r="B310">
        <v>0</v>
      </c>
      <c r="C310">
        <v>0</v>
      </c>
      <c r="D310" s="2">
        <v>1</v>
      </c>
      <c r="E310" s="2">
        <v>1</v>
      </c>
      <c r="F310" s="2">
        <v>55</v>
      </c>
      <c r="G310" s="2">
        <v>71</v>
      </c>
      <c r="H310" s="2">
        <v>0</v>
      </c>
      <c r="I310" s="2">
        <v>0</v>
      </c>
      <c r="J310" s="2">
        <v>51</v>
      </c>
      <c r="K310" s="2">
        <v>200</v>
      </c>
      <c r="L310" s="2">
        <v>10</v>
      </c>
      <c r="M310" s="2">
        <v>1</v>
      </c>
      <c r="N310" s="2">
        <v>0</v>
      </c>
      <c r="O310">
        <v>3</v>
      </c>
    </row>
    <row r="311" spans="1:15" x14ac:dyDescent="0.2">
      <c r="A311" s="5">
        <v>310</v>
      </c>
      <c r="B311">
        <v>0</v>
      </c>
      <c r="C311">
        <v>0</v>
      </c>
      <c r="D311" s="2">
        <v>1</v>
      </c>
      <c r="E311" s="2">
        <v>1</v>
      </c>
      <c r="F311" s="2">
        <v>27</v>
      </c>
      <c r="G311" s="2">
        <v>26</v>
      </c>
      <c r="H311" s="2">
        <v>0</v>
      </c>
      <c r="I311" s="2">
        <v>1</v>
      </c>
      <c r="J311" s="2">
        <v>35</v>
      </c>
      <c r="K311" s="2">
        <v>59</v>
      </c>
      <c r="L311" s="2">
        <v>46</v>
      </c>
      <c r="M311" s="2">
        <v>1</v>
      </c>
      <c r="N311" s="2">
        <v>6</v>
      </c>
      <c r="O311">
        <v>4</v>
      </c>
    </row>
    <row r="312" spans="1:15" x14ac:dyDescent="0.2">
      <c r="A312" s="5">
        <v>311</v>
      </c>
      <c r="B312">
        <v>1</v>
      </c>
      <c r="C312">
        <v>1</v>
      </c>
      <c r="D312" s="2">
        <v>1</v>
      </c>
      <c r="E312" s="2">
        <v>0</v>
      </c>
      <c r="F312" s="2">
        <v>35</v>
      </c>
      <c r="G312" s="2">
        <v>49</v>
      </c>
      <c r="H312" s="2">
        <v>0</v>
      </c>
      <c r="I312" s="2">
        <v>1</v>
      </c>
      <c r="J312" s="2">
        <v>16</v>
      </c>
      <c r="K312" s="2">
        <v>59</v>
      </c>
      <c r="L312" s="2">
        <v>36</v>
      </c>
      <c r="M312" s="2">
        <v>1</v>
      </c>
      <c r="N312" s="2">
        <v>0</v>
      </c>
      <c r="O312">
        <v>3</v>
      </c>
    </row>
    <row r="313" spans="1:15" x14ac:dyDescent="0.2">
      <c r="A313" s="5">
        <v>312</v>
      </c>
      <c r="B313">
        <v>0</v>
      </c>
      <c r="C313">
        <v>1</v>
      </c>
      <c r="D313" s="2">
        <v>0</v>
      </c>
      <c r="E313" s="2">
        <v>1</v>
      </c>
      <c r="F313" s="2">
        <v>46</v>
      </c>
      <c r="G313" s="2">
        <v>65</v>
      </c>
      <c r="H313" s="2">
        <v>1</v>
      </c>
      <c r="I313" s="3">
        <v>4</v>
      </c>
      <c r="J313" s="2">
        <v>43</v>
      </c>
      <c r="K313" s="2">
        <v>135</v>
      </c>
      <c r="L313" s="2">
        <v>36</v>
      </c>
      <c r="M313" s="2">
        <v>0</v>
      </c>
      <c r="N313" s="2">
        <v>2</v>
      </c>
      <c r="O313" s="1">
        <v>0</v>
      </c>
    </row>
    <row r="314" spans="1:15" x14ac:dyDescent="0.2">
      <c r="A314" s="5">
        <v>313</v>
      </c>
      <c r="B314">
        <v>0</v>
      </c>
      <c r="C314">
        <v>1</v>
      </c>
      <c r="D314" s="2">
        <v>1</v>
      </c>
      <c r="E314" s="2">
        <v>0</v>
      </c>
      <c r="F314" s="2">
        <v>37</v>
      </c>
      <c r="G314" s="2">
        <v>47</v>
      </c>
      <c r="H314" s="2">
        <v>0</v>
      </c>
      <c r="I314" s="2">
        <v>1</v>
      </c>
      <c r="J314" s="2">
        <v>20</v>
      </c>
      <c r="K314" s="2">
        <v>98</v>
      </c>
      <c r="L314" s="2">
        <v>27</v>
      </c>
      <c r="M314" s="2">
        <v>1</v>
      </c>
      <c r="N314" s="2">
        <v>0</v>
      </c>
      <c r="O314">
        <v>1</v>
      </c>
    </row>
    <row r="315" spans="1:15" x14ac:dyDescent="0.2">
      <c r="A315" s="5">
        <v>314</v>
      </c>
      <c r="B315">
        <v>0</v>
      </c>
      <c r="C315">
        <v>1</v>
      </c>
      <c r="D315" s="2">
        <v>1</v>
      </c>
      <c r="E315" s="2">
        <v>0</v>
      </c>
      <c r="F315" s="2">
        <v>34</v>
      </c>
      <c r="G315" s="2">
        <v>27</v>
      </c>
      <c r="H315" s="2">
        <v>0</v>
      </c>
      <c r="I315" s="2">
        <v>3</v>
      </c>
      <c r="J315" s="2">
        <v>26</v>
      </c>
      <c r="K315" s="2">
        <v>95</v>
      </c>
      <c r="L315" s="2">
        <v>31</v>
      </c>
      <c r="M315" s="2">
        <v>1</v>
      </c>
      <c r="N315" s="2">
        <v>1</v>
      </c>
      <c r="O315">
        <v>2</v>
      </c>
    </row>
    <row r="316" spans="1:15" x14ac:dyDescent="0.2">
      <c r="A316" s="5">
        <v>315</v>
      </c>
      <c r="B316">
        <v>0</v>
      </c>
      <c r="C316">
        <v>1</v>
      </c>
      <c r="D316" s="2">
        <v>0</v>
      </c>
      <c r="E316" s="2">
        <v>0</v>
      </c>
      <c r="F316" s="2">
        <v>28</v>
      </c>
      <c r="G316" s="2">
        <v>26</v>
      </c>
      <c r="H316" s="2">
        <v>1</v>
      </c>
      <c r="I316" s="2">
        <v>3</v>
      </c>
      <c r="J316" s="2">
        <v>11</v>
      </c>
      <c r="K316" s="2">
        <v>47</v>
      </c>
      <c r="L316" s="2">
        <v>10</v>
      </c>
      <c r="M316" s="2">
        <v>1</v>
      </c>
      <c r="N316" s="2">
        <v>1</v>
      </c>
      <c r="O316">
        <v>1</v>
      </c>
    </row>
    <row r="317" spans="1:15" x14ac:dyDescent="0.2">
      <c r="A317" s="5">
        <v>316</v>
      </c>
      <c r="B317">
        <v>1</v>
      </c>
      <c r="C317">
        <v>1</v>
      </c>
      <c r="D317" s="2">
        <v>1</v>
      </c>
      <c r="E317" s="2">
        <v>3</v>
      </c>
      <c r="F317" s="2">
        <v>26</v>
      </c>
      <c r="G317" s="2">
        <v>72</v>
      </c>
      <c r="H317" s="2">
        <v>0</v>
      </c>
      <c r="I317" s="2">
        <v>3</v>
      </c>
      <c r="J317" s="2">
        <v>16</v>
      </c>
      <c r="K317" s="2">
        <v>46</v>
      </c>
      <c r="L317" s="2">
        <v>33</v>
      </c>
      <c r="M317" s="2">
        <v>1</v>
      </c>
      <c r="N317" s="2">
        <v>2</v>
      </c>
      <c r="O317">
        <v>3</v>
      </c>
    </row>
    <row r="318" spans="1:15" x14ac:dyDescent="0.2">
      <c r="A318" s="5">
        <v>317</v>
      </c>
      <c r="B318">
        <v>0</v>
      </c>
      <c r="C318">
        <v>1</v>
      </c>
      <c r="D318" s="2">
        <v>0</v>
      </c>
      <c r="E318" s="2">
        <v>0</v>
      </c>
      <c r="F318" s="2">
        <v>28</v>
      </c>
      <c r="G318" s="2">
        <v>38</v>
      </c>
      <c r="H318" s="2">
        <v>0</v>
      </c>
      <c r="I318" s="2">
        <v>3</v>
      </c>
      <c r="J318" s="2">
        <v>19</v>
      </c>
      <c r="K318" s="2">
        <v>53</v>
      </c>
      <c r="L318" s="2">
        <v>20</v>
      </c>
      <c r="M318" s="2">
        <v>1</v>
      </c>
      <c r="N318" s="2">
        <v>2</v>
      </c>
      <c r="O318">
        <v>3</v>
      </c>
    </row>
    <row r="319" spans="1:15" x14ac:dyDescent="0.2">
      <c r="A319" s="5">
        <v>318</v>
      </c>
      <c r="B319">
        <v>0</v>
      </c>
      <c r="C319">
        <v>0</v>
      </c>
      <c r="D319" s="2">
        <v>1</v>
      </c>
      <c r="E319" s="2">
        <v>0</v>
      </c>
      <c r="F319" s="2">
        <v>29</v>
      </c>
      <c r="G319" s="2">
        <v>51</v>
      </c>
      <c r="H319" s="2">
        <v>1</v>
      </c>
      <c r="I319" s="2">
        <v>1</v>
      </c>
      <c r="J319" s="2">
        <v>14</v>
      </c>
      <c r="K319" s="2">
        <v>61</v>
      </c>
      <c r="L319" s="2">
        <v>5</v>
      </c>
      <c r="M319" s="2">
        <v>1</v>
      </c>
      <c r="N319" s="2">
        <v>0</v>
      </c>
      <c r="O319">
        <v>3</v>
      </c>
    </row>
    <row r="320" spans="1:15" x14ac:dyDescent="0.2">
      <c r="A320" s="5">
        <v>319</v>
      </c>
      <c r="B320">
        <v>1</v>
      </c>
      <c r="C320">
        <v>0</v>
      </c>
      <c r="D320" s="2">
        <v>1</v>
      </c>
      <c r="E320" s="2">
        <v>2</v>
      </c>
      <c r="F320" s="2">
        <v>30</v>
      </c>
      <c r="G320" s="2">
        <v>22</v>
      </c>
      <c r="H320" s="2">
        <v>0</v>
      </c>
      <c r="I320" s="2">
        <v>1</v>
      </c>
      <c r="J320" s="2">
        <v>38</v>
      </c>
      <c r="K320" s="2">
        <v>55</v>
      </c>
      <c r="L320" s="2">
        <v>34</v>
      </c>
      <c r="M320" s="2">
        <v>1</v>
      </c>
      <c r="N320" s="2">
        <v>4</v>
      </c>
      <c r="O320">
        <v>4</v>
      </c>
    </row>
    <row r="321" spans="1:15" x14ac:dyDescent="0.2">
      <c r="A321" s="5">
        <v>320</v>
      </c>
      <c r="B321">
        <v>0</v>
      </c>
      <c r="C321">
        <v>0</v>
      </c>
      <c r="D321" s="2">
        <v>1</v>
      </c>
      <c r="E321" s="2">
        <v>1</v>
      </c>
      <c r="F321" s="2">
        <v>29</v>
      </c>
      <c r="G321" s="2">
        <v>76</v>
      </c>
      <c r="H321" s="2">
        <v>1</v>
      </c>
      <c r="I321" s="2">
        <v>1</v>
      </c>
      <c r="J321" s="2">
        <v>13</v>
      </c>
      <c r="K321" s="2">
        <v>22</v>
      </c>
      <c r="L321" s="2">
        <v>29</v>
      </c>
      <c r="M321" s="2">
        <v>1</v>
      </c>
      <c r="N321" s="2">
        <v>1</v>
      </c>
      <c r="O321">
        <v>1</v>
      </c>
    </row>
    <row r="322" spans="1:15" x14ac:dyDescent="0.2">
      <c r="A322" s="5">
        <v>321</v>
      </c>
      <c r="B322">
        <v>0</v>
      </c>
      <c r="C322">
        <v>1</v>
      </c>
      <c r="D322" s="2">
        <v>0</v>
      </c>
      <c r="E322" s="2">
        <v>0</v>
      </c>
      <c r="F322" s="2">
        <v>50</v>
      </c>
      <c r="G322" s="2">
        <v>50</v>
      </c>
      <c r="H322" s="2">
        <v>1</v>
      </c>
      <c r="I322" s="3">
        <v>4</v>
      </c>
      <c r="J322" s="2">
        <v>36</v>
      </c>
      <c r="K322" s="2">
        <v>64</v>
      </c>
      <c r="L322" s="2">
        <v>41</v>
      </c>
      <c r="M322" s="2">
        <v>0</v>
      </c>
      <c r="N322" s="2">
        <v>0</v>
      </c>
      <c r="O322">
        <v>0</v>
      </c>
    </row>
    <row r="323" spans="1:15" x14ac:dyDescent="0.2">
      <c r="A323" s="5">
        <v>322</v>
      </c>
      <c r="B323">
        <v>1</v>
      </c>
      <c r="C323">
        <v>1</v>
      </c>
      <c r="D323" s="2">
        <v>0</v>
      </c>
      <c r="E323" s="2">
        <v>0</v>
      </c>
      <c r="F323" s="2">
        <v>26</v>
      </c>
      <c r="G323" s="2">
        <v>36</v>
      </c>
      <c r="H323" s="2">
        <v>1</v>
      </c>
      <c r="I323" s="2">
        <v>1</v>
      </c>
      <c r="J323" s="2">
        <v>17</v>
      </c>
      <c r="K323" s="2">
        <v>45</v>
      </c>
      <c r="L323" s="2">
        <v>11</v>
      </c>
      <c r="M323" s="2">
        <v>1</v>
      </c>
      <c r="N323" s="2">
        <v>1</v>
      </c>
      <c r="O323">
        <v>1</v>
      </c>
    </row>
    <row r="324" spans="1:15" x14ac:dyDescent="0.2">
      <c r="A324" s="5">
        <v>323</v>
      </c>
      <c r="B324">
        <v>0</v>
      </c>
      <c r="C324">
        <v>0</v>
      </c>
      <c r="D324" s="2">
        <v>1</v>
      </c>
      <c r="E324" s="2">
        <v>1</v>
      </c>
      <c r="F324" s="2">
        <v>53</v>
      </c>
      <c r="G324" s="2">
        <v>44</v>
      </c>
      <c r="H324" s="2">
        <v>0</v>
      </c>
      <c r="I324" s="2">
        <v>0</v>
      </c>
      <c r="J324" s="2">
        <v>83</v>
      </c>
      <c r="K324" s="2">
        <v>361</v>
      </c>
      <c r="L324" s="2">
        <v>3</v>
      </c>
      <c r="M324" s="2">
        <v>1</v>
      </c>
      <c r="N324" s="2">
        <v>1</v>
      </c>
      <c r="O324">
        <v>2</v>
      </c>
    </row>
    <row r="325" spans="1:15" x14ac:dyDescent="0.2">
      <c r="A325" s="5">
        <v>324</v>
      </c>
      <c r="B325">
        <v>0</v>
      </c>
      <c r="C325">
        <v>1</v>
      </c>
      <c r="D325" s="2">
        <v>1</v>
      </c>
      <c r="E325" s="2">
        <v>2</v>
      </c>
      <c r="F325" s="2">
        <v>34</v>
      </c>
      <c r="G325" s="2">
        <v>44</v>
      </c>
      <c r="H325" s="2">
        <v>1</v>
      </c>
      <c r="I325" s="2">
        <v>3</v>
      </c>
      <c r="J325" s="2">
        <v>17</v>
      </c>
      <c r="K325" s="2">
        <v>72</v>
      </c>
      <c r="L325" s="2">
        <v>1</v>
      </c>
      <c r="M325" s="2">
        <v>1</v>
      </c>
      <c r="N325" s="2">
        <v>0</v>
      </c>
      <c r="O325">
        <v>1</v>
      </c>
    </row>
    <row r="326" spans="1:15" x14ac:dyDescent="0.2">
      <c r="A326" s="5">
        <v>325</v>
      </c>
      <c r="B326">
        <v>1</v>
      </c>
      <c r="C326">
        <v>1</v>
      </c>
      <c r="D326" s="2">
        <v>0</v>
      </c>
      <c r="E326" s="2">
        <v>1</v>
      </c>
      <c r="F326" s="2">
        <v>49</v>
      </c>
      <c r="G326" s="2">
        <v>76</v>
      </c>
      <c r="H326" s="2">
        <v>1</v>
      </c>
      <c r="I326" s="3">
        <v>4</v>
      </c>
      <c r="J326" s="2">
        <v>35</v>
      </c>
      <c r="K326" s="2">
        <v>47</v>
      </c>
      <c r="L326" s="2">
        <v>21</v>
      </c>
      <c r="M326" s="2">
        <v>0</v>
      </c>
      <c r="N326" s="2">
        <v>1</v>
      </c>
      <c r="O326">
        <v>0</v>
      </c>
    </row>
    <row r="327" spans="1:15" x14ac:dyDescent="0.2">
      <c r="A327" s="5">
        <v>326</v>
      </c>
      <c r="B327">
        <v>1</v>
      </c>
      <c r="C327">
        <v>0</v>
      </c>
      <c r="D327" s="2">
        <v>1</v>
      </c>
      <c r="E327" s="2">
        <v>2</v>
      </c>
      <c r="F327" s="2">
        <v>48</v>
      </c>
      <c r="G327" s="2">
        <v>27</v>
      </c>
      <c r="H327" s="2">
        <v>0</v>
      </c>
      <c r="I327" s="3">
        <v>4</v>
      </c>
      <c r="J327" s="2">
        <v>37</v>
      </c>
      <c r="K327" s="2">
        <v>99</v>
      </c>
      <c r="L327" s="2">
        <v>19</v>
      </c>
      <c r="M327" s="2">
        <v>0</v>
      </c>
      <c r="N327" s="2">
        <v>5</v>
      </c>
      <c r="O327" s="1">
        <v>0</v>
      </c>
    </row>
    <row r="328" spans="1:15" x14ac:dyDescent="0.2">
      <c r="A328" s="5">
        <v>327</v>
      </c>
      <c r="B328">
        <v>1</v>
      </c>
      <c r="C328">
        <v>0</v>
      </c>
      <c r="D328" s="2">
        <v>0</v>
      </c>
      <c r="E328" s="2">
        <v>0</v>
      </c>
      <c r="F328" s="2">
        <v>28</v>
      </c>
      <c r="G328" s="2">
        <v>79</v>
      </c>
      <c r="H328" s="2">
        <v>0</v>
      </c>
      <c r="I328" s="2">
        <v>1</v>
      </c>
      <c r="J328" s="2">
        <v>14</v>
      </c>
      <c r="K328" s="2">
        <v>45</v>
      </c>
      <c r="L328" s="2">
        <v>17</v>
      </c>
      <c r="M328" s="2">
        <v>1</v>
      </c>
      <c r="N328" s="2">
        <v>2</v>
      </c>
      <c r="O328">
        <v>3</v>
      </c>
    </row>
    <row r="329" spans="1:15" x14ac:dyDescent="0.2">
      <c r="A329" s="5">
        <v>328</v>
      </c>
      <c r="B329">
        <v>1</v>
      </c>
      <c r="C329">
        <v>1</v>
      </c>
      <c r="D329" s="2">
        <v>0</v>
      </c>
      <c r="E329" s="2">
        <v>0</v>
      </c>
      <c r="F329" s="2">
        <v>35</v>
      </c>
      <c r="G329" s="2">
        <v>45</v>
      </c>
      <c r="H329" s="2">
        <v>1</v>
      </c>
      <c r="I329" s="2">
        <v>3</v>
      </c>
      <c r="J329" s="2">
        <v>13</v>
      </c>
      <c r="K329" s="2">
        <v>36</v>
      </c>
      <c r="L329" s="2">
        <v>26</v>
      </c>
      <c r="M329" s="2">
        <v>1</v>
      </c>
      <c r="N329" s="2">
        <v>2</v>
      </c>
      <c r="O329">
        <v>3</v>
      </c>
    </row>
    <row r="330" spans="1:15" x14ac:dyDescent="0.2">
      <c r="A330" s="5">
        <v>329</v>
      </c>
      <c r="B330">
        <v>1</v>
      </c>
      <c r="C330">
        <v>1</v>
      </c>
      <c r="D330" s="2">
        <v>1</v>
      </c>
      <c r="E330" s="2">
        <v>2</v>
      </c>
      <c r="F330" s="2">
        <v>48</v>
      </c>
      <c r="G330" s="2">
        <v>22</v>
      </c>
      <c r="H330" s="2">
        <v>1</v>
      </c>
      <c r="I330" s="2">
        <v>0</v>
      </c>
      <c r="J330" s="2">
        <v>55</v>
      </c>
      <c r="K330" s="2">
        <v>202</v>
      </c>
      <c r="L330" s="4">
        <v>3</v>
      </c>
      <c r="M330" s="2">
        <v>1</v>
      </c>
      <c r="N330" s="2">
        <v>0</v>
      </c>
      <c r="O330">
        <v>2</v>
      </c>
    </row>
    <row r="331" spans="1:15" x14ac:dyDescent="0.2">
      <c r="A331" s="5">
        <v>330</v>
      </c>
      <c r="B331">
        <v>0</v>
      </c>
      <c r="C331">
        <v>1</v>
      </c>
      <c r="D331" s="2">
        <v>1</v>
      </c>
      <c r="E331" s="2">
        <v>0</v>
      </c>
      <c r="F331" s="2">
        <v>24</v>
      </c>
      <c r="G331" s="2">
        <v>53</v>
      </c>
      <c r="H331" s="2">
        <v>0</v>
      </c>
      <c r="I331" s="2">
        <v>1</v>
      </c>
      <c r="J331" s="2">
        <v>20</v>
      </c>
      <c r="K331" s="2">
        <v>71</v>
      </c>
      <c r="L331" s="2">
        <v>42</v>
      </c>
      <c r="M331" s="2">
        <v>1</v>
      </c>
      <c r="N331" s="2">
        <v>2</v>
      </c>
      <c r="O331">
        <v>2</v>
      </c>
    </row>
    <row r="332" spans="1:15" x14ac:dyDescent="0.2">
      <c r="A332" s="5">
        <v>331</v>
      </c>
      <c r="B332">
        <v>1</v>
      </c>
      <c r="C332">
        <v>0</v>
      </c>
      <c r="D332" s="2">
        <v>1</v>
      </c>
      <c r="E332" s="2">
        <v>0</v>
      </c>
      <c r="F332" s="2">
        <v>31</v>
      </c>
      <c r="G332" s="2">
        <v>28</v>
      </c>
      <c r="H332" s="2">
        <v>0</v>
      </c>
      <c r="I332" s="2">
        <v>3</v>
      </c>
      <c r="J332" s="2">
        <v>34</v>
      </c>
      <c r="K332" s="2">
        <v>77</v>
      </c>
      <c r="L332" s="2">
        <v>39</v>
      </c>
      <c r="M332" s="2">
        <v>1</v>
      </c>
      <c r="N332" s="2">
        <v>3</v>
      </c>
      <c r="O332">
        <v>4</v>
      </c>
    </row>
    <row r="333" spans="1:15" x14ac:dyDescent="0.2">
      <c r="A333" s="5">
        <v>332</v>
      </c>
      <c r="B333">
        <v>0</v>
      </c>
      <c r="C333">
        <v>1</v>
      </c>
      <c r="D333" s="2">
        <v>1</v>
      </c>
      <c r="E333" s="2">
        <v>0</v>
      </c>
      <c r="F333" s="2">
        <v>26</v>
      </c>
      <c r="G333" s="2">
        <v>60</v>
      </c>
      <c r="H333" s="2">
        <v>0</v>
      </c>
      <c r="I333" s="2">
        <v>1</v>
      </c>
      <c r="J333" s="2">
        <v>16</v>
      </c>
      <c r="K333" s="2">
        <v>45</v>
      </c>
      <c r="L333" s="2">
        <v>25</v>
      </c>
      <c r="M333" s="2">
        <v>1</v>
      </c>
      <c r="N333" s="2">
        <v>1</v>
      </c>
      <c r="O333">
        <v>2</v>
      </c>
    </row>
    <row r="334" spans="1:15" x14ac:dyDescent="0.2">
      <c r="A334" s="5">
        <v>333</v>
      </c>
      <c r="B334">
        <v>1</v>
      </c>
      <c r="C334">
        <v>0</v>
      </c>
      <c r="D334" s="2">
        <v>1</v>
      </c>
      <c r="E334" s="2">
        <v>0</v>
      </c>
      <c r="F334" s="2">
        <v>27</v>
      </c>
      <c r="G334" s="2">
        <v>54</v>
      </c>
      <c r="H334" s="2">
        <v>0</v>
      </c>
      <c r="I334" s="2">
        <v>1</v>
      </c>
      <c r="J334" s="2">
        <v>19</v>
      </c>
      <c r="K334" s="2">
        <v>23</v>
      </c>
      <c r="L334" s="2">
        <v>7</v>
      </c>
      <c r="M334" s="2">
        <v>1</v>
      </c>
      <c r="N334" s="2">
        <v>1</v>
      </c>
      <c r="O334">
        <v>3</v>
      </c>
    </row>
    <row r="335" spans="1:15" x14ac:dyDescent="0.2">
      <c r="A335" s="5">
        <v>334</v>
      </c>
      <c r="B335">
        <v>1</v>
      </c>
      <c r="C335">
        <v>0</v>
      </c>
      <c r="D335" s="2">
        <v>0</v>
      </c>
      <c r="E335" s="2">
        <v>0</v>
      </c>
      <c r="F335" s="2">
        <v>34</v>
      </c>
      <c r="G335" s="2">
        <v>63</v>
      </c>
      <c r="H335" s="2">
        <v>0</v>
      </c>
      <c r="I335" s="2">
        <v>3</v>
      </c>
      <c r="J335" s="2">
        <v>15</v>
      </c>
      <c r="K335" s="2">
        <v>75</v>
      </c>
      <c r="L335" s="2">
        <v>40</v>
      </c>
      <c r="M335" s="2">
        <v>1</v>
      </c>
      <c r="N335" s="2">
        <v>1</v>
      </c>
      <c r="O335">
        <v>1</v>
      </c>
    </row>
    <row r="336" spans="1:15" x14ac:dyDescent="0.2">
      <c r="A336" s="5">
        <v>335</v>
      </c>
      <c r="B336">
        <v>0</v>
      </c>
      <c r="C336">
        <v>0</v>
      </c>
      <c r="D336" s="2">
        <v>1</v>
      </c>
      <c r="E336" s="2">
        <v>1</v>
      </c>
      <c r="F336" s="2">
        <v>53</v>
      </c>
      <c r="G336" s="2">
        <v>39</v>
      </c>
      <c r="H336" s="2">
        <v>0</v>
      </c>
      <c r="I336" s="2">
        <v>0</v>
      </c>
      <c r="J336" s="2">
        <v>39</v>
      </c>
      <c r="K336" s="2">
        <v>69</v>
      </c>
      <c r="L336" s="2">
        <v>14</v>
      </c>
      <c r="M336" s="2">
        <v>1</v>
      </c>
      <c r="N336" s="2">
        <v>1</v>
      </c>
      <c r="O336">
        <v>2</v>
      </c>
    </row>
    <row r="337" spans="1:15" x14ac:dyDescent="0.2">
      <c r="A337" s="5">
        <v>336</v>
      </c>
      <c r="B337">
        <v>1</v>
      </c>
      <c r="C337">
        <v>0</v>
      </c>
      <c r="D337" s="2">
        <v>1</v>
      </c>
      <c r="E337" s="2">
        <v>1</v>
      </c>
      <c r="F337" s="2">
        <v>32</v>
      </c>
      <c r="G337" s="2">
        <v>25</v>
      </c>
      <c r="H337" s="2">
        <v>0</v>
      </c>
      <c r="I337" s="2">
        <v>3</v>
      </c>
      <c r="J337" s="2">
        <v>31</v>
      </c>
      <c r="K337" s="2">
        <v>47</v>
      </c>
      <c r="L337" s="2">
        <v>6</v>
      </c>
      <c r="M337" s="2">
        <v>1</v>
      </c>
      <c r="N337" s="2">
        <v>2</v>
      </c>
      <c r="O337">
        <v>4</v>
      </c>
    </row>
    <row r="338" spans="1:15" x14ac:dyDescent="0.2">
      <c r="A338" s="5">
        <v>337</v>
      </c>
      <c r="B338">
        <v>0</v>
      </c>
      <c r="C338">
        <v>0</v>
      </c>
      <c r="D338" s="2">
        <v>1</v>
      </c>
      <c r="E338" s="2">
        <v>1</v>
      </c>
      <c r="F338" s="2">
        <v>56</v>
      </c>
      <c r="G338" s="2">
        <v>37</v>
      </c>
      <c r="H338" s="2">
        <v>0</v>
      </c>
      <c r="I338" s="2">
        <v>0</v>
      </c>
      <c r="J338" s="2">
        <v>46</v>
      </c>
      <c r="K338" s="2">
        <v>118</v>
      </c>
      <c r="L338" s="2">
        <v>6</v>
      </c>
      <c r="M338" s="2">
        <v>1</v>
      </c>
      <c r="N338" s="2">
        <v>1</v>
      </c>
      <c r="O338">
        <v>1</v>
      </c>
    </row>
    <row r="339" spans="1:15" x14ac:dyDescent="0.2">
      <c r="A339" s="5">
        <v>338</v>
      </c>
      <c r="B339">
        <v>1</v>
      </c>
      <c r="C339">
        <v>1</v>
      </c>
      <c r="D339" s="2">
        <v>1</v>
      </c>
      <c r="E339" s="2">
        <v>0</v>
      </c>
      <c r="F339" s="2">
        <v>58</v>
      </c>
      <c r="G339" s="2">
        <v>64</v>
      </c>
      <c r="H339" s="2">
        <v>1</v>
      </c>
      <c r="I339" s="2">
        <v>0</v>
      </c>
      <c r="J339" s="2">
        <v>54</v>
      </c>
      <c r="K339" s="2">
        <v>102</v>
      </c>
      <c r="L339" s="2">
        <v>5</v>
      </c>
      <c r="M339" s="2">
        <v>1</v>
      </c>
      <c r="N339" s="2">
        <v>2</v>
      </c>
      <c r="O339">
        <v>1</v>
      </c>
    </row>
    <row r="340" spans="1:15" x14ac:dyDescent="0.2">
      <c r="A340" s="5">
        <v>339</v>
      </c>
      <c r="B340">
        <v>0</v>
      </c>
      <c r="C340">
        <v>1</v>
      </c>
      <c r="D340" s="2">
        <v>0</v>
      </c>
      <c r="E340" s="2">
        <v>0</v>
      </c>
      <c r="F340" s="2">
        <v>36</v>
      </c>
      <c r="G340" s="2">
        <v>51</v>
      </c>
      <c r="H340" s="2">
        <v>0</v>
      </c>
      <c r="I340" s="2">
        <v>3</v>
      </c>
      <c r="J340" s="2">
        <v>21</v>
      </c>
      <c r="K340" s="2">
        <v>64</v>
      </c>
      <c r="L340" s="2">
        <v>31</v>
      </c>
      <c r="M340" s="2">
        <v>1</v>
      </c>
      <c r="N340" s="2">
        <v>1</v>
      </c>
      <c r="O340">
        <v>1</v>
      </c>
    </row>
    <row r="341" spans="1:15" x14ac:dyDescent="0.2">
      <c r="A341" s="5">
        <v>340</v>
      </c>
      <c r="B341">
        <v>0</v>
      </c>
      <c r="C341">
        <v>1</v>
      </c>
      <c r="D341" s="2">
        <v>0</v>
      </c>
      <c r="E341" s="2">
        <v>0</v>
      </c>
      <c r="F341" s="2">
        <v>45</v>
      </c>
      <c r="G341" s="2">
        <v>57</v>
      </c>
      <c r="H341" s="2">
        <v>1</v>
      </c>
      <c r="I341" s="3">
        <v>4</v>
      </c>
      <c r="J341" s="2">
        <v>50</v>
      </c>
      <c r="K341" s="2">
        <v>122</v>
      </c>
      <c r="L341" s="2">
        <v>13</v>
      </c>
      <c r="M341" s="2">
        <v>0</v>
      </c>
      <c r="N341" s="2">
        <v>11</v>
      </c>
      <c r="O341">
        <v>0</v>
      </c>
    </row>
    <row r="342" spans="1:15" x14ac:dyDescent="0.2">
      <c r="A342" s="5">
        <v>341</v>
      </c>
      <c r="B342">
        <v>0</v>
      </c>
      <c r="C342">
        <v>1</v>
      </c>
      <c r="D342" s="2">
        <v>1</v>
      </c>
      <c r="E342" s="2">
        <v>0</v>
      </c>
      <c r="F342" s="2">
        <v>35</v>
      </c>
      <c r="G342" s="2">
        <v>26</v>
      </c>
      <c r="H342" s="2">
        <v>1</v>
      </c>
      <c r="I342" s="2">
        <v>1</v>
      </c>
      <c r="J342" s="2">
        <v>15</v>
      </c>
      <c r="K342" s="2">
        <v>73</v>
      </c>
      <c r="L342" s="2">
        <v>23</v>
      </c>
      <c r="M342" s="2">
        <v>1</v>
      </c>
      <c r="N342" s="2">
        <v>1</v>
      </c>
      <c r="O342">
        <v>2</v>
      </c>
    </row>
    <row r="343" spans="1:15" x14ac:dyDescent="0.2">
      <c r="A343" s="5">
        <v>342</v>
      </c>
      <c r="B343">
        <v>1</v>
      </c>
      <c r="C343">
        <v>0</v>
      </c>
      <c r="D343" s="2">
        <v>1</v>
      </c>
      <c r="E343" s="2">
        <v>1</v>
      </c>
      <c r="F343" s="2">
        <v>30</v>
      </c>
      <c r="G343" s="2">
        <v>25</v>
      </c>
      <c r="H343" s="2">
        <v>0</v>
      </c>
      <c r="I343" s="2">
        <v>3</v>
      </c>
      <c r="J343" s="2">
        <v>35</v>
      </c>
      <c r="K343" s="2">
        <v>165</v>
      </c>
      <c r="L343" s="2">
        <v>48</v>
      </c>
      <c r="M343" s="2">
        <v>1</v>
      </c>
      <c r="N343" s="2">
        <v>0</v>
      </c>
      <c r="O343">
        <v>4</v>
      </c>
    </row>
    <row r="344" spans="1:15" x14ac:dyDescent="0.2">
      <c r="A344" s="5">
        <v>343</v>
      </c>
      <c r="B344">
        <v>1</v>
      </c>
      <c r="C344">
        <v>1</v>
      </c>
      <c r="D344" s="2">
        <v>1</v>
      </c>
      <c r="E344" s="2">
        <v>0</v>
      </c>
      <c r="F344" s="2">
        <v>60</v>
      </c>
      <c r="G344" s="2">
        <v>80</v>
      </c>
      <c r="H344" s="2">
        <v>1</v>
      </c>
      <c r="I344" s="2">
        <v>0</v>
      </c>
      <c r="J344" s="2">
        <v>72</v>
      </c>
      <c r="K344" s="2">
        <v>94</v>
      </c>
      <c r="L344" s="2">
        <v>14</v>
      </c>
      <c r="M344" s="2">
        <v>1</v>
      </c>
      <c r="N344" s="2">
        <v>1</v>
      </c>
      <c r="O344">
        <v>3</v>
      </c>
    </row>
    <row r="345" spans="1:15" x14ac:dyDescent="0.2">
      <c r="A345" s="5">
        <v>344</v>
      </c>
      <c r="B345">
        <v>0</v>
      </c>
      <c r="C345">
        <v>0</v>
      </c>
      <c r="D345" s="2">
        <v>1</v>
      </c>
      <c r="E345" s="2">
        <v>1</v>
      </c>
      <c r="F345" s="2">
        <v>34</v>
      </c>
      <c r="G345" s="2">
        <v>32</v>
      </c>
      <c r="H345" s="2">
        <v>1</v>
      </c>
      <c r="I345" s="2">
        <v>3</v>
      </c>
      <c r="J345" s="2">
        <v>19</v>
      </c>
      <c r="K345" s="2">
        <v>76</v>
      </c>
      <c r="L345" s="2">
        <v>46</v>
      </c>
      <c r="M345" s="2">
        <v>1</v>
      </c>
      <c r="N345" s="2">
        <v>2</v>
      </c>
      <c r="O345">
        <v>3</v>
      </c>
    </row>
    <row r="346" spans="1:15" x14ac:dyDescent="0.2">
      <c r="A346" s="5">
        <v>345</v>
      </c>
      <c r="B346">
        <v>1</v>
      </c>
      <c r="C346">
        <v>1</v>
      </c>
      <c r="D346" s="2">
        <v>0</v>
      </c>
      <c r="E346" s="2">
        <v>0</v>
      </c>
      <c r="F346" s="2">
        <v>25</v>
      </c>
      <c r="G346" s="2">
        <v>34</v>
      </c>
      <c r="H346" s="2">
        <v>0</v>
      </c>
      <c r="I346" s="2">
        <v>1</v>
      </c>
      <c r="J346" s="2">
        <v>15</v>
      </c>
      <c r="K346" s="2">
        <v>33</v>
      </c>
      <c r="L346" s="2">
        <v>39</v>
      </c>
      <c r="M346" s="2">
        <v>1</v>
      </c>
      <c r="N346" s="2">
        <v>2</v>
      </c>
      <c r="O346">
        <v>2</v>
      </c>
    </row>
    <row r="347" spans="1:15" x14ac:dyDescent="0.2">
      <c r="A347" s="5">
        <v>346</v>
      </c>
      <c r="B347">
        <v>1</v>
      </c>
      <c r="C347">
        <v>1</v>
      </c>
      <c r="D347" s="2">
        <v>1</v>
      </c>
      <c r="E347" s="2">
        <v>1</v>
      </c>
      <c r="F347" s="2">
        <v>46</v>
      </c>
      <c r="G347" s="2">
        <v>61</v>
      </c>
      <c r="H347" s="2">
        <v>1</v>
      </c>
      <c r="I347" s="3">
        <v>4</v>
      </c>
      <c r="J347" s="2">
        <v>47</v>
      </c>
      <c r="K347" s="2">
        <v>130</v>
      </c>
      <c r="L347" s="2">
        <v>46</v>
      </c>
      <c r="M347" s="2">
        <v>0</v>
      </c>
      <c r="N347" s="2">
        <v>2</v>
      </c>
      <c r="O347">
        <v>0</v>
      </c>
    </row>
    <row r="348" spans="1:15" x14ac:dyDescent="0.2">
      <c r="A348" s="5">
        <v>347</v>
      </c>
      <c r="B348">
        <v>1</v>
      </c>
      <c r="C348">
        <v>0</v>
      </c>
      <c r="D348" s="2">
        <v>1</v>
      </c>
      <c r="E348" s="2">
        <v>0</v>
      </c>
      <c r="F348" s="2">
        <v>30</v>
      </c>
      <c r="G348" s="2">
        <v>32</v>
      </c>
      <c r="H348" s="2">
        <v>0</v>
      </c>
      <c r="I348" s="2">
        <v>1</v>
      </c>
      <c r="J348" s="2">
        <v>12</v>
      </c>
      <c r="K348" s="2">
        <v>39</v>
      </c>
      <c r="L348" s="2">
        <v>43</v>
      </c>
      <c r="M348" s="2">
        <v>1</v>
      </c>
      <c r="N348" s="2">
        <v>1</v>
      </c>
      <c r="O348">
        <v>1</v>
      </c>
    </row>
    <row r="349" spans="1:15" x14ac:dyDescent="0.2">
      <c r="A349" s="5">
        <v>348</v>
      </c>
      <c r="B349">
        <v>1</v>
      </c>
      <c r="C349">
        <v>1</v>
      </c>
      <c r="D349" s="2">
        <v>0</v>
      </c>
      <c r="E349" s="2">
        <v>0</v>
      </c>
      <c r="F349" s="2">
        <v>30</v>
      </c>
      <c r="G349" s="2">
        <v>55</v>
      </c>
      <c r="H349" s="2">
        <v>0</v>
      </c>
      <c r="I349" s="2">
        <v>1</v>
      </c>
      <c r="J349" s="2">
        <v>18</v>
      </c>
      <c r="K349" s="2">
        <v>86</v>
      </c>
      <c r="L349" s="2">
        <v>5</v>
      </c>
      <c r="M349" s="2">
        <v>1</v>
      </c>
      <c r="N349" s="2">
        <v>1</v>
      </c>
      <c r="O349">
        <v>2</v>
      </c>
    </row>
    <row r="350" spans="1:15" x14ac:dyDescent="0.2">
      <c r="A350" s="5">
        <v>349</v>
      </c>
      <c r="B350">
        <v>1</v>
      </c>
      <c r="C350">
        <v>0</v>
      </c>
      <c r="D350" s="2">
        <v>1</v>
      </c>
      <c r="E350" s="2">
        <v>0</v>
      </c>
      <c r="F350" s="2">
        <v>54</v>
      </c>
      <c r="G350" s="2">
        <v>71</v>
      </c>
      <c r="H350" s="2">
        <v>0</v>
      </c>
      <c r="I350" s="2">
        <v>0</v>
      </c>
      <c r="J350" s="2">
        <v>60</v>
      </c>
      <c r="K350" s="2">
        <v>164</v>
      </c>
      <c r="L350" s="2">
        <v>13</v>
      </c>
      <c r="M350" s="2">
        <v>1</v>
      </c>
      <c r="N350" s="2">
        <v>1</v>
      </c>
      <c r="O350">
        <v>1</v>
      </c>
    </row>
    <row r="351" spans="1:15" x14ac:dyDescent="0.2">
      <c r="A351" s="5">
        <v>350</v>
      </c>
      <c r="B351">
        <v>0</v>
      </c>
      <c r="C351">
        <v>0</v>
      </c>
      <c r="D351" s="2">
        <v>1</v>
      </c>
      <c r="E351" s="2">
        <v>0</v>
      </c>
      <c r="F351" s="2">
        <v>34</v>
      </c>
      <c r="G351" s="2">
        <v>23</v>
      </c>
      <c r="H351" s="2">
        <v>0</v>
      </c>
      <c r="I351" s="2">
        <v>1</v>
      </c>
      <c r="J351" s="2">
        <v>37</v>
      </c>
      <c r="K351" s="2">
        <v>183</v>
      </c>
      <c r="L351" s="2">
        <v>30</v>
      </c>
      <c r="M351" s="2">
        <v>1</v>
      </c>
      <c r="N351" s="2">
        <v>2</v>
      </c>
      <c r="O351">
        <v>4</v>
      </c>
    </row>
    <row r="352" spans="1:15" x14ac:dyDescent="0.2">
      <c r="A352" s="5">
        <v>351</v>
      </c>
      <c r="B352">
        <v>1</v>
      </c>
      <c r="C352">
        <v>1</v>
      </c>
      <c r="D352" s="2">
        <v>1</v>
      </c>
      <c r="E352" s="2">
        <v>1</v>
      </c>
      <c r="F352" s="2">
        <v>26</v>
      </c>
      <c r="G352" s="2">
        <v>60</v>
      </c>
      <c r="H352" s="2">
        <v>0</v>
      </c>
      <c r="I352" s="2">
        <v>3</v>
      </c>
      <c r="J352" s="2">
        <v>18</v>
      </c>
      <c r="K352" s="2">
        <v>41</v>
      </c>
      <c r="L352" s="2">
        <v>40</v>
      </c>
      <c r="M352" s="2">
        <v>1</v>
      </c>
      <c r="N352" s="2">
        <v>1</v>
      </c>
      <c r="O352">
        <v>2</v>
      </c>
    </row>
    <row r="353" spans="1:15" x14ac:dyDescent="0.2">
      <c r="A353" s="5">
        <v>352</v>
      </c>
      <c r="B353">
        <v>1</v>
      </c>
      <c r="C353">
        <v>1</v>
      </c>
      <c r="D353" s="2">
        <v>1</v>
      </c>
      <c r="E353" s="2">
        <v>0</v>
      </c>
      <c r="F353" s="2">
        <v>58</v>
      </c>
      <c r="G353" s="2">
        <v>63</v>
      </c>
      <c r="H353" s="2">
        <v>1</v>
      </c>
      <c r="I353" s="2">
        <v>0</v>
      </c>
      <c r="J353" s="2">
        <v>58</v>
      </c>
      <c r="K353" s="2">
        <v>223</v>
      </c>
      <c r="L353" s="2">
        <v>8</v>
      </c>
      <c r="M353" s="2">
        <v>1</v>
      </c>
      <c r="N353" s="2">
        <v>1</v>
      </c>
      <c r="O353">
        <v>2</v>
      </c>
    </row>
    <row r="354" spans="1:15" x14ac:dyDescent="0.2">
      <c r="A354" s="5">
        <v>353</v>
      </c>
      <c r="B354">
        <v>1</v>
      </c>
      <c r="C354">
        <v>0</v>
      </c>
      <c r="D354" s="2">
        <v>1</v>
      </c>
      <c r="E354" s="2">
        <v>1</v>
      </c>
      <c r="F354" s="2">
        <v>30</v>
      </c>
      <c r="G354" s="2">
        <v>21</v>
      </c>
      <c r="H354" s="2">
        <v>0</v>
      </c>
      <c r="I354" s="2">
        <v>3</v>
      </c>
      <c r="J354" s="2">
        <v>32</v>
      </c>
      <c r="K354" s="2">
        <v>119</v>
      </c>
      <c r="L354" s="2">
        <v>5</v>
      </c>
      <c r="M354" s="2">
        <v>1</v>
      </c>
      <c r="N354" s="2">
        <v>2</v>
      </c>
      <c r="O354">
        <v>4</v>
      </c>
    </row>
    <row r="355" spans="1:15" x14ac:dyDescent="0.2">
      <c r="A355" s="5">
        <v>354</v>
      </c>
      <c r="B355">
        <v>0</v>
      </c>
      <c r="C355">
        <v>1</v>
      </c>
      <c r="D355" s="2">
        <v>0</v>
      </c>
      <c r="E355" s="2">
        <v>3</v>
      </c>
      <c r="F355" s="2">
        <v>55</v>
      </c>
      <c r="G355" s="2">
        <v>64</v>
      </c>
      <c r="H355" s="2">
        <v>1</v>
      </c>
      <c r="I355" s="3">
        <v>4</v>
      </c>
      <c r="J355" s="2">
        <v>40</v>
      </c>
      <c r="K355" s="2">
        <v>129</v>
      </c>
      <c r="L355" s="2">
        <v>37</v>
      </c>
      <c r="M355" s="2">
        <v>0</v>
      </c>
      <c r="N355" s="2">
        <v>3</v>
      </c>
      <c r="O355" s="1">
        <v>0</v>
      </c>
    </row>
    <row r="356" spans="1:15" x14ac:dyDescent="0.2">
      <c r="A356" s="5">
        <v>355</v>
      </c>
      <c r="B356">
        <v>0</v>
      </c>
      <c r="C356">
        <v>1</v>
      </c>
      <c r="D356" s="2">
        <v>1</v>
      </c>
      <c r="E356" s="2">
        <v>0</v>
      </c>
      <c r="F356" s="2">
        <v>42</v>
      </c>
      <c r="G356" s="2">
        <v>51</v>
      </c>
      <c r="H356" s="2">
        <v>1</v>
      </c>
      <c r="I356" s="3">
        <v>4</v>
      </c>
      <c r="J356" s="2">
        <v>38</v>
      </c>
      <c r="K356" s="2">
        <v>146</v>
      </c>
      <c r="L356" s="2">
        <v>28</v>
      </c>
      <c r="M356" s="2">
        <v>0</v>
      </c>
      <c r="N356" s="2">
        <v>2</v>
      </c>
      <c r="O356" s="1">
        <v>0</v>
      </c>
    </row>
    <row r="357" spans="1:15" x14ac:dyDescent="0.2">
      <c r="A357" s="5">
        <v>356</v>
      </c>
      <c r="B357">
        <v>1</v>
      </c>
      <c r="C357">
        <v>0</v>
      </c>
      <c r="D357" s="2">
        <v>1</v>
      </c>
      <c r="E357" s="2">
        <v>0</v>
      </c>
      <c r="F357" s="2">
        <v>30</v>
      </c>
      <c r="G357" s="2">
        <v>52</v>
      </c>
      <c r="H357" s="2">
        <v>0</v>
      </c>
      <c r="I357" s="2">
        <v>3</v>
      </c>
      <c r="J357" s="2">
        <v>14</v>
      </c>
      <c r="K357" s="2">
        <v>52</v>
      </c>
      <c r="L357" s="2">
        <v>44</v>
      </c>
      <c r="M357" s="2">
        <v>1</v>
      </c>
      <c r="N357" s="2">
        <v>1</v>
      </c>
      <c r="O357">
        <v>3</v>
      </c>
    </row>
    <row r="358" spans="1:15" x14ac:dyDescent="0.2">
      <c r="A358" s="5">
        <v>357</v>
      </c>
      <c r="B358">
        <v>0</v>
      </c>
      <c r="C358">
        <v>1</v>
      </c>
      <c r="D358" s="2">
        <v>1</v>
      </c>
      <c r="E358" s="2">
        <v>1</v>
      </c>
      <c r="F358" s="2">
        <v>60</v>
      </c>
      <c r="G358" s="2">
        <v>48</v>
      </c>
      <c r="H358" s="2">
        <v>1</v>
      </c>
      <c r="I358" s="2">
        <v>0</v>
      </c>
      <c r="J358" s="2">
        <v>42</v>
      </c>
      <c r="K358" s="2">
        <v>76</v>
      </c>
      <c r="L358" s="2">
        <v>10</v>
      </c>
      <c r="M358" s="2">
        <v>1</v>
      </c>
      <c r="N358" s="2">
        <v>1</v>
      </c>
      <c r="O358">
        <v>1</v>
      </c>
    </row>
    <row r="359" spans="1:15" x14ac:dyDescent="0.2">
      <c r="A359" s="5">
        <v>358</v>
      </c>
      <c r="B359">
        <v>1</v>
      </c>
      <c r="C359">
        <v>1</v>
      </c>
      <c r="D359" s="2">
        <v>1</v>
      </c>
      <c r="E359" s="2">
        <v>0</v>
      </c>
      <c r="F359" s="2">
        <v>28</v>
      </c>
      <c r="G359" s="2">
        <v>67</v>
      </c>
      <c r="H359" s="2">
        <v>0</v>
      </c>
      <c r="I359" s="2">
        <v>3</v>
      </c>
      <c r="J359" s="2">
        <v>18</v>
      </c>
      <c r="K359" s="2">
        <v>29</v>
      </c>
      <c r="L359" s="2">
        <v>12</v>
      </c>
      <c r="M359" s="2">
        <v>1</v>
      </c>
      <c r="N359" s="2">
        <v>1</v>
      </c>
      <c r="O359">
        <v>2</v>
      </c>
    </row>
    <row r="360" spans="1:15" x14ac:dyDescent="0.2">
      <c r="A360" s="5">
        <v>359</v>
      </c>
      <c r="B360">
        <v>1</v>
      </c>
      <c r="C360">
        <v>1</v>
      </c>
      <c r="D360" s="2">
        <v>1</v>
      </c>
      <c r="E360" s="2">
        <v>1</v>
      </c>
      <c r="F360" s="2">
        <v>28</v>
      </c>
      <c r="G360" s="2">
        <v>59</v>
      </c>
      <c r="H360" s="2">
        <v>1</v>
      </c>
      <c r="I360" s="2">
        <v>1</v>
      </c>
      <c r="J360" s="2">
        <v>17</v>
      </c>
      <c r="K360" s="2">
        <v>85</v>
      </c>
      <c r="L360" s="2">
        <v>10</v>
      </c>
      <c r="M360" s="2">
        <v>1</v>
      </c>
      <c r="N360" s="2">
        <v>0</v>
      </c>
      <c r="O360">
        <v>2</v>
      </c>
    </row>
    <row r="361" spans="1:15" x14ac:dyDescent="0.2">
      <c r="A361" s="5">
        <v>360</v>
      </c>
      <c r="B361">
        <v>1</v>
      </c>
      <c r="C361">
        <v>1</v>
      </c>
      <c r="D361" s="2">
        <v>1</v>
      </c>
      <c r="E361" s="2">
        <v>1</v>
      </c>
      <c r="F361" s="2">
        <v>62</v>
      </c>
      <c r="G361" s="2">
        <v>80</v>
      </c>
      <c r="H361" s="2">
        <v>1</v>
      </c>
      <c r="I361" s="2">
        <v>0</v>
      </c>
      <c r="J361" s="2">
        <v>67</v>
      </c>
      <c r="K361" s="2">
        <v>119</v>
      </c>
      <c r="L361" s="2">
        <v>11</v>
      </c>
      <c r="M361" s="2">
        <v>1</v>
      </c>
      <c r="N361" s="2">
        <v>2</v>
      </c>
      <c r="O361">
        <v>3</v>
      </c>
    </row>
    <row r="362" spans="1:15" x14ac:dyDescent="0.2">
      <c r="A362" s="5">
        <v>361</v>
      </c>
      <c r="B362">
        <v>0</v>
      </c>
      <c r="C362">
        <v>1</v>
      </c>
      <c r="D362" s="2">
        <v>1</v>
      </c>
      <c r="E362" s="2">
        <v>0</v>
      </c>
      <c r="F362" s="2">
        <v>27</v>
      </c>
      <c r="G362" s="2">
        <v>69</v>
      </c>
      <c r="H362" s="2">
        <v>0</v>
      </c>
      <c r="I362" s="2">
        <v>3</v>
      </c>
      <c r="J362" s="2">
        <v>20</v>
      </c>
      <c r="K362" s="2">
        <v>25</v>
      </c>
      <c r="L362" s="2">
        <v>13</v>
      </c>
      <c r="M362" s="2">
        <v>1</v>
      </c>
      <c r="N362" s="2">
        <v>2</v>
      </c>
      <c r="O362">
        <v>2</v>
      </c>
    </row>
    <row r="363" spans="1:15" x14ac:dyDescent="0.2">
      <c r="A363" s="5">
        <v>362</v>
      </c>
      <c r="B363">
        <v>1</v>
      </c>
      <c r="C363">
        <v>1</v>
      </c>
      <c r="D363" s="2">
        <v>1</v>
      </c>
      <c r="E363" s="2">
        <v>2</v>
      </c>
      <c r="F363" s="2">
        <v>45</v>
      </c>
      <c r="G363" s="2">
        <v>66</v>
      </c>
      <c r="H363" s="2">
        <v>1</v>
      </c>
      <c r="I363" s="2">
        <v>0</v>
      </c>
      <c r="J363" s="2">
        <v>55</v>
      </c>
      <c r="K363" s="2">
        <v>181</v>
      </c>
      <c r="L363" s="2">
        <v>14</v>
      </c>
      <c r="M363" s="2">
        <v>1</v>
      </c>
      <c r="N363" s="2">
        <v>2</v>
      </c>
      <c r="O363">
        <v>1</v>
      </c>
    </row>
    <row r="364" spans="1:15" x14ac:dyDescent="0.2">
      <c r="A364" s="5">
        <v>363</v>
      </c>
      <c r="B364">
        <v>1</v>
      </c>
      <c r="C364">
        <v>0</v>
      </c>
      <c r="D364" s="2">
        <v>1</v>
      </c>
      <c r="E364" s="2">
        <v>0</v>
      </c>
      <c r="F364" s="2">
        <v>29</v>
      </c>
      <c r="G364" s="2">
        <v>20</v>
      </c>
      <c r="H364" s="2">
        <v>0</v>
      </c>
      <c r="I364" s="2">
        <v>2</v>
      </c>
      <c r="J364" s="2">
        <v>34</v>
      </c>
      <c r="K364" s="2">
        <v>155</v>
      </c>
      <c r="L364" s="2">
        <v>13</v>
      </c>
      <c r="M364" s="2">
        <v>1</v>
      </c>
      <c r="N364" s="2">
        <v>5</v>
      </c>
      <c r="O364">
        <v>4</v>
      </c>
    </row>
    <row r="365" spans="1:15" x14ac:dyDescent="0.2">
      <c r="A365" s="5">
        <v>364</v>
      </c>
      <c r="B365">
        <v>0</v>
      </c>
      <c r="C365">
        <v>1</v>
      </c>
      <c r="D365" s="2">
        <v>1</v>
      </c>
      <c r="E365" s="2">
        <v>0</v>
      </c>
      <c r="F365" s="2">
        <v>29</v>
      </c>
      <c r="G365" s="2">
        <v>67</v>
      </c>
      <c r="H365" s="2">
        <v>1</v>
      </c>
      <c r="I365" s="2">
        <v>3</v>
      </c>
      <c r="J365" s="2">
        <v>17</v>
      </c>
      <c r="K365" s="2">
        <v>64</v>
      </c>
      <c r="L365" s="2">
        <v>14</v>
      </c>
      <c r="M365" s="2">
        <v>1</v>
      </c>
      <c r="N365" s="2">
        <v>1</v>
      </c>
      <c r="O365">
        <v>1</v>
      </c>
    </row>
    <row r="366" spans="1:15" x14ac:dyDescent="0.2">
      <c r="A366" s="5">
        <v>365</v>
      </c>
      <c r="B366">
        <v>0</v>
      </c>
      <c r="C366">
        <v>0</v>
      </c>
      <c r="D366" s="2">
        <v>1</v>
      </c>
      <c r="E366" s="2">
        <v>0</v>
      </c>
      <c r="F366" s="2">
        <v>35</v>
      </c>
      <c r="G366" s="2">
        <v>54</v>
      </c>
      <c r="H366" s="2">
        <v>0</v>
      </c>
      <c r="I366" s="2">
        <v>1</v>
      </c>
      <c r="J366" s="2">
        <v>19</v>
      </c>
      <c r="K366" s="2">
        <v>36</v>
      </c>
      <c r="L366" s="2">
        <v>18</v>
      </c>
      <c r="M366" s="2">
        <v>1</v>
      </c>
      <c r="N366" s="2">
        <v>1</v>
      </c>
      <c r="O366">
        <v>2</v>
      </c>
    </row>
    <row r="367" spans="1:15" x14ac:dyDescent="0.2">
      <c r="A367" s="5">
        <v>366</v>
      </c>
      <c r="B367">
        <v>1</v>
      </c>
      <c r="C367">
        <v>0</v>
      </c>
      <c r="D367" s="2">
        <v>1</v>
      </c>
      <c r="E367" s="2">
        <v>0</v>
      </c>
      <c r="F367" s="2">
        <v>31</v>
      </c>
      <c r="G367" s="2">
        <v>73</v>
      </c>
      <c r="H367" s="2">
        <v>0</v>
      </c>
      <c r="I367" s="2">
        <v>1</v>
      </c>
      <c r="J367" s="2">
        <v>17</v>
      </c>
      <c r="K367" s="2">
        <v>44</v>
      </c>
      <c r="L367" s="2">
        <v>4</v>
      </c>
      <c r="M367" s="2">
        <v>1</v>
      </c>
      <c r="N367" s="2">
        <v>1</v>
      </c>
      <c r="O367">
        <v>3</v>
      </c>
    </row>
    <row r="368" spans="1:15" x14ac:dyDescent="0.2">
      <c r="A368" s="5">
        <v>367</v>
      </c>
      <c r="B368">
        <v>1</v>
      </c>
      <c r="C368">
        <v>1</v>
      </c>
      <c r="D368" s="2">
        <v>1</v>
      </c>
      <c r="E368" s="2">
        <v>1</v>
      </c>
      <c r="F368" s="2">
        <v>28</v>
      </c>
      <c r="G368" s="2">
        <v>49</v>
      </c>
      <c r="H368" s="2">
        <v>1</v>
      </c>
      <c r="I368" s="2">
        <v>1</v>
      </c>
      <c r="J368" s="2">
        <v>20</v>
      </c>
      <c r="K368" s="2">
        <v>58</v>
      </c>
      <c r="L368" s="2">
        <v>34</v>
      </c>
      <c r="M368" s="2">
        <v>1</v>
      </c>
      <c r="N368" s="2">
        <v>2</v>
      </c>
      <c r="O368">
        <v>1</v>
      </c>
    </row>
    <row r="369" spans="1:15" x14ac:dyDescent="0.2">
      <c r="A369" s="5">
        <v>368</v>
      </c>
      <c r="B369">
        <v>0</v>
      </c>
      <c r="C369">
        <v>1</v>
      </c>
      <c r="D369" s="2">
        <v>1</v>
      </c>
      <c r="E369" s="2">
        <v>2</v>
      </c>
      <c r="F369" s="2">
        <v>61</v>
      </c>
      <c r="G369" s="2">
        <v>48</v>
      </c>
      <c r="H369" s="2">
        <v>1</v>
      </c>
      <c r="I369" s="2">
        <v>0</v>
      </c>
      <c r="J369" s="2">
        <v>45</v>
      </c>
      <c r="K369" s="2">
        <v>222</v>
      </c>
      <c r="L369" s="2">
        <v>12</v>
      </c>
      <c r="M369" s="2">
        <v>1</v>
      </c>
      <c r="N369" s="2">
        <v>2</v>
      </c>
      <c r="O369">
        <v>1</v>
      </c>
    </row>
    <row r="370" spans="1:15" x14ac:dyDescent="0.2">
      <c r="A370" s="5">
        <v>369</v>
      </c>
      <c r="B370">
        <v>1</v>
      </c>
      <c r="C370">
        <v>1</v>
      </c>
      <c r="D370" s="2">
        <v>1</v>
      </c>
      <c r="E370" s="2">
        <v>3</v>
      </c>
      <c r="F370" s="2">
        <v>51</v>
      </c>
      <c r="G370" s="2">
        <v>72</v>
      </c>
      <c r="H370" s="2">
        <v>1</v>
      </c>
      <c r="I370" s="3">
        <v>4</v>
      </c>
      <c r="J370" s="2">
        <v>34</v>
      </c>
      <c r="K370" s="2">
        <v>59</v>
      </c>
      <c r="L370" s="2">
        <v>24</v>
      </c>
      <c r="M370" s="2">
        <v>0</v>
      </c>
      <c r="N370" s="2">
        <v>11</v>
      </c>
      <c r="O370" s="1">
        <v>0</v>
      </c>
    </row>
    <row r="371" spans="1:15" x14ac:dyDescent="0.2">
      <c r="A371" s="5">
        <v>370</v>
      </c>
      <c r="B371">
        <v>1</v>
      </c>
      <c r="C371">
        <v>1</v>
      </c>
      <c r="D371" s="2">
        <v>1</v>
      </c>
      <c r="E371" s="2">
        <v>1</v>
      </c>
      <c r="F371" s="2">
        <v>53</v>
      </c>
      <c r="G371" s="2">
        <v>38</v>
      </c>
      <c r="H371" s="2">
        <v>1</v>
      </c>
      <c r="I371" s="2">
        <v>0</v>
      </c>
      <c r="J371" s="2">
        <v>54</v>
      </c>
      <c r="K371" s="2">
        <v>240</v>
      </c>
      <c r="L371" s="4">
        <v>4</v>
      </c>
      <c r="M371" s="2">
        <v>1</v>
      </c>
      <c r="N371" s="2">
        <v>1</v>
      </c>
      <c r="O371">
        <v>3</v>
      </c>
    </row>
    <row r="372" spans="1:15" x14ac:dyDescent="0.2">
      <c r="A372" s="5">
        <v>371</v>
      </c>
      <c r="B372">
        <v>0</v>
      </c>
      <c r="C372">
        <v>1</v>
      </c>
      <c r="D372" s="2">
        <v>1</v>
      </c>
      <c r="E372" s="2">
        <v>0</v>
      </c>
      <c r="F372" s="2">
        <v>31</v>
      </c>
      <c r="G372" s="2">
        <v>63</v>
      </c>
      <c r="H372" s="2">
        <v>1</v>
      </c>
      <c r="I372" s="2">
        <v>3</v>
      </c>
      <c r="J372" s="2">
        <v>15</v>
      </c>
      <c r="K372" s="2">
        <v>55</v>
      </c>
      <c r="L372" s="2">
        <v>20</v>
      </c>
      <c r="M372" s="2">
        <v>1</v>
      </c>
      <c r="N372" s="2">
        <v>1</v>
      </c>
      <c r="O372">
        <v>2</v>
      </c>
    </row>
    <row r="373" spans="1:15" x14ac:dyDescent="0.2">
      <c r="A373" s="5">
        <v>372</v>
      </c>
      <c r="B373">
        <v>0</v>
      </c>
      <c r="C373">
        <v>1</v>
      </c>
      <c r="D373" s="2">
        <v>0</v>
      </c>
      <c r="E373" s="2">
        <v>0</v>
      </c>
      <c r="F373" s="2">
        <v>31</v>
      </c>
      <c r="G373" s="2">
        <v>25</v>
      </c>
      <c r="H373" s="2">
        <v>0</v>
      </c>
      <c r="I373" s="2">
        <v>3</v>
      </c>
      <c r="J373" s="2">
        <v>15</v>
      </c>
      <c r="K373" s="2">
        <v>39</v>
      </c>
      <c r="L373" s="2">
        <v>48</v>
      </c>
      <c r="M373" s="2">
        <v>1</v>
      </c>
      <c r="N373" s="2">
        <v>2</v>
      </c>
      <c r="O373">
        <v>1</v>
      </c>
    </row>
    <row r="374" spans="1:15" x14ac:dyDescent="0.2">
      <c r="A374" s="5">
        <v>373</v>
      </c>
      <c r="B374">
        <v>0</v>
      </c>
      <c r="C374">
        <v>0</v>
      </c>
      <c r="D374" s="2">
        <v>0</v>
      </c>
      <c r="E374" s="2">
        <v>0</v>
      </c>
      <c r="F374" s="2">
        <v>33</v>
      </c>
      <c r="G374" s="2">
        <v>40</v>
      </c>
      <c r="H374" s="2">
        <v>1</v>
      </c>
      <c r="I374" s="2">
        <v>1</v>
      </c>
      <c r="J374" s="2">
        <v>19</v>
      </c>
      <c r="K374" s="2">
        <v>36</v>
      </c>
      <c r="L374" s="2">
        <v>33</v>
      </c>
      <c r="M374" s="2">
        <v>1</v>
      </c>
      <c r="N374" s="2">
        <v>0</v>
      </c>
      <c r="O374">
        <v>1</v>
      </c>
    </row>
    <row r="375" spans="1:15" x14ac:dyDescent="0.2">
      <c r="A375" s="5">
        <v>374</v>
      </c>
      <c r="B375">
        <v>1</v>
      </c>
      <c r="C375">
        <v>1</v>
      </c>
      <c r="D375" s="2">
        <v>0</v>
      </c>
      <c r="E375" s="2">
        <v>0</v>
      </c>
      <c r="F375" s="2">
        <v>40</v>
      </c>
      <c r="G375" s="2">
        <v>72</v>
      </c>
      <c r="H375" s="2">
        <v>1</v>
      </c>
      <c r="I375" s="3">
        <v>4</v>
      </c>
      <c r="J375" s="2">
        <v>46</v>
      </c>
      <c r="K375" s="2">
        <v>128</v>
      </c>
      <c r="L375" s="2">
        <v>46</v>
      </c>
      <c r="M375" s="2">
        <v>0</v>
      </c>
      <c r="N375" s="2">
        <v>1</v>
      </c>
      <c r="O375">
        <v>0</v>
      </c>
    </row>
    <row r="376" spans="1:15" x14ac:dyDescent="0.2">
      <c r="A376" s="5">
        <v>375</v>
      </c>
      <c r="B376">
        <v>0</v>
      </c>
      <c r="C376">
        <v>0</v>
      </c>
      <c r="D376" s="2">
        <v>1</v>
      </c>
      <c r="E376" s="2">
        <v>0</v>
      </c>
      <c r="F376" s="2">
        <v>27</v>
      </c>
      <c r="G376" s="2">
        <v>24</v>
      </c>
      <c r="H376" s="2">
        <v>1</v>
      </c>
      <c r="I376" s="2">
        <v>3</v>
      </c>
      <c r="J376" s="2">
        <v>16</v>
      </c>
      <c r="K376" s="2">
        <v>48</v>
      </c>
      <c r="L376" s="2">
        <v>29</v>
      </c>
      <c r="M376" s="2">
        <v>1</v>
      </c>
      <c r="N376" s="2">
        <v>0</v>
      </c>
      <c r="O376">
        <v>2</v>
      </c>
    </row>
    <row r="377" spans="1:15" x14ac:dyDescent="0.2">
      <c r="A377" s="5">
        <v>376</v>
      </c>
      <c r="B377">
        <v>0</v>
      </c>
      <c r="C377">
        <v>0</v>
      </c>
      <c r="D377" s="2">
        <v>1</v>
      </c>
      <c r="E377" s="2">
        <v>2</v>
      </c>
      <c r="F377" s="2">
        <v>30</v>
      </c>
      <c r="G377" s="2">
        <v>21</v>
      </c>
      <c r="H377" s="2">
        <v>0</v>
      </c>
      <c r="I377" s="2">
        <v>2</v>
      </c>
      <c r="J377" s="2">
        <v>33</v>
      </c>
      <c r="K377" s="2">
        <v>52</v>
      </c>
      <c r="L377" s="2">
        <v>13</v>
      </c>
      <c r="M377" s="2">
        <v>1</v>
      </c>
      <c r="N377" s="2">
        <v>5</v>
      </c>
      <c r="O377">
        <v>4</v>
      </c>
    </row>
    <row r="378" spans="1:15" x14ac:dyDescent="0.2">
      <c r="A378" s="5">
        <v>377</v>
      </c>
      <c r="B378">
        <v>1</v>
      </c>
      <c r="C378">
        <v>0</v>
      </c>
      <c r="D378" s="2">
        <v>1</v>
      </c>
      <c r="E378" s="2">
        <v>1</v>
      </c>
      <c r="F378" s="2">
        <v>30</v>
      </c>
      <c r="G378" s="2">
        <v>21</v>
      </c>
      <c r="H378" s="2">
        <v>0</v>
      </c>
      <c r="I378" s="2">
        <v>1</v>
      </c>
      <c r="J378" s="2">
        <v>35</v>
      </c>
      <c r="K378" s="2">
        <v>119</v>
      </c>
      <c r="L378" s="2">
        <v>33</v>
      </c>
      <c r="M378" s="2">
        <v>1</v>
      </c>
      <c r="N378" s="2">
        <v>6</v>
      </c>
      <c r="O378">
        <v>4</v>
      </c>
    </row>
    <row r="379" spans="1:15" x14ac:dyDescent="0.2">
      <c r="A379" s="5">
        <v>378</v>
      </c>
      <c r="B379">
        <v>1</v>
      </c>
      <c r="C379">
        <v>1</v>
      </c>
      <c r="D379" s="2">
        <v>1</v>
      </c>
      <c r="E379" s="2">
        <v>1</v>
      </c>
      <c r="F379" s="2">
        <v>25</v>
      </c>
      <c r="G379" s="2">
        <v>29</v>
      </c>
      <c r="H379" s="2">
        <v>0</v>
      </c>
      <c r="I379" s="2">
        <v>1</v>
      </c>
      <c r="J379" s="2">
        <v>15</v>
      </c>
      <c r="K379" s="2">
        <v>30</v>
      </c>
      <c r="L379" s="2">
        <v>17</v>
      </c>
      <c r="M379" s="2">
        <v>1</v>
      </c>
      <c r="N379" s="2">
        <v>1</v>
      </c>
      <c r="O379">
        <v>3</v>
      </c>
    </row>
    <row r="380" spans="1:15" x14ac:dyDescent="0.2">
      <c r="A380" s="5">
        <v>379</v>
      </c>
      <c r="B380">
        <v>0</v>
      </c>
      <c r="C380">
        <v>0</v>
      </c>
      <c r="D380" s="2">
        <v>1</v>
      </c>
      <c r="E380" s="2">
        <v>1</v>
      </c>
      <c r="F380" s="2">
        <v>55</v>
      </c>
      <c r="G380" s="2">
        <v>48</v>
      </c>
      <c r="H380" s="2">
        <v>0</v>
      </c>
      <c r="I380" s="2">
        <v>0</v>
      </c>
      <c r="J380" s="2">
        <v>71</v>
      </c>
      <c r="K380" s="2">
        <v>185</v>
      </c>
      <c r="L380" s="2">
        <v>9</v>
      </c>
      <c r="M380" s="2">
        <v>1</v>
      </c>
      <c r="N380" s="2">
        <v>0</v>
      </c>
      <c r="O380">
        <v>2</v>
      </c>
    </row>
    <row r="381" spans="1:15" x14ac:dyDescent="0.2">
      <c r="A381" s="5">
        <v>380</v>
      </c>
      <c r="B381">
        <v>1</v>
      </c>
      <c r="C381">
        <v>0</v>
      </c>
      <c r="D381" s="2">
        <v>1</v>
      </c>
      <c r="E381" s="2">
        <v>2</v>
      </c>
      <c r="F381" s="2">
        <v>32</v>
      </c>
      <c r="G381" s="2">
        <v>26</v>
      </c>
      <c r="H381" s="2">
        <v>0</v>
      </c>
      <c r="I381" s="2">
        <v>1</v>
      </c>
      <c r="J381" s="2">
        <v>28</v>
      </c>
      <c r="K381" s="2">
        <v>95</v>
      </c>
      <c r="L381" s="2">
        <v>14</v>
      </c>
      <c r="M381" s="2">
        <v>1</v>
      </c>
      <c r="N381" s="2">
        <v>1</v>
      </c>
      <c r="O381">
        <v>4</v>
      </c>
    </row>
    <row r="382" spans="1:15" x14ac:dyDescent="0.2">
      <c r="A382" s="5">
        <v>381</v>
      </c>
      <c r="B382">
        <v>0</v>
      </c>
      <c r="C382">
        <v>1</v>
      </c>
      <c r="D382" s="2">
        <v>1</v>
      </c>
      <c r="E382" s="2">
        <v>1</v>
      </c>
      <c r="F382" s="2">
        <v>26</v>
      </c>
      <c r="G382" s="2">
        <v>41</v>
      </c>
      <c r="H382" s="2">
        <v>0</v>
      </c>
      <c r="I382" s="2">
        <v>1</v>
      </c>
      <c r="J382" s="2">
        <v>15</v>
      </c>
      <c r="K382" s="2">
        <v>32</v>
      </c>
      <c r="L382" s="2">
        <v>17</v>
      </c>
      <c r="M382" s="2">
        <v>1</v>
      </c>
      <c r="N382" s="2">
        <v>2</v>
      </c>
      <c r="O382">
        <v>1</v>
      </c>
    </row>
    <row r="383" spans="1:15" x14ac:dyDescent="0.2">
      <c r="A383" s="5">
        <v>382</v>
      </c>
      <c r="B383">
        <v>1</v>
      </c>
      <c r="C383">
        <v>1</v>
      </c>
      <c r="D383" s="2">
        <v>0</v>
      </c>
      <c r="E383" s="2">
        <v>1</v>
      </c>
      <c r="F383" s="2">
        <v>29</v>
      </c>
      <c r="G383" s="2">
        <v>53</v>
      </c>
      <c r="H383" s="2">
        <v>0</v>
      </c>
      <c r="I383" s="2">
        <v>3</v>
      </c>
      <c r="J383" s="2">
        <v>15</v>
      </c>
      <c r="K383" s="2">
        <v>34</v>
      </c>
      <c r="L383" s="2">
        <v>28</v>
      </c>
      <c r="M383" s="2">
        <v>1</v>
      </c>
      <c r="N383" s="2">
        <v>1</v>
      </c>
      <c r="O383">
        <v>1</v>
      </c>
    </row>
    <row r="384" spans="1:15" x14ac:dyDescent="0.2">
      <c r="A384" s="5">
        <v>383</v>
      </c>
      <c r="B384">
        <v>0</v>
      </c>
      <c r="C384">
        <v>0</v>
      </c>
      <c r="D384" s="2">
        <v>1</v>
      </c>
      <c r="E384" s="2">
        <v>1</v>
      </c>
      <c r="F384" s="2">
        <v>31</v>
      </c>
      <c r="G384" s="2">
        <v>25</v>
      </c>
      <c r="H384" s="2">
        <v>0</v>
      </c>
      <c r="I384" s="2">
        <v>1</v>
      </c>
      <c r="J384" s="2">
        <v>39</v>
      </c>
      <c r="K384" s="2">
        <v>137</v>
      </c>
      <c r="L384" s="2">
        <v>10</v>
      </c>
      <c r="M384" s="2">
        <v>1</v>
      </c>
      <c r="N384" s="2">
        <v>6</v>
      </c>
      <c r="O384">
        <v>4</v>
      </c>
    </row>
    <row r="385" spans="1:15" x14ac:dyDescent="0.2">
      <c r="A385" s="5">
        <v>384</v>
      </c>
      <c r="B385">
        <v>1</v>
      </c>
      <c r="C385">
        <v>1</v>
      </c>
      <c r="D385" s="2">
        <v>0</v>
      </c>
      <c r="E385" s="2">
        <v>0</v>
      </c>
      <c r="F385" s="2">
        <v>34</v>
      </c>
      <c r="G385" s="2">
        <v>33</v>
      </c>
      <c r="H385" s="2">
        <v>0</v>
      </c>
      <c r="I385" s="2">
        <v>3</v>
      </c>
      <c r="J385" s="2">
        <v>17</v>
      </c>
      <c r="K385" s="2">
        <v>37</v>
      </c>
      <c r="L385" s="2">
        <v>5</v>
      </c>
      <c r="M385" s="2">
        <v>1</v>
      </c>
      <c r="N385" s="2">
        <v>0</v>
      </c>
      <c r="O385">
        <v>2</v>
      </c>
    </row>
    <row r="386" spans="1:15" x14ac:dyDescent="0.2">
      <c r="A386" s="5">
        <v>385</v>
      </c>
      <c r="B386">
        <v>0</v>
      </c>
      <c r="C386">
        <v>0</v>
      </c>
      <c r="D386" s="2">
        <v>1</v>
      </c>
      <c r="E386" s="2">
        <v>0</v>
      </c>
      <c r="F386" s="2">
        <v>52</v>
      </c>
      <c r="G386" s="2">
        <v>59</v>
      </c>
      <c r="H386" s="2">
        <v>0</v>
      </c>
      <c r="I386" s="2">
        <v>0</v>
      </c>
      <c r="J386" s="2">
        <v>69</v>
      </c>
      <c r="K386" s="2">
        <v>298</v>
      </c>
      <c r="L386" s="2">
        <v>6</v>
      </c>
      <c r="M386" s="2">
        <v>1</v>
      </c>
      <c r="N386" s="2">
        <v>0</v>
      </c>
      <c r="O386">
        <v>1</v>
      </c>
    </row>
    <row r="387" spans="1:15" x14ac:dyDescent="0.2">
      <c r="A387" s="5">
        <v>386</v>
      </c>
      <c r="B387">
        <v>1</v>
      </c>
      <c r="C387">
        <v>1</v>
      </c>
      <c r="D387" s="2">
        <v>1</v>
      </c>
      <c r="E387" s="2">
        <v>1</v>
      </c>
      <c r="F387" s="2">
        <v>54</v>
      </c>
      <c r="G387" s="2">
        <v>43</v>
      </c>
      <c r="H387" s="2">
        <v>1</v>
      </c>
      <c r="I387" s="2">
        <v>0</v>
      </c>
      <c r="J387" s="2">
        <v>71</v>
      </c>
      <c r="K387" s="2">
        <v>351</v>
      </c>
      <c r="L387" s="4">
        <v>12</v>
      </c>
      <c r="M387" s="2">
        <v>1</v>
      </c>
      <c r="N387" s="2">
        <v>2</v>
      </c>
      <c r="O387">
        <v>3</v>
      </c>
    </row>
    <row r="388" spans="1:15" x14ac:dyDescent="0.2">
      <c r="A388" s="5">
        <v>387</v>
      </c>
      <c r="B388">
        <v>1</v>
      </c>
      <c r="C388">
        <v>1</v>
      </c>
      <c r="D388" s="2">
        <v>0</v>
      </c>
      <c r="E388" s="2">
        <v>0</v>
      </c>
      <c r="F388" s="2">
        <v>36</v>
      </c>
      <c r="G388" s="2">
        <v>60</v>
      </c>
      <c r="H388" s="2">
        <v>0</v>
      </c>
      <c r="I388" s="2">
        <v>1</v>
      </c>
      <c r="J388" s="2">
        <v>18</v>
      </c>
      <c r="K388" s="2">
        <v>72</v>
      </c>
      <c r="L388" s="2">
        <v>5</v>
      </c>
      <c r="M388" s="2">
        <v>1</v>
      </c>
      <c r="N388" s="2">
        <v>1</v>
      </c>
      <c r="O388">
        <v>3</v>
      </c>
    </row>
    <row r="389" spans="1:15" x14ac:dyDescent="0.2">
      <c r="A389" s="5">
        <v>388</v>
      </c>
      <c r="B389">
        <v>1</v>
      </c>
      <c r="C389">
        <v>0</v>
      </c>
      <c r="D389" s="2">
        <v>0</v>
      </c>
      <c r="E389" s="2">
        <v>1</v>
      </c>
      <c r="F389" s="2">
        <v>45</v>
      </c>
      <c r="G389" s="2">
        <v>57</v>
      </c>
      <c r="H389" s="2">
        <v>0</v>
      </c>
      <c r="I389" s="3">
        <v>4</v>
      </c>
      <c r="J389" s="2">
        <v>51</v>
      </c>
      <c r="K389" s="2">
        <v>125</v>
      </c>
      <c r="L389" s="2">
        <v>32</v>
      </c>
      <c r="M389" s="2">
        <v>0</v>
      </c>
      <c r="N389" s="2">
        <v>11</v>
      </c>
      <c r="O389">
        <v>0</v>
      </c>
    </row>
    <row r="390" spans="1:15" x14ac:dyDescent="0.2">
      <c r="A390" s="5">
        <v>389</v>
      </c>
      <c r="B390">
        <v>0</v>
      </c>
      <c r="C390">
        <v>1</v>
      </c>
      <c r="D390" s="2">
        <v>1</v>
      </c>
      <c r="E390" s="2">
        <v>0</v>
      </c>
      <c r="F390" s="2">
        <v>27</v>
      </c>
      <c r="G390" s="2">
        <v>26</v>
      </c>
      <c r="H390" s="2">
        <v>0</v>
      </c>
      <c r="I390" s="2">
        <v>1</v>
      </c>
      <c r="J390" s="2">
        <v>18</v>
      </c>
      <c r="K390" s="2">
        <v>61</v>
      </c>
      <c r="L390" s="2">
        <v>40</v>
      </c>
      <c r="M390" s="2">
        <v>1</v>
      </c>
      <c r="N390" s="2">
        <v>0</v>
      </c>
      <c r="O390">
        <v>1</v>
      </c>
    </row>
    <row r="391" spans="1:15" x14ac:dyDescent="0.2">
      <c r="A391" s="5">
        <v>390</v>
      </c>
      <c r="B391">
        <v>1</v>
      </c>
      <c r="C391">
        <v>1</v>
      </c>
      <c r="D391" s="2">
        <v>1</v>
      </c>
      <c r="E391" s="2">
        <v>1</v>
      </c>
      <c r="F391" s="2">
        <v>55</v>
      </c>
      <c r="G391" s="2">
        <v>47</v>
      </c>
      <c r="H391" s="2">
        <v>1</v>
      </c>
      <c r="I391" s="2">
        <v>0</v>
      </c>
      <c r="J391" s="2">
        <v>58</v>
      </c>
      <c r="K391" s="2">
        <v>89</v>
      </c>
      <c r="L391" s="4">
        <v>11</v>
      </c>
      <c r="M391" s="2">
        <v>1</v>
      </c>
      <c r="N391" s="2">
        <v>1</v>
      </c>
      <c r="O391">
        <v>1</v>
      </c>
    </row>
    <row r="392" spans="1:15" x14ac:dyDescent="0.2">
      <c r="A392" s="5">
        <v>391</v>
      </c>
      <c r="B392">
        <v>1</v>
      </c>
      <c r="C392">
        <v>1</v>
      </c>
      <c r="D392" s="2">
        <v>1</v>
      </c>
      <c r="E392" s="2">
        <v>2</v>
      </c>
      <c r="F392" s="2">
        <v>28</v>
      </c>
      <c r="G392" s="2">
        <v>25</v>
      </c>
      <c r="H392" s="2">
        <v>0</v>
      </c>
      <c r="I392" s="2">
        <v>3</v>
      </c>
      <c r="J392" s="2">
        <v>27</v>
      </c>
      <c r="K392" s="2">
        <v>126</v>
      </c>
      <c r="L392" s="2">
        <v>29</v>
      </c>
      <c r="M392" s="2">
        <v>1</v>
      </c>
      <c r="N392" s="2">
        <v>2</v>
      </c>
      <c r="O392">
        <v>4</v>
      </c>
    </row>
    <row r="393" spans="1:15" x14ac:dyDescent="0.2">
      <c r="A393" s="5">
        <v>392</v>
      </c>
      <c r="B393">
        <v>0</v>
      </c>
      <c r="C393">
        <v>1</v>
      </c>
      <c r="D393" s="2">
        <v>1</v>
      </c>
      <c r="E393" s="2">
        <v>1</v>
      </c>
      <c r="F393" s="2">
        <v>33</v>
      </c>
      <c r="G393" s="2">
        <v>44</v>
      </c>
      <c r="H393" s="2">
        <v>0</v>
      </c>
      <c r="I393" s="2">
        <v>1</v>
      </c>
      <c r="J393" s="2">
        <v>20</v>
      </c>
      <c r="K393" s="2">
        <v>91</v>
      </c>
      <c r="L393" s="2">
        <v>29</v>
      </c>
      <c r="M393" s="2">
        <v>1</v>
      </c>
      <c r="N393" s="2">
        <v>2</v>
      </c>
      <c r="O393">
        <v>2</v>
      </c>
    </row>
    <row r="394" spans="1:15" x14ac:dyDescent="0.2">
      <c r="A394" s="5">
        <v>393</v>
      </c>
      <c r="B394">
        <v>0</v>
      </c>
      <c r="C394">
        <v>0</v>
      </c>
      <c r="D394" s="2">
        <v>0</v>
      </c>
      <c r="E394" s="2">
        <v>3</v>
      </c>
      <c r="F394" s="2">
        <v>35</v>
      </c>
      <c r="G394" s="2">
        <v>63</v>
      </c>
      <c r="H394" s="2">
        <v>1</v>
      </c>
      <c r="I394" s="2">
        <v>1</v>
      </c>
      <c r="J394" s="2">
        <v>18</v>
      </c>
      <c r="K394" s="2">
        <v>78</v>
      </c>
      <c r="L394" s="2">
        <v>41</v>
      </c>
      <c r="M394" s="2">
        <v>1</v>
      </c>
      <c r="N394" s="2">
        <v>2</v>
      </c>
      <c r="O394">
        <v>2</v>
      </c>
    </row>
    <row r="395" spans="1:15" x14ac:dyDescent="0.2">
      <c r="A395" s="5">
        <v>394</v>
      </c>
      <c r="B395">
        <v>1</v>
      </c>
      <c r="C395">
        <v>1</v>
      </c>
      <c r="D395" s="2">
        <v>1</v>
      </c>
      <c r="E395" s="2">
        <v>1</v>
      </c>
      <c r="F395" s="2">
        <v>57</v>
      </c>
      <c r="G395" s="2">
        <v>62</v>
      </c>
      <c r="H395" s="2">
        <v>1</v>
      </c>
      <c r="I395" s="2">
        <v>0</v>
      </c>
      <c r="J395" s="2">
        <v>60</v>
      </c>
      <c r="K395" s="2">
        <v>128</v>
      </c>
      <c r="L395" s="2">
        <v>15</v>
      </c>
      <c r="M395" s="2">
        <v>1</v>
      </c>
      <c r="N395" s="2">
        <v>1</v>
      </c>
      <c r="O395">
        <v>2</v>
      </c>
    </row>
    <row r="396" spans="1:15" x14ac:dyDescent="0.2">
      <c r="A396" s="5">
        <v>395</v>
      </c>
      <c r="B396">
        <v>1</v>
      </c>
      <c r="C396">
        <v>0</v>
      </c>
      <c r="D396" s="2">
        <v>1</v>
      </c>
      <c r="E396" s="2">
        <v>1</v>
      </c>
      <c r="F396" s="2">
        <v>28</v>
      </c>
      <c r="G396" s="2">
        <v>24</v>
      </c>
      <c r="H396" s="2">
        <v>0</v>
      </c>
      <c r="I396" s="2">
        <v>1</v>
      </c>
      <c r="J396" s="2">
        <v>36</v>
      </c>
      <c r="K396" s="2">
        <v>124</v>
      </c>
      <c r="L396" s="2">
        <v>23</v>
      </c>
      <c r="M396" s="2">
        <v>1</v>
      </c>
      <c r="N396" s="2">
        <v>5</v>
      </c>
      <c r="O396">
        <v>4</v>
      </c>
    </row>
    <row r="397" spans="1:15" x14ac:dyDescent="0.2">
      <c r="A397" s="5">
        <v>396</v>
      </c>
      <c r="B397">
        <v>1</v>
      </c>
      <c r="C397">
        <v>1</v>
      </c>
      <c r="D397" s="2">
        <v>0</v>
      </c>
      <c r="E397" s="2">
        <v>1</v>
      </c>
      <c r="F397" s="2">
        <v>27</v>
      </c>
      <c r="G397" s="2">
        <v>35</v>
      </c>
      <c r="H397" s="2">
        <v>0</v>
      </c>
      <c r="I397" s="2">
        <v>1</v>
      </c>
      <c r="J397" s="2">
        <v>18</v>
      </c>
      <c r="K397" s="2">
        <v>22</v>
      </c>
      <c r="L397" s="2">
        <v>32</v>
      </c>
      <c r="M397" s="2">
        <v>1</v>
      </c>
      <c r="N397" s="2">
        <v>1</v>
      </c>
      <c r="O397">
        <v>2</v>
      </c>
    </row>
    <row r="398" spans="1:15" x14ac:dyDescent="0.2">
      <c r="A398" s="5">
        <v>397</v>
      </c>
      <c r="B398">
        <v>0</v>
      </c>
      <c r="C398">
        <v>1</v>
      </c>
      <c r="D398" s="2">
        <v>1</v>
      </c>
      <c r="E398" s="2">
        <v>1</v>
      </c>
      <c r="F398" s="2">
        <v>49</v>
      </c>
      <c r="G398" s="2">
        <v>28</v>
      </c>
      <c r="H398" s="2">
        <v>1</v>
      </c>
      <c r="I398" s="3">
        <v>4</v>
      </c>
      <c r="J398" s="2">
        <v>40</v>
      </c>
      <c r="K398" s="2">
        <v>111</v>
      </c>
      <c r="L398" s="2">
        <v>44</v>
      </c>
      <c r="M398" s="2">
        <v>0</v>
      </c>
      <c r="N398" s="2">
        <v>11</v>
      </c>
      <c r="O398">
        <v>0</v>
      </c>
    </row>
    <row r="399" spans="1:15" x14ac:dyDescent="0.2">
      <c r="A399" s="5">
        <v>398</v>
      </c>
      <c r="B399">
        <v>0</v>
      </c>
      <c r="C399">
        <v>1</v>
      </c>
      <c r="D399" s="2">
        <v>1</v>
      </c>
      <c r="E399" s="2">
        <v>0</v>
      </c>
      <c r="F399" s="2">
        <v>29</v>
      </c>
      <c r="G399" s="2">
        <v>68</v>
      </c>
      <c r="H399" s="2">
        <v>1</v>
      </c>
      <c r="I399" s="2">
        <v>3</v>
      </c>
      <c r="J399" s="2">
        <v>18</v>
      </c>
      <c r="K399" s="2">
        <v>42</v>
      </c>
      <c r="L399" s="2">
        <v>9</v>
      </c>
      <c r="M399" s="2">
        <v>1</v>
      </c>
      <c r="N399" s="2">
        <v>1</v>
      </c>
      <c r="O399">
        <v>3</v>
      </c>
    </row>
    <row r="400" spans="1:15" x14ac:dyDescent="0.2">
      <c r="A400" s="5">
        <v>399</v>
      </c>
      <c r="B400">
        <v>0</v>
      </c>
      <c r="C400">
        <v>1</v>
      </c>
      <c r="D400" s="2">
        <v>1</v>
      </c>
      <c r="E400" s="2">
        <v>0</v>
      </c>
      <c r="F400" s="2">
        <v>26</v>
      </c>
      <c r="G400" s="2">
        <v>55</v>
      </c>
      <c r="H400" s="2">
        <v>0</v>
      </c>
      <c r="I400" s="2">
        <v>1</v>
      </c>
      <c r="J400" s="2">
        <v>16</v>
      </c>
      <c r="K400" s="2">
        <v>28</v>
      </c>
      <c r="L400" s="2">
        <v>2</v>
      </c>
      <c r="M400" s="2">
        <v>1</v>
      </c>
      <c r="N400" s="2">
        <v>2</v>
      </c>
      <c r="O400">
        <v>2</v>
      </c>
    </row>
    <row r="401" spans="1:15" x14ac:dyDescent="0.2">
      <c r="A401" s="5">
        <v>400</v>
      </c>
      <c r="B401">
        <v>1</v>
      </c>
      <c r="C401">
        <v>1</v>
      </c>
      <c r="D401" s="2">
        <v>1</v>
      </c>
      <c r="E401" s="2">
        <v>2</v>
      </c>
      <c r="F401" s="2">
        <v>58</v>
      </c>
      <c r="G401" s="2">
        <v>64</v>
      </c>
      <c r="H401" s="2">
        <v>1</v>
      </c>
      <c r="I401" s="2">
        <v>0</v>
      </c>
      <c r="J401" s="2">
        <v>76</v>
      </c>
      <c r="K401" s="2">
        <v>137</v>
      </c>
      <c r="L401" s="2">
        <v>12</v>
      </c>
      <c r="M401" s="2">
        <v>1</v>
      </c>
      <c r="N401" s="2">
        <v>0</v>
      </c>
      <c r="O401">
        <v>2</v>
      </c>
    </row>
    <row r="402" spans="1:15" x14ac:dyDescent="0.2">
      <c r="A402" s="5">
        <v>401</v>
      </c>
      <c r="B402">
        <v>0</v>
      </c>
      <c r="C402">
        <v>1</v>
      </c>
      <c r="D402" s="2">
        <v>1</v>
      </c>
      <c r="E402" s="2">
        <v>0</v>
      </c>
      <c r="F402" s="2">
        <v>36</v>
      </c>
      <c r="G402" s="2">
        <v>74</v>
      </c>
      <c r="H402" s="2">
        <v>0</v>
      </c>
      <c r="I402" s="2">
        <v>1</v>
      </c>
      <c r="J402" s="2">
        <v>16</v>
      </c>
      <c r="K402" s="2">
        <v>44</v>
      </c>
      <c r="L402" s="2">
        <v>41</v>
      </c>
      <c r="M402" s="2">
        <v>1</v>
      </c>
      <c r="N402" s="2">
        <v>0</v>
      </c>
      <c r="O402">
        <v>3</v>
      </c>
    </row>
    <row r="403" spans="1:15" x14ac:dyDescent="0.2">
      <c r="A403" s="5">
        <v>402</v>
      </c>
      <c r="B403">
        <v>0</v>
      </c>
      <c r="C403">
        <v>0</v>
      </c>
      <c r="D403" s="2">
        <v>1</v>
      </c>
      <c r="E403" s="2">
        <v>3</v>
      </c>
      <c r="F403" s="2">
        <v>28</v>
      </c>
      <c r="G403" s="2">
        <v>27</v>
      </c>
      <c r="H403" s="2">
        <v>0</v>
      </c>
      <c r="I403" s="2">
        <v>2</v>
      </c>
      <c r="J403" s="2">
        <v>28</v>
      </c>
      <c r="K403" s="2">
        <v>42</v>
      </c>
      <c r="L403" s="2">
        <v>24</v>
      </c>
      <c r="M403" s="2">
        <v>1</v>
      </c>
      <c r="N403" s="2">
        <v>3</v>
      </c>
      <c r="O403">
        <v>4</v>
      </c>
    </row>
    <row r="404" spans="1:15" x14ac:dyDescent="0.2">
      <c r="A404" s="5">
        <v>403</v>
      </c>
      <c r="B404">
        <v>1</v>
      </c>
      <c r="C404">
        <v>1</v>
      </c>
      <c r="D404" s="2">
        <v>0</v>
      </c>
      <c r="E404" s="2">
        <v>0</v>
      </c>
      <c r="F404" s="2">
        <v>24</v>
      </c>
      <c r="G404" s="2">
        <v>35</v>
      </c>
      <c r="H404" s="2">
        <v>1</v>
      </c>
      <c r="I404" s="2">
        <v>1</v>
      </c>
      <c r="J404" s="2">
        <v>22</v>
      </c>
      <c r="K404" s="2">
        <v>76</v>
      </c>
      <c r="L404" s="2">
        <v>43</v>
      </c>
      <c r="M404" s="2">
        <v>1</v>
      </c>
      <c r="N404" s="2">
        <v>1</v>
      </c>
      <c r="O404">
        <v>2</v>
      </c>
    </row>
    <row r="405" spans="1:15" x14ac:dyDescent="0.2">
      <c r="A405" s="5">
        <v>404</v>
      </c>
      <c r="B405">
        <v>0</v>
      </c>
      <c r="C405">
        <v>0</v>
      </c>
      <c r="D405" s="2">
        <v>0</v>
      </c>
      <c r="E405" s="2">
        <v>0</v>
      </c>
      <c r="F405" s="2">
        <v>49</v>
      </c>
      <c r="G405" s="2">
        <v>41</v>
      </c>
      <c r="H405" s="2">
        <v>0</v>
      </c>
      <c r="I405" s="3">
        <v>4</v>
      </c>
      <c r="J405" s="2">
        <v>36</v>
      </c>
      <c r="K405" s="2">
        <v>106</v>
      </c>
      <c r="L405" s="2">
        <v>38</v>
      </c>
      <c r="M405" s="2">
        <v>0</v>
      </c>
      <c r="N405" s="2">
        <v>2</v>
      </c>
      <c r="O405" s="1">
        <v>0</v>
      </c>
    </row>
    <row r="406" spans="1:15" x14ac:dyDescent="0.2">
      <c r="A406" s="5">
        <v>405</v>
      </c>
      <c r="B406">
        <v>1</v>
      </c>
      <c r="C406">
        <v>1</v>
      </c>
      <c r="D406" s="2">
        <v>1</v>
      </c>
      <c r="E406" s="2">
        <v>3</v>
      </c>
      <c r="F406" s="2">
        <v>47</v>
      </c>
      <c r="G406" s="2">
        <v>50</v>
      </c>
      <c r="H406" s="2">
        <v>1</v>
      </c>
      <c r="I406" s="3">
        <v>4</v>
      </c>
      <c r="J406" s="2">
        <v>43</v>
      </c>
      <c r="K406" s="2">
        <v>165</v>
      </c>
      <c r="L406" s="2">
        <v>24</v>
      </c>
      <c r="M406" s="2">
        <v>0</v>
      </c>
      <c r="N406" s="2">
        <v>11</v>
      </c>
      <c r="O406" s="1">
        <v>0</v>
      </c>
    </row>
    <row r="407" spans="1:15" x14ac:dyDescent="0.2">
      <c r="A407" s="5">
        <v>406</v>
      </c>
      <c r="B407">
        <v>1</v>
      </c>
      <c r="C407">
        <v>0</v>
      </c>
      <c r="D407" s="2">
        <v>1</v>
      </c>
      <c r="E407" s="2">
        <v>1</v>
      </c>
      <c r="F407" s="2">
        <v>28</v>
      </c>
      <c r="G407" s="2">
        <v>24</v>
      </c>
      <c r="H407" s="2">
        <v>0</v>
      </c>
      <c r="I407" s="2">
        <v>1</v>
      </c>
      <c r="J407" s="2">
        <v>32</v>
      </c>
      <c r="K407" s="2">
        <v>123</v>
      </c>
      <c r="L407" s="2">
        <v>32</v>
      </c>
      <c r="M407" s="2">
        <v>1</v>
      </c>
      <c r="N407" s="2">
        <v>1</v>
      </c>
      <c r="O407">
        <v>4</v>
      </c>
    </row>
    <row r="408" spans="1:15" x14ac:dyDescent="0.2">
      <c r="A408" s="5">
        <v>407</v>
      </c>
      <c r="B408">
        <v>0</v>
      </c>
      <c r="C408">
        <v>0</v>
      </c>
      <c r="D408" s="2">
        <v>1</v>
      </c>
      <c r="E408" s="2">
        <v>2</v>
      </c>
      <c r="F408" s="2">
        <v>27</v>
      </c>
      <c r="G408" s="2">
        <v>20</v>
      </c>
      <c r="H408" s="2">
        <v>0</v>
      </c>
      <c r="I408" s="2">
        <v>3</v>
      </c>
      <c r="J408" s="2">
        <v>31</v>
      </c>
      <c r="K408" s="2">
        <v>112</v>
      </c>
      <c r="L408" s="2">
        <v>25</v>
      </c>
      <c r="M408" s="2">
        <v>1</v>
      </c>
      <c r="N408" s="2">
        <v>5</v>
      </c>
      <c r="O408">
        <v>4</v>
      </c>
    </row>
    <row r="409" spans="1:15" x14ac:dyDescent="0.2">
      <c r="A409" s="5">
        <v>408</v>
      </c>
      <c r="B409">
        <v>1</v>
      </c>
      <c r="C409">
        <v>1</v>
      </c>
      <c r="D409" s="2">
        <v>1</v>
      </c>
      <c r="E409" s="2">
        <v>3</v>
      </c>
      <c r="F409" s="2">
        <v>28</v>
      </c>
      <c r="G409" s="2">
        <v>36</v>
      </c>
      <c r="H409" s="2">
        <v>1</v>
      </c>
      <c r="I409" s="2">
        <v>1</v>
      </c>
      <c r="J409" s="2">
        <v>22</v>
      </c>
      <c r="K409" s="2">
        <v>28</v>
      </c>
      <c r="L409" s="2">
        <v>5</v>
      </c>
      <c r="M409" s="2">
        <v>1</v>
      </c>
      <c r="N409" s="2">
        <v>1</v>
      </c>
      <c r="O409">
        <v>1</v>
      </c>
    </row>
    <row r="410" spans="1:15" x14ac:dyDescent="0.2">
      <c r="A410" s="5">
        <v>409</v>
      </c>
      <c r="B410">
        <v>1</v>
      </c>
      <c r="C410">
        <v>1</v>
      </c>
      <c r="D410" s="2">
        <v>1</v>
      </c>
      <c r="E410" s="2">
        <v>3</v>
      </c>
      <c r="F410" s="2">
        <v>48</v>
      </c>
      <c r="G410" s="2">
        <v>76</v>
      </c>
      <c r="H410" s="2">
        <v>1</v>
      </c>
      <c r="I410" s="3">
        <v>4</v>
      </c>
      <c r="J410" s="2">
        <v>44</v>
      </c>
      <c r="K410" s="2">
        <v>61</v>
      </c>
      <c r="L410" s="2">
        <v>15</v>
      </c>
      <c r="M410" s="2">
        <v>0</v>
      </c>
      <c r="N410" s="2">
        <v>11</v>
      </c>
      <c r="O410" s="1">
        <v>0</v>
      </c>
    </row>
    <row r="411" spans="1:15" x14ac:dyDescent="0.2">
      <c r="A411" s="5">
        <v>410</v>
      </c>
      <c r="B411">
        <v>0</v>
      </c>
      <c r="C411">
        <v>0</v>
      </c>
      <c r="D411" s="2">
        <v>0</v>
      </c>
      <c r="E411" s="2">
        <v>1</v>
      </c>
      <c r="F411" s="2">
        <v>33</v>
      </c>
      <c r="G411" s="2">
        <v>48</v>
      </c>
      <c r="H411" s="2">
        <v>0</v>
      </c>
      <c r="I411" s="2">
        <v>3</v>
      </c>
      <c r="J411" s="2">
        <v>17</v>
      </c>
      <c r="K411" s="2">
        <v>40</v>
      </c>
      <c r="L411" s="2">
        <v>7</v>
      </c>
      <c r="M411" s="2">
        <v>1</v>
      </c>
      <c r="N411" s="2">
        <v>2</v>
      </c>
      <c r="O411">
        <v>3</v>
      </c>
    </row>
    <row r="412" spans="1:15" x14ac:dyDescent="0.2">
      <c r="A412" s="5">
        <v>411</v>
      </c>
      <c r="B412">
        <v>0</v>
      </c>
      <c r="C412">
        <v>0</v>
      </c>
      <c r="D412" s="2">
        <v>1</v>
      </c>
      <c r="E412" s="2">
        <v>1</v>
      </c>
      <c r="F412" s="2">
        <v>60</v>
      </c>
      <c r="G412" s="2">
        <v>50</v>
      </c>
      <c r="H412" s="2">
        <v>0</v>
      </c>
      <c r="I412" s="2">
        <v>0</v>
      </c>
      <c r="J412" s="2">
        <v>65</v>
      </c>
      <c r="K412" s="2">
        <v>207</v>
      </c>
      <c r="L412" s="2">
        <v>12</v>
      </c>
      <c r="M412" s="2">
        <v>1</v>
      </c>
      <c r="N412" s="2">
        <v>2</v>
      </c>
      <c r="O412">
        <v>1</v>
      </c>
    </row>
    <row r="413" spans="1:15" x14ac:dyDescent="0.2">
      <c r="A413" s="5">
        <v>412</v>
      </c>
      <c r="B413">
        <v>1</v>
      </c>
      <c r="C413">
        <v>0</v>
      </c>
      <c r="D413" s="2">
        <v>0</v>
      </c>
      <c r="E413" s="2">
        <v>0</v>
      </c>
      <c r="F413" s="2">
        <v>30</v>
      </c>
      <c r="G413" s="2">
        <v>47</v>
      </c>
      <c r="H413" s="2">
        <v>0</v>
      </c>
      <c r="I413" s="2">
        <v>1</v>
      </c>
      <c r="J413" s="2">
        <v>17</v>
      </c>
      <c r="K413" s="2">
        <v>63</v>
      </c>
      <c r="L413" s="2">
        <v>46</v>
      </c>
      <c r="M413" s="2">
        <v>1</v>
      </c>
      <c r="N413" s="2">
        <v>0</v>
      </c>
      <c r="O413">
        <v>2</v>
      </c>
    </row>
    <row r="414" spans="1:15" x14ac:dyDescent="0.2">
      <c r="A414" s="5">
        <v>413</v>
      </c>
      <c r="B414">
        <v>1</v>
      </c>
      <c r="C414">
        <v>1</v>
      </c>
      <c r="D414" s="2">
        <v>0</v>
      </c>
      <c r="E414" s="2">
        <v>0</v>
      </c>
      <c r="F414" s="2">
        <v>34</v>
      </c>
      <c r="G414" s="2">
        <v>39</v>
      </c>
      <c r="H414" s="2">
        <v>1</v>
      </c>
      <c r="I414" s="2">
        <v>1</v>
      </c>
      <c r="J414" s="2">
        <v>19</v>
      </c>
      <c r="K414" s="2">
        <v>52</v>
      </c>
      <c r="L414" s="2">
        <v>27</v>
      </c>
      <c r="M414" s="2">
        <v>1</v>
      </c>
      <c r="N414" s="2">
        <v>0</v>
      </c>
      <c r="O414">
        <v>3</v>
      </c>
    </row>
    <row r="415" spans="1:15" x14ac:dyDescent="0.2">
      <c r="A415" s="5">
        <v>414</v>
      </c>
      <c r="B415">
        <v>1</v>
      </c>
      <c r="C415">
        <v>1</v>
      </c>
      <c r="D415" s="2">
        <v>1</v>
      </c>
      <c r="E415" s="2">
        <v>1</v>
      </c>
      <c r="F415" s="2">
        <v>58</v>
      </c>
      <c r="G415" s="2">
        <v>64</v>
      </c>
      <c r="H415" s="2">
        <v>1</v>
      </c>
      <c r="I415" s="2">
        <v>0</v>
      </c>
      <c r="J415" s="2">
        <v>60</v>
      </c>
      <c r="K415" s="2">
        <v>258</v>
      </c>
      <c r="L415" s="2">
        <v>2</v>
      </c>
      <c r="M415" s="2">
        <v>1</v>
      </c>
      <c r="N415" s="2">
        <v>2</v>
      </c>
      <c r="O415">
        <v>3</v>
      </c>
    </row>
    <row r="416" spans="1:15" x14ac:dyDescent="0.2">
      <c r="A416" s="5">
        <v>415</v>
      </c>
      <c r="B416">
        <v>0</v>
      </c>
      <c r="C416">
        <v>1</v>
      </c>
      <c r="D416" s="2">
        <v>0</v>
      </c>
      <c r="E416" s="2">
        <v>0</v>
      </c>
      <c r="F416" s="2">
        <v>23</v>
      </c>
      <c r="G416" s="2">
        <v>54</v>
      </c>
      <c r="H416" s="2">
        <v>0</v>
      </c>
      <c r="I416" s="2">
        <v>3</v>
      </c>
      <c r="J416" s="2">
        <v>16</v>
      </c>
      <c r="K416" s="2">
        <v>63</v>
      </c>
      <c r="L416" s="2">
        <v>18</v>
      </c>
      <c r="M416" s="2">
        <v>1</v>
      </c>
      <c r="N416" s="2">
        <v>0</v>
      </c>
      <c r="O416">
        <v>3</v>
      </c>
    </row>
    <row r="417" spans="1:15" x14ac:dyDescent="0.2">
      <c r="A417" s="5">
        <v>416</v>
      </c>
      <c r="B417">
        <v>0</v>
      </c>
      <c r="C417">
        <v>1</v>
      </c>
      <c r="D417" s="2">
        <v>1</v>
      </c>
      <c r="E417" s="2">
        <v>0</v>
      </c>
      <c r="F417" s="2">
        <v>46</v>
      </c>
      <c r="G417" s="2">
        <v>80</v>
      </c>
      <c r="H417" s="2">
        <v>1</v>
      </c>
      <c r="I417" s="3">
        <v>4</v>
      </c>
      <c r="J417" s="2">
        <v>35</v>
      </c>
      <c r="K417" s="2">
        <v>171</v>
      </c>
      <c r="L417" s="2">
        <v>42</v>
      </c>
      <c r="M417" s="2">
        <v>0</v>
      </c>
      <c r="N417" s="2">
        <v>4</v>
      </c>
      <c r="O417" s="1">
        <v>0</v>
      </c>
    </row>
    <row r="418" spans="1:15" x14ac:dyDescent="0.2">
      <c r="A418" s="5">
        <v>417</v>
      </c>
      <c r="B418">
        <v>0</v>
      </c>
      <c r="C418">
        <v>0</v>
      </c>
      <c r="D418" s="2">
        <v>1</v>
      </c>
      <c r="E418" s="2">
        <v>1</v>
      </c>
      <c r="F418" s="2">
        <v>60</v>
      </c>
      <c r="G418" s="2">
        <v>43</v>
      </c>
      <c r="H418" s="2">
        <v>0</v>
      </c>
      <c r="I418" s="2">
        <v>0</v>
      </c>
      <c r="J418" s="2">
        <v>39</v>
      </c>
      <c r="K418" s="2">
        <v>124</v>
      </c>
      <c r="L418" s="2">
        <v>7</v>
      </c>
      <c r="M418" s="2">
        <v>1</v>
      </c>
      <c r="N418" s="2">
        <v>1</v>
      </c>
      <c r="O418">
        <v>1</v>
      </c>
    </row>
    <row r="419" spans="1:15" x14ac:dyDescent="0.2">
      <c r="A419" s="5">
        <v>418</v>
      </c>
      <c r="B419">
        <v>0</v>
      </c>
      <c r="C419">
        <v>1</v>
      </c>
      <c r="D419" s="2">
        <v>1</v>
      </c>
      <c r="E419" s="2">
        <v>0</v>
      </c>
      <c r="F419" s="2">
        <v>29</v>
      </c>
      <c r="G419" s="2">
        <v>77</v>
      </c>
      <c r="H419" s="2">
        <v>1</v>
      </c>
      <c r="I419" s="2">
        <v>3</v>
      </c>
      <c r="J419" s="2">
        <v>17</v>
      </c>
      <c r="K419" s="2">
        <v>41</v>
      </c>
      <c r="L419" s="2">
        <v>39</v>
      </c>
      <c r="M419" s="2">
        <v>1</v>
      </c>
      <c r="N419" s="2">
        <v>1</v>
      </c>
      <c r="O419">
        <v>2</v>
      </c>
    </row>
    <row r="420" spans="1:15" x14ac:dyDescent="0.2">
      <c r="A420" s="5">
        <v>419</v>
      </c>
      <c r="B420">
        <v>1</v>
      </c>
      <c r="C420">
        <v>1</v>
      </c>
      <c r="D420" s="2">
        <v>1</v>
      </c>
      <c r="E420" s="2">
        <v>1</v>
      </c>
      <c r="F420" s="2">
        <v>35</v>
      </c>
      <c r="G420" s="2">
        <v>33</v>
      </c>
      <c r="H420" s="2">
        <v>1</v>
      </c>
      <c r="I420" s="2">
        <v>3</v>
      </c>
      <c r="J420" s="2">
        <v>16</v>
      </c>
      <c r="K420" s="2">
        <v>25</v>
      </c>
      <c r="L420" s="2">
        <v>35</v>
      </c>
      <c r="M420" s="2">
        <v>1</v>
      </c>
      <c r="N420" s="2">
        <v>1</v>
      </c>
      <c r="O420">
        <v>3</v>
      </c>
    </row>
    <row r="421" spans="1:15" x14ac:dyDescent="0.2">
      <c r="A421" s="5">
        <v>420</v>
      </c>
      <c r="B421">
        <v>1</v>
      </c>
      <c r="C421">
        <v>1</v>
      </c>
      <c r="D421" s="2">
        <v>1</v>
      </c>
      <c r="E421" s="2">
        <v>3</v>
      </c>
      <c r="F421" s="2">
        <v>46</v>
      </c>
      <c r="G421" s="2">
        <v>22</v>
      </c>
      <c r="H421" s="2">
        <v>1</v>
      </c>
      <c r="I421" s="2">
        <v>0</v>
      </c>
      <c r="J421" s="2">
        <v>73</v>
      </c>
      <c r="K421" s="2">
        <v>255</v>
      </c>
      <c r="L421" s="4">
        <v>3</v>
      </c>
      <c r="M421" s="2">
        <v>1</v>
      </c>
      <c r="N421" s="2">
        <v>1</v>
      </c>
      <c r="O421">
        <v>1</v>
      </c>
    </row>
    <row r="422" spans="1:15" x14ac:dyDescent="0.2">
      <c r="A422" s="5">
        <v>421</v>
      </c>
      <c r="B422">
        <v>0</v>
      </c>
      <c r="C422">
        <v>1</v>
      </c>
      <c r="D422" s="2">
        <v>1</v>
      </c>
      <c r="E422" s="2">
        <v>0</v>
      </c>
      <c r="F422" s="2">
        <v>33</v>
      </c>
      <c r="G422" s="2">
        <v>56</v>
      </c>
      <c r="H422" s="2">
        <v>0</v>
      </c>
      <c r="I422" s="2">
        <v>3</v>
      </c>
      <c r="J422" s="2">
        <v>14</v>
      </c>
      <c r="K422" s="2">
        <v>58</v>
      </c>
      <c r="L422" s="2">
        <v>24</v>
      </c>
      <c r="M422" s="2">
        <v>1</v>
      </c>
      <c r="N422" s="2">
        <v>2</v>
      </c>
      <c r="O422">
        <v>3</v>
      </c>
    </row>
    <row r="423" spans="1:15" x14ac:dyDescent="0.2">
      <c r="A423" s="5">
        <v>422</v>
      </c>
      <c r="B423">
        <v>1</v>
      </c>
      <c r="C423">
        <v>1</v>
      </c>
      <c r="D423" s="2">
        <v>1</v>
      </c>
      <c r="E423" s="2">
        <v>0</v>
      </c>
      <c r="F423" s="2">
        <v>28</v>
      </c>
      <c r="G423" s="2">
        <v>56</v>
      </c>
      <c r="H423" s="2">
        <v>1</v>
      </c>
      <c r="I423" s="2">
        <v>1</v>
      </c>
      <c r="J423" s="2">
        <v>17</v>
      </c>
      <c r="K423" s="2">
        <v>47</v>
      </c>
      <c r="L423" s="2">
        <v>14</v>
      </c>
      <c r="M423" s="2">
        <v>1</v>
      </c>
      <c r="N423" s="2">
        <v>1</v>
      </c>
      <c r="O423">
        <v>2</v>
      </c>
    </row>
    <row r="424" spans="1:15" x14ac:dyDescent="0.2">
      <c r="A424" s="5">
        <v>423</v>
      </c>
      <c r="B424">
        <v>0</v>
      </c>
      <c r="C424">
        <v>1</v>
      </c>
      <c r="D424" s="2">
        <v>1</v>
      </c>
      <c r="E424" s="2">
        <v>0</v>
      </c>
      <c r="F424" s="2">
        <v>31</v>
      </c>
      <c r="G424" s="2">
        <v>50</v>
      </c>
      <c r="H424" s="2">
        <v>1</v>
      </c>
      <c r="I424" s="2">
        <v>1</v>
      </c>
      <c r="J424" s="2">
        <v>18</v>
      </c>
      <c r="K424" s="2">
        <v>27</v>
      </c>
      <c r="L424" s="2">
        <v>34</v>
      </c>
      <c r="M424" s="2">
        <v>1</v>
      </c>
      <c r="N424" s="2">
        <v>0</v>
      </c>
      <c r="O424">
        <v>1</v>
      </c>
    </row>
    <row r="425" spans="1:15" x14ac:dyDescent="0.2">
      <c r="A425" s="5">
        <v>424</v>
      </c>
      <c r="B425">
        <v>1</v>
      </c>
      <c r="C425">
        <v>1</v>
      </c>
      <c r="D425" s="2">
        <v>1</v>
      </c>
      <c r="E425" s="2">
        <v>3</v>
      </c>
      <c r="F425" s="2">
        <v>58</v>
      </c>
      <c r="G425" s="2">
        <v>65</v>
      </c>
      <c r="H425" s="2">
        <v>1</v>
      </c>
      <c r="I425" s="2">
        <v>0</v>
      </c>
      <c r="J425" s="2">
        <v>85</v>
      </c>
      <c r="K425" s="2">
        <v>182</v>
      </c>
      <c r="L425" s="2">
        <v>9</v>
      </c>
      <c r="M425" s="2">
        <v>1</v>
      </c>
      <c r="N425" s="2">
        <v>1</v>
      </c>
      <c r="O425">
        <v>3</v>
      </c>
    </row>
    <row r="426" spans="1:15" x14ac:dyDescent="0.2">
      <c r="A426" s="5">
        <v>425</v>
      </c>
      <c r="B426">
        <v>1</v>
      </c>
      <c r="C426">
        <v>1</v>
      </c>
      <c r="D426" s="2">
        <v>1</v>
      </c>
      <c r="E426" s="2">
        <v>0</v>
      </c>
      <c r="F426" s="2">
        <v>31</v>
      </c>
      <c r="G426" s="2">
        <v>65</v>
      </c>
      <c r="H426" s="2">
        <v>0</v>
      </c>
      <c r="I426" s="2">
        <v>1</v>
      </c>
      <c r="J426" s="2">
        <v>13</v>
      </c>
      <c r="K426" s="2">
        <v>23</v>
      </c>
      <c r="L426" s="2">
        <v>16</v>
      </c>
      <c r="M426" s="2">
        <v>1</v>
      </c>
      <c r="N426" s="2">
        <v>1</v>
      </c>
      <c r="O426">
        <v>3</v>
      </c>
    </row>
    <row r="427" spans="1:15" x14ac:dyDescent="0.2">
      <c r="A427" s="5">
        <v>426</v>
      </c>
      <c r="B427">
        <v>0</v>
      </c>
      <c r="C427">
        <v>0</v>
      </c>
      <c r="D427" s="2">
        <v>1</v>
      </c>
      <c r="E427" s="2">
        <v>3</v>
      </c>
      <c r="F427" s="2">
        <v>29</v>
      </c>
      <c r="G427" s="2">
        <v>19</v>
      </c>
      <c r="H427" s="2">
        <v>0</v>
      </c>
      <c r="I427" s="2">
        <v>2</v>
      </c>
      <c r="J427" s="2">
        <v>33</v>
      </c>
      <c r="K427" s="2">
        <v>73</v>
      </c>
      <c r="L427" s="2">
        <v>42</v>
      </c>
      <c r="M427" s="2">
        <v>1</v>
      </c>
      <c r="N427" s="2">
        <v>3</v>
      </c>
      <c r="O427">
        <v>4</v>
      </c>
    </row>
    <row r="428" spans="1:15" x14ac:dyDescent="0.2">
      <c r="A428" s="5">
        <v>427</v>
      </c>
      <c r="B428">
        <v>0</v>
      </c>
      <c r="C428">
        <v>0</v>
      </c>
      <c r="D428" s="2">
        <v>1</v>
      </c>
      <c r="E428" s="2">
        <v>2</v>
      </c>
      <c r="F428" s="2">
        <v>31</v>
      </c>
      <c r="G428" s="2">
        <v>22</v>
      </c>
      <c r="H428" s="2">
        <v>0</v>
      </c>
      <c r="I428" s="2">
        <v>3</v>
      </c>
      <c r="J428" s="2">
        <v>35</v>
      </c>
      <c r="K428" s="2">
        <v>99</v>
      </c>
      <c r="L428" s="2">
        <v>24</v>
      </c>
      <c r="M428" s="2">
        <v>1</v>
      </c>
      <c r="N428" s="2">
        <v>1</v>
      </c>
      <c r="O428">
        <v>4</v>
      </c>
    </row>
    <row r="429" spans="1:15" x14ac:dyDescent="0.2">
      <c r="A429" s="5">
        <v>428</v>
      </c>
      <c r="B429">
        <v>1</v>
      </c>
      <c r="C429">
        <v>1</v>
      </c>
      <c r="D429" s="2">
        <v>1</v>
      </c>
      <c r="E429" s="2">
        <v>1</v>
      </c>
      <c r="F429" s="2">
        <v>50</v>
      </c>
      <c r="G429" s="2">
        <v>24</v>
      </c>
      <c r="H429" s="2">
        <v>1</v>
      </c>
      <c r="I429" s="2">
        <v>0</v>
      </c>
      <c r="J429" s="2">
        <v>54</v>
      </c>
      <c r="K429" s="2">
        <v>171</v>
      </c>
      <c r="L429" s="4">
        <v>7</v>
      </c>
      <c r="M429" s="2">
        <v>1</v>
      </c>
      <c r="N429" s="2">
        <v>1</v>
      </c>
      <c r="O429">
        <v>3</v>
      </c>
    </row>
    <row r="430" spans="1:15" x14ac:dyDescent="0.2">
      <c r="A430" s="5">
        <v>429</v>
      </c>
      <c r="B430">
        <v>0</v>
      </c>
      <c r="C430">
        <v>0</v>
      </c>
      <c r="D430" s="2">
        <v>1</v>
      </c>
      <c r="E430" s="2">
        <v>2</v>
      </c>
      <c r="F430" s="2">
        <v>28</v>
      </c>
      <c r="G430" s="2">
        <v>23</v>
      </c>
      <c r="H430" s="2">
        <v>0</v>
      </c>
      <c r="I430" s="2">
        <v>3</v>
      </c>
      <c r="J430" s="2">
        <v>33</v>
      </c>
      <c r="K430" s="2">
        <v>96</v>
      </c>
      <c r="L430" s="2">
        <v>38</v>
      </c>
      <c r="M430" s="2">
        <v>1</v>
      </c>
      <c r="N430" s="2">
        <v>6</v>
      </c>
      <c r="O430">
        <v>4</v>
      </c>
    </row>
    <row r="431" spans="1:15" x14ac:dyDescent="0.2">
      <c r="A431" s="5">
        <v>430</v>
      </c>
      <c r="B431">
        <v>0</v>
      </c>
      <c r="C431">
        <v>1</v>
      </c>
      <c r="D431" s="2">
        <v>0</v>
      </c>
      <c r="E431" s="2">
        <v>2</v>
      </c>
      <c r="F431" s="2">
        <v>51</v>
      </c>
      <c r="G431" s="2">
        <v>53</v>
      </c>
      <c r="H431" s="2">
        <v>1</v>
      </c>
      <c r="I431" s="3">
        <v>4</v>
      </c>
      <c r="J431" s="2">
        <v>44</v>
      </c>
      <c r="K431" s="2">
        <v>199</v>
      </c>
      <c r="L431" s="2">
        <v>27</v>
      </c>
      <c r="M431" s="2">
        <v>0</v>
      </c>
      <c r="N431" s="2">
        <v>1</v>
      </c>
      <c r="O431" s="1">
        <v>0</v>
      </c>
    </row>
    <row r="432" spans="1:15" x14ac:dyDescent="0.2">
      <c r="A432" s="5">
        <v>431</v>
      </c>
      <c r="B432">
        <v>1</v>
      </c>
      <c r="C432">
        <v>1</v>
      </c>
      <c r="D432" s="2">
        <v>1</v>
      </c>
      <c r="E432" s="2">
        <v>0</v>
      </c>
      <c r="F432" s="2">
        <v>28</v>
      </c>
      <c r="G432" s="2">
        <v>55</v>
      </c>
      <c r="H432" s="2">
        <v>0</v>
      </c>
      <c r="I432" s="2">
        <v>3</v>
      </c>
      <c r="J432" s="2">
        <v>17</v>
      </c>
      <c r="K432" s="2">
        <v>54</v>
      </c>
      <c r="L432" s="2">
        <v>3</v>
      </c>
      <c r="M432" s="2">
        <v>1</v>
      </c>
      <c r="N432" s="2">
        <v>1</v>
      </c>
      <c r="O432">
        <v>1</v>
      </c>
    </row>
    <row r="433" spans="1:15" x14ac:dyDescent="0.2">
      <c r="A433" s="5">
        <v>432</v>
      </c>
      <c r="B433">
        <v>1</v>
      </c>
      <c r="C433">
        <v>1</v>
      </c>
      <c r="D433" s="2">
        <v>0</v>
      </c>
      <c r="E433" s="2">
        <v>0</v>
      </c>
      <c r="F433" s="2">
        <v>33</v>
      </c>
      <c r="G433" s="2">
        <v>59</v>
      </c>
      <c r="H433" s="2">
        <v>1</v>
      </c>
      <c r="I433" s="2">
        <v>3</v>
      </c>
      <c r="J433" s="2">
        <v>16</v>
      </c>
      <c r="K433" s="2">
        <v>77</v>
      </c>
      <c r="L433" s="2">
        <v>34</v>
      </c>
      <c r="M433" s="2">
        <v>1</v>
      </c>
      <c r="N433" s="2">
        <v>2</v>
      </c>
      <c r="O433">
        <v>1</v>
      </c>
    </row>
    <row r="434" spans="1:15" x14ac:dyDescent="0.2">
      <c r="A434" s="5">
        <v>433</v>
      </c>
      <c r="B434">
        <v>0</v>
      </c>
      <c r="C434">
        <v>0</v>
      </c>
      <c r="D434" s="2">
        <v>1</v>
      </c>
      <c r="E434" s="2">
        <v>1</v>
      </c>
      <c r="F434" s="2">
        <v>34</v>
      </c>
      <c r="G434" s="2">
        <v>26</v>
      </c>
      <c r="H434" s="2">
        <v>0</v>
      </c>
      <c r="I434" s="2">
        <v>2</v>
      </c>
      <c r="J434" s="2">
        <v>34</v>
      </c>
      <c r="K434" s="2">
        <v>122</v>
      </c>
      <c r="L434" s="2">
        <v>2</v>
      </c>
      <c r="M434" s="2">
        <v>1</v>
      </c>
      <c r="N434" s="2">
        <v>4</v>
      </c>
      <c r="O434">
        <v>4</v>
      </c>
    </row>
    <row r="435" spans="1:15" x14ac:dyDescent="0.2">
      <c r="A435" s="5">
        <v>434</v>
      </c>
      <c r="B435">
        <v>0</v>
      </c>
      <c r="C435">
        <v>1</v>
      </c>
      <c r="D435" s="2">
        <v>0</v>
      </c>
      <c r="E435" s="2">
        <v>0</v>
      </c>
      <c r="F435" s="2">
        <v>28</v>
      </c>
      <c r="G435" s="2">
        <v>55</v>
      </c>
      <c r="H435" s="2">
        <v>0</v>
      </c>
      <c r="I435" s="2">
        <v>1</v>
      </c>
      <c r="J435" s="2">
        <v>12</v>
      </c>
      <c r="K435" s="2">
        <v>59</v>
      </c>
      <c r="L435" s="2">
        <v>41</v>
      </c>
      <c r="M435" s="2">
        <v>1</v>
      </c>
      <c r="N435" s="2">
        <v>0</v>
      </c>
      <c r="O435">
        <v>3</v>
      </c>
    </row>
    <row r="436" spans="1:15" x14ac:dyDescent="0.2">
      <c r="A436" s="5">
        <v>435</v>
      </c>
      <c r="B436">
        <v>1</v>
      </c>
      <c r="C436">
        <v>1</v>
      </c>
      <c r="D436" s="2">
        <v>1</v>
      </c>
      <c r="E436" s="2">
        <v>0</v>
      </c>
      <c r="F436" s="2">
        <v>50</v>
      </c>
      <c r="G436" s="2">
        <v>33</v>
      </c>
      <c r="H436" s="2">
        <v>1</v>
      </c>
      <c r="I436" s="3">
        <v>4</v>
      </c>
      <c r="J436" s="2">
        <v>47</v>
      </c>
      <c r="K436" s="2">
        <v>96</v>
      </c>
      <c r="L436" s="2">
        <v>34</v>
      </c>
      <c r="M436" s="2">
        <v>0</v>
      </c>
      <c r="N436" s="2">
        <v>1</v>
      </c>
      <c r="O436">
        <v>0</v>
      </c>
    </row>
    <row r="437" spans="1:15" x14ac:dyDescent="0.2">
      <c r="A437" s="5">
        <v>436</v>
      </c>
      <c r="B437">
        <v>0</v>
      </c>
      <c r="C437">
        <v>1</v>
      </c>
      <c r="D437" s="2">
        <v>0</v>
      </c>
      <c r="E437" s="2">
        <v>0</v>
      </c>
      <c r="F437" s="2">
        <v>32</v>
      </c>
      <c r="G437" s="2">
        <v>28</v>
      </c>
      <c r="H437" s="2">
        <v>1</v>
      </c>
      <c r="I437" s="2">
        <v>1</v>
      </c>
      <c r="J437" s="2">
        <v>21</v>
      </c>
      <c r="K437" s="2">
        <v>79</v>
      </c>
      <c r="L437" s="2">
        <v>33</v>
      </c>
      <c r="M437" s="2">
        <v>1</v>
      </c>
      <c r="N437" s="2">
        <v>1</v>
      </c>
      <c r="O437">
        <v>2</v>
      </c>
    </row>
    <row r="438" spans="1:15" x14ac:dyDescent="0.2">
      <c r="A438" s="5">
        <v>437</v>
      </c>
      <c r="B438">
        <v>1</v>
      </c>
      <c r="C438">
        <v>1</v>
      </c>
      <c r="D438" s="2">
        <v>1</v>
      </c>
      <c r="E438" s="2">
        <v>2</v>
      </c>
      <c r="F438" s="2">
        <v>55</v>
      </c>
      <c r="G438" s="2">
        <v>53</v>
      </c>
      <c r="H438" s="2">
        <v>1</v>
      </c>
      <c r="I438" s="3">
        <v>4</v>
      </c>
      <c r="J438" s="2">
        <v>37</v>
      </c>
      <c r="K438" s="2">
        <v>83</v>
      </c>
      <c r="L438" s="2">
        <v>30</v>
      </c>
      <c r="M438" s="2">
        <v>0</v>
      </c>
      <c r="N438" s="2">
        <v>8</v>
      </c>
      <c r="O438">
        <v>0</v>
      </c>
    </row>
    <row r="439" spans="1:15" x14ac:dyDescent="0.2">
      <c r="A439" s="5">
        <v>438</v>
      </c>
      <c r="B439">
        <v>1</v>
      </c>
      <c r="C439">
        <v>1</v>
      </c>
      <c r="D439" s="2">
        <v>1</v>
      </c>
      <c r="E439" s="2">
        <v>0</v>
      </c>
      <c r="F439" s="2">
        <v>39</v>
      </c>
      <c r="G439" s="2">
        <v>79</v>
      </c>
      <c r="H439" s="2">
        <v>1</v>
      </c>
      <c r="I439" s="2">
        <v>1</v>
      </c>
      <c r="J439" s="2">
        <v>14</v>
      </c>
      <c r="K439" s="2">
        <v>53</v>
      </c>
      <c r="L439" s="2">
        <v>1</v>
      </c>
      <c r="M439" s="2">
        <v>1</v>
      </c>
      <c r="N439" s="2">
        <v>1</v>
      </c>
      <c r="O439">
        <v>1</v>
      </c>
    </row>
    <row r="440" spans="1:15" x14ac:dyDescent="0.2">
      <c r="A440" s="5">
        <v>439</v>
      </c>
      <c r="B440">
        <v>0</v>
      </c>
      <c r="C440">
        <v>1</v>
      </c>
      <c r="D440" s="2">
        <v>0</v>
      </c>
      <c r="E440" s="2">
        <v>0</v>
      </c>
      <c r="F440" s="2">
        <v>43</v>
      </c>
      <c r="G440" s="2">
        <v>75</v>
      </c>
      <c r="H440" s="2">
        <v>1</v>
      </c>
      <c r="I440" s="3">
        <v>4</v>
      </c>
      <c r="J440" s="2">
        <v>42</v>
      </c>
      <c r="K440" s="2">
        <v>161</v>
      </c>
      <c r="L440" s="2">
        <v>13</v>
      </c>
      <c r="M440" s="2">
        <v>0</v>
      </c>
      <c r="N440" s="2">
        <v>1</v>
      </c>
      <c r="O440">
        <v>0</v>
      </c>
    </row>
    <row r="441" spans="1:15" x14ac:dyDescent="0.2">
      <c r="A441" s="5">
        <v>440</v>
      </c>
      <c r="B441">
        <v>0</v>
      </c>
      <c r="C441">
        <v>1</v>
      </c>
      <c r="D441" s="2">
        <v>0</v>
      </c>
      <c r="E441" s="2">
        <v>1</v>
      </c>
      <c r="F441" s="2">
        <v>43</v>
      </c>
      <c r="G441" s="2">
        <v>72</v>
      </c>
      <c r="H441" s="2">
        <v>1</v>
      </c>
      <c r="I441" s="3">
        <v>4</v>
      </c>
      <c r="J441" s="2">
        <v>39</v>
      </c>
      <c r="K441" s="2">
        <v>54</v>
      </c>
      <c r="L441" s="2">
        <v>14</v>
      </c>
      <c r="M441" s="2">
        <v>0</v>
      </c>
      <c r="N441" s="2">
        <v>13</v>
      </c>
      <c r="O441" s="1">
        <v>0</v>
      </c>
    </row>
    <row r="442" spans="1:15" x14ac:dyDescent="0.2">
      <c r="A442" s="5">
        <v>441</v>
      </c>
      <c r="B442">
        <v>1</v>
      </c>
      <c r="C442">
        <v>1</v>
      </c>
      <c r="D442" s="2">
        <v>1</v>
      </c>
      <c r="E442" s="2">
        <v>1</v>
      </c>
      <c r="F442" s="2">
        <v>730</v>
      </c>
      <c r="G442" s="2">
        <v>80</v>
      </c>
      <c r="H442" s="2">
        <v>1</v>
      </c>
      <c r="I442" s="2">
        <v>0</v>
      </c>
      <c r="J442" s="2">
        <v>65</v>
      </c>
      <c r="K442" s="2">
        <v>137</v>
      </c>
      <c r="L442" s="2">
        <v>14</v>
      </c>
      <c r="M442" s="2">
        <v>1</v>
      </c>
      <c r="N442" s="2">
        <v>1</v>
      </c>
      <c r="O442">
        <v>3</v>
      </c>
    </row>
    <row r="443" spans="1:15" x14ac:dyDescent="0.2">
      <c r="A443" s="5">
        <v>442</v>
      </c>
      <c r="B443">
        <v>1</v>
      </c>
      <c r="C443">
        <v>1</v>
      </c>
      <c r="D443" s="2">
        <v>1</v>
      </c>
      <c r="E443" s="2">
        <v>0</v>
      </c>
      <c r="F443" s="2">
        <v>59</v>
      </c>
      <c r="G443" s="2">
        <v>70</v>
      </c>
      <c r="H443" s="2">
        <v>1</v>
      </c>
      <c r="I443" s="2">
        <v>0</v>
      </c>
      <c r="J443" s="2">
        <v>50</v>
      </c>
      <c r="K443" s="2">
        <v>99</v>
      </c>
      <c r="L443" s="2">
        <v>5</v>
      </c>
      <c r="M443" s="2">
        <v>1</v>
      </c>
      <c r="N443" s="2">
        <v>1</v>
      </c>
      <c r="O443">
        <v>1</v>
      </c>
    </row>
    <row r="444" spans="1:15" x14ac:dyDescent="0.2">
      <c r="A444" s="5">
        <v>443</v>
      </c>
      <c r="B444">
        <v>1</v>
      </c>
      <c r="C444">
        <v>1</v>
      </c>
      <c r="D444" s="2">
        <v>1</v>
      </c>
      <c r="E444" s="2">
        <v>0</v>
      </c>
      <c r="F444" s="2">
        <v>32</v>
      </c>
      <c r="G444" s="2">
        <v>50</v>
      </c>
      <c r="H444" s="2">
        <v>1</v>
      </c>
      <c r="I444" s="2">
        <v>3</v>
      </c>
      <c r="J444" s="2">
        <v>16</v>
      </c>
      <c r="K444" s="2">
        <v>60</v>
      </c>
      <c r="L444" s="2">
        <v>19</v>
      </c>
      <c r="M444" s="2">
        <v>1</v>
      </c>
      <c r="N444" s="2">
        <v>1</v>
      </c>
      <c r="O444">
        <v>2</v>
      </c>
    </row>
    <row r="445" spans="1:15" x14ac:dyDescent="0.2">
      <c r="A445" s="5">
        <v>444</v>
      </c>
      <c r="B445">
        <v>0</v>
      </c>
      <c r="C445">
        <v>1</v>
      </c>
      <c r="D445" s="2">
        <v>1</v>
      </c>
      <c r="E445" s="2">
        <v>2</v>
      </c>
      <c r="F445" s="2">
        <v>49</v>
      </c>
      <c r="G445" s="2">
        <v>71</v>
      </c>
      <c r="H445" s="2">
        <v>1</v>
      </c>
      <c r="I445" s="3">
        <v>4</v>
      </c>
      <c r="J445" s="2">
        <v>46</v>
      </c>
      <c r="K445" s="2">
        <v>203</v>
      </c>
      <c r="L445" s="2">
        <v>41</v>
      </c>
      <c r="M445" s="2">
        <v>0</v>
      </c>
      <c r="N445" s="2">
        <v>4</v>
      </c>
      <c r="O445">
        <v>0</v>
      </c>
    </row>
    <row r="446" spans="1:15" x14ac:dyDescent="0.2">
      <c r="A446" s="5">
        <v>445</v>
      </c>
      <c r="B446">
        <v>1</v>
      </c>
      <c r="C446">
        <v>1</v>
      </c>
      <c r="D446" s="2">
        <v>1</v>
      </c>
      <c r="E446" s="2">
        <v>1</v>
      </c>
      <c r="F446" s="2">
        <v>56</v>
      </c>
      <c r="G446" s="2">
        <v>52</v>
      </c>
      <c r="H446" s="2">
        <v>1</v>
      </c>
      <c r="I446" s="2">
        <v>0</v>
      </c>
      <c r="J446" s="2">
        <v>63</v>
      </c>
      <c r="K446" s="2">
        <v>154</v>
      </c>
      <c r="L446" s="2">
        <v>2</v>
      </c>
      <c r="M446" s="2">
        <v>1</v>
      </c>
      <c r="N446" s="2">
        <v>2</v>
      </c>
      <c r="O446">
        <v>2</v>
      </c>
    </row>
    <row r="447" spans="1:15" x14ac:dyDescent="0.2">
      <c r="A447" s="5">
        <v>446</v>
      </c>
      <c r="B447">
        <v>0</v>
      </c>
      <c r="C447">
        <v>1</v>
      </c>
      <c r="D447" s="2">
        <v>1</v>
      </c>
      <c r="E447" s="2">
        <v>0</v>
      </c>
      <c r="F447" s="2">
        <v>32</v>
      </c>
      <c r="G447" s="2">
        <v>42</v>
      </c>
      <c r="H447" s="2">
        <v>1</v>
      </c>
      <c r="I447" s="2">
        <v>3</v>
      </c>
      <c r="J447" s="2">
        <v>18</v>
      </c>
      <c r="K447" s="2">
        <v>75</v>
      </c>
      <c r="L447" s="2">
        <v>16</v>
      </c>
      <c r="M447" s="2">
        <v>1</v>
      </c>
      <c r="N447" s="2">
        <v>2</v>
      </c>
      <c r="O447">
        <v>2</v>
      </c>
    </row>
    <row r="448" spans="1:15" x14ac:dyDescent="0.2">
      <c r="A448" s="5">
        <v>447</v>
      </c>
      <c r="B448">
        <v>1</v>
      </c>
      <c r="C448">
        <v>1</v>
      </c>
      <c r="D448" s="2">
        <v>1</v>
      </c>
      <c r="E448" s="2">
        <v>1</v>
      </c>
      <c r="F448" s="2">
        <v>54</v>
      </c>
      <c r="G448" s="2">
        <v>45</v>
      </c>
      <c r="H448" s="2">
        <v>1</v>
      </c>
      <c r="I448" s="2">
        <v>0</v>
      </c>
      <c r="J448" s="2">
        <v>59</v>
      </c>
      <c r="K448" s="2">
        <v>221</v>
      </c>
      <c r="L448" s="4">
        <v>12</v>
      </c>
      <c r="M448" s="2">
        <v>1</v>
      </c>
      <c r="N448" s="2">
        <v>1</v>
      </c>
      <c r="O448">
        <v>3</v>
      </c>
    </row>
    <row r="449" spans="1:15" x14ac:dyDescent="0.2">
      <c r="A449" s="5">
        <v>448</v>
      </c>
      <c r="B449">
        <v>0</v>
      </c>
      <c r="C449">
        <v>0</v>
      </c>
      <c r="D449" s="2">
        <v>1</v>
      </c>
      <c r="E449" s="2">
        <v>2</v>
      </c>
      <c r="F449" s="2">
        <v>29</v>
      </c>
      <c r="G449" s="2">
        <v>20</v>
      </c>
      <c r="H449" s="2">
        <v>0</v>
      </c>
      <c r="I449" s="2">
        <v>2</v>
      </c>
      <c r="J449" s="2">
        <v>31</v>
      </c>
      <c r="K449" s="2">
        <v>35</v>
      </c>
      <c r="L449" s="2">
        <v>44</v>
      </c>
      <c r="M449" s="2">
        <v>1</v>
      </c>
      <c r="N449" s="2">
        <v>2</v>
      </c>
      <c r="O449">
        <v>4</v>
      </c>
    </row>
    <row r="450" spans="1:15" x14ac:dyDescent="0.2">
      <c r="A450" s="5">
        <v>449</v>
      </c>
      <c r="B450">
        <v>1</v>
      </c>
      <c r="C450">
        <v>0</v>
      </c>
      <c r="D450" s="2">
        <v>1</v>
      </c>
      <c r="E450" s="2">
        <v>3</v>
      </c>
      <c r="F450" s="2">
        <v>33</v>
      </c>
      <c r="G450" s="2">
        <v>27</v>
      </c>
      <c r="H450" s="2">
        <v>0</v>
      </c>
      <c r="I450" s="2">
        <v>3</v>
      </c>
      <c r="J450" s="2">
        <v>34</v>
      </c>
      <c r="K450" s="2">
        <v>118</v>
      </c>
      <c r="L450" s="2">
        <v>24</v>
      </c>
      <c r="M450" s="2">
        <v>1</v>
      </c>
      <c r="N450" s="2">
        <v>3</v>
      </c>
      <c r="O450">
        <v>4</v>
      </c>
    </row>
    <row r="451" spans="1:15" x14ac:dyDescent="0.2">
      <c r="A451" s="5">
        <v>450</v>
      </c>
      <c r="B451">
        <v>0</v>
      </c>
      <c r="C451">
        <v>0</v>
      </c>
      <c r="D451" s="2">
        <v>1</v>
      </c>
      <c r="E451" s="2">
        <v>0</v>
      </c>
      <c r="F451" s="2">
        <v>32</v>
      </c>
      <c r="G451" s="2">
        <v>23</v>
      </c>
      <c r="H451" s="2">
        <v>1</v>
      </c>
      <c r="I451" s="2">
        <v>3</v>
      </c>
      <c r="J451" s="2">
        <v>18</v>
      </c>
      <c r="K451" s="2">
        <v>47</v>
      </c>
      <c r="L451" s="2">
        <v>4</v>
      </c>
      <c r="M451" s="2">
        <v>1</v>
      </c>
      <c r="N451" s="2">
        <v>2</v>
      </c>
      <c r="O451">
        <v>3</v>
      </c>
    </row>
    <row r="452" spans="1:15" x14ac:dyDescent="0.2">
      <c r="A452" s="5">
        <v>451</v>
      </c>
      <c r="B452">
        <v>0</v>
      </c>
      <c r="C452">
        <v>1</v>
      </c>
      <c r="D452" s="2">
        <v>1</v>
      </c>
      <c r="E452" s="2">
        <v>1</v>
      </c>
      <c r="F452" s="2">
        <v>53</v>
      </c>
      <c r="G452" s="2">
        <v>28</v>
      </c>
      <c r="H452" s="2">
        <v>1</v>
      </c>
      <c r="I452" s="3">
        <v>4</v>
      </c>
      <c r="J452" s="2">
        <v>40</v>
      </c>
      <c r="K452" s="2">
        <v>187</v>
      </c>
      <c r="L452" s="2">
        <v>18</v>
      </c>
      <c r="M452" s="2">
        <v>0</v>
      </c>
      <c r="N452" s="2">
        <v>6</v>
      </c>
      <c r="O452" s="1">
        <v>0</v>
      </c>
    </row>
    <row r="453" spans="1:15" x14ac:dyDescent="0.2">
      <c r="A453" s="5">
        <v>452</v>
      </c>
      <c r="B453">
        <v>1</v>
      </c>
      <c r="C453">
        <v>0</v>
      </c>
      <c r="D453" s="2">
        <v>1</v>
      </c>
      <c r="E453" s="2">
        <v>1</v>
      </c>
      <c r="F453" s="2">
        <v>27</v>
      </c>
      <c r="G453" s="2">
        <v>63</v>
      </c>
      <c r="H453" s="2">
        <v>1</v>
      </c>
      <c r="I453" s="2">
        <v>1</v>
      </c>
      <c r="J453" s="2">
        <v>19</v>
      </c>
      <c r="K453" s="2">
        <v>21</v>
      </c>
      <c r="L453" s="2">
        <v>31</v>
      </c>
      <c r="M453" s="2">
        <v>1</v>
      </c>
      <c r="N453" s="2">
        <v>2</v>
      </c>
      <c r="O453">
        <v>3</v>
      </c>
    </row>
    <row r="454" spans="1:15" x14ac:dyDescent="0.2">
      <c r="A454" s="5">
        <v>453</v>
      </c>
      <c r="B454">
        <v>1</v>
      </c>
      <c r="C454">
        <v>0</v>
      </c>
      <c r="D454" s="2">
        <v>1</v>
      </c>
      <c r="E454" s="2">
        <v>2</v>
      </c>
      <c r="F454" s="2">
        <v>30</v>
      </c>
      <c r="G454" s="2">
        <v>39</v>
      </c>
      <c r="H454" s="2">
        <v>0</v>
      </c>
      <c r="I454" s="2">
        <v>1</v>
      </c>
      <c r="J454" s="2">
        <v>19</v>
      </c>
      <c r="K454" s="2">
        <v>56</v>
      </c>
      <c r="L454" s="2">
        <v>27</v>
      </c>
      <c r="M454" s="2">
        <v>1</v>
      </c>
      <c r="N454" s="2">
        <v>1</v>
      </c>
      <c r="O454">
        <v>2</v>
      </c>
    </row>
    <row r="455" spans="1:15" x14ac:dyDescent="0.2">
      <c r="A455" s="5">
        <v>454</v>
      </c>
      <c r="B455">
        <v>0</v>
      </c>
      <c r="C455">
        <v>1</v>
      </c>
      <c r="D455" s="2">
        <v>0</v>
      </c>
      <c r="E455" s="2">
        <v>1</v>
      </c>
      <c r="F455" s="2">
        <v>29</v>
      </c>
      <c r="G455" s="2">
        <v>26</v>
      </c>
      <c r="H455" s="2">
        <v>0</v>
      </c>
      <c r="I455" s="2">
        <v>1</v>
      </c>
      <c r="J455" s="2">
        <v>17</v>
      </c>
      <c r="K455" s="2">
        <v>47</v>
      </c>
      <c r="L455" s="2">
        <v>11</v>
      </c>
      <c r="M455" s="2">
        <v>1</v>
      </c>
      <c r="N455" s="2">
        <v>0</v>
      </c>
      <c r="O455">
        <v>3</v>
      </c>
    </row>
    <row r="456" spans="1:15" x14ac:dyDescent="0.2">
      <c r="A456" s="5">
        <v>455</v>
      </c>
      <c r="B456">
        <v>1</v>
      </c>
      <c r="C456">
        <v>1</v>
      </c>
      <c r="D456" s="2">
        <v>1</v>
      </c>
      <c r="E456" s="2">
        <v>3</v>
      </c>
      <c r="F456" s="2">
        <v>51</v>
      </c>
      <c r="G456" s="2">
        <v>38</v>
      </c>
      <c r="H456" s="2">
        <v>1</v>
      </c>
      <c r="I456" s="3">
        <v>4</v>
      </c>
      <c r="J456" s="2">
        <v>40</v>
      </c>
      <c r="K456" s="2">
        <v>116</v>
      </c>
      <c r="L456" s="2">
        <v>33</v>
      </c>
      <c r="M456" s="2">
        <v>0</v>
      </c>
      <c r="N456" s="2">
        <v>0</v>
      </c>
      <c r="O456">
        <v>0</v>
      </c>
    </row>
    <row r="457" spans="1:15" x14ac:dyDescent="0.2">
      <c r="A457" s="5">
        <v>456</v>
      </c>
      <c r="B457">
        <v>1</v>
      </c>
      <c r="C457">
        <v>1</v>
      </c>
      <c r="D457" s="2">
        <v>1</v>
      </c>
      <c r="E457" s="2">
        <v>1</v>
      </c>
      <c r="F457" s="2">
        <v>52</v>
      </c>
      <c r="G457" s="2">
        <v>32</v>
      </c>
      <c r="H457" s="2">
        <v>1</v>
      </c>
      <c r="I457" s="2">
        <v>0</v>
      </c>
      <c r="J457" s="2">
        <v>52</v>
      </c>
      <c r="K457" s="2">
        <v>214</v>
      </c>
      <c r="L457" s="4">
        <v>4</v>
      </c>
      <c r="M457" s="2">
        <v>1</v>
      </c>
      <c r="N457" s="2">
        <v>1</v>
      </c>
      <c r="O457">
        <v>1</v>
      </c>
    </row>
    <row r="458" spans="1:15" x14ac:dyDescent="0.2">
      <c r="A458" s="5">
        <v>457</v>
      </c>
      <c r="B458">
        <v>0</v>
      </c>
      <c r="C458">
        <v>0</v>
      </c>
      <c r="D458" s="2">
        <v>1</v>
      </c>
      <c r="E458" s="2">
        <v>1</v>
      </c>
      <c r="F458" s="2">
        <v>29</v>
      </c>
      <c r="G458" s="2">
        <v>22</v>
      </c>
      <c r="H458" s="2">
        <v>0</v>
      </c>
      <c r="I458" s="2">
        <v>1</v>
      </c>
      <c r="J458" s="2">
        <v>35</v>
      </c>
      <c r="K458" s="2">
        <v>83</v>
      </c>
      <c r="L458" s="2">
        <v>8</v>
      </c>
      <c r="M458" s="2">
        <v>1</v>
      </c>
      <c r="N458" s="2">
        <v>4</v>
      </c>
      <c r="O458">
        <v>4</v>
      </c>
    </row>
    <row r="459" spans="1:15" x14ac:dyDescent="0.2">
      <c r="A459" s="5">
        <v>458</v>
      </c>
      <c r="B459">
        <v>0</v>
      </c>
      <c r="C459">
        <v>1</v>
      </c>
      <c r="D459" s="2">
        <v>1</v>
      </c>
      <c r="E459" s="2">
        <v>2</v>
      </c>
      <c r="F459" s="2">
        <v>47</v>
      </c>
      <c r="G459" s="2">
        <v>35</v>
      </c>
      <c r="H459" s="2">
        <v>1</v>
      </c>
      <c r="I459" s="3">
        <v>4</v>
      </c>
      <c r="J459" s="2">
        <v>50</v>
      </c>
      <c r="K459" s="2">
        <v>209</v>
      </c>
      <c r="L459" s="2">
        <v>46</v>
      </c>
      <c r="M459" s="2">
        <v>0</v>
      </c>
      <c r="N459" s="2">
        <v>7</v>
      </c>
      <c r="O459">
        <v>0</v>
      </c>
    </row>
    <row r="460" spans="1:15" x14ac:dyDescent="0.2">
      <c r="A460" s="5">
        <v>459</v>
      </c>
      <c r="B460">
        <v>1</v>
      </c>
      <c r="C460">
        <v>1</v>
      </c>
      <c r="D460" s="2">
        <v>0</v>
      </c>
      <c r="E460" s="2">
        <v>0</v>
      </c>
      <c r="F460" s="2">
        <v>32</v>
      </c>
      <c r="G460" s="2">
        <v>49</v>
      </c>
      <c r="H460" s="2">
        <v>0</v>
      </c>
      <c r="I460" s="2">
        <v>1</v>
      </c>
      <c r="J460" s="2">
        <v>15</v>
      </c>
      <c r="K460" s="2">
        <v>45</v>
      </c>
      <c r="L460" s="2">
        <v>26</v>
      </c>
      <c r="M460" s="2">
        <v>1</v>
      </c>
      <c r="N460" s="2">
        <v>0</v>
      </c>
      <c r="O460">
        <v>3</v>
      </c>
    </row>
    <row r="461" spans="1:15" x14ac:dyDescent="0.2">
      <c r="A461" s="5">
        <v>460</v>
      </c>
      <c r="B461">
        <v>1</v>
      </c>
      <c r="C461">
        <v>1</v>
      </c>
      <c r="D461" s="2">
        <v>1</v>
      </c>
      <c r="E461" s="2">
        <v>0</v>
      </c>
      <c r="F461" s="2">
        <v>24</v>
      </c>
      <c r="G461" s="2">
        <v>53</v>
      </c>
      <c r="H461" s="2">
        <v>0</v>
      </c>
      <c r="I461" s="2">
        <v>3</v>
      </c>
      <c r="J461" s="2">
        <v>14</v>
      </c>
      <c r="K461" s="2">
        <v>18</v>
      </c>
      <c r="L461" s="2">
        <v>45</v>
      </c>
      <c r="M461" s="2">
        <v>1</v>
      </c>
      <c r="N461" s="2">
        <v>1</v>
      </c>
      <c r="O461">
        <v>2</v>
      </c>
    </row>
    <row r="462" spans="1:15" x14ac:dyDescent="0.2">
      <c r="A462" s="5">
        <v>461</v>
      </c>
      <c r="B462">
        <v>1</v>
      </c>
      <c r="C462">
        <v>0</v>
      </c>
      <c r="D462" s="2">
        <v>0</v>
      </c>
      <c r="E462" s="2">
        <v>0</v>
      </c>
      <c r="F462" s="2">
        <v>29</v>
      </c>
      <c r="G462" s="2">
        <v>56</v>
      </c>
      <c r="H462" s="2">
        <v>0</v>
      </c>
      <c r="I462" s="2">
        <v>3</v>
      </c>
      <c r="J462" s="2">
        <v>23</v>
      </c>
      <c r="K462" s="2">
        <v>42</v>
      </c>
      <c r="L462" s="2">
        <v>21</v>
      </c>
      <c r="M462" s="2">
        <v>1</v>
      </c>
      <c r="N462" s="2">
        <v>2</v>
      </c>
      <c r="O462">
        <v>3</v>
      </c>
    </row>
    <row r="463" spans="1:15" x14ac:dyDescent="0.2">
      <c r="A463" s="5">
        <v>462</v>
      </c>
      <c r="B463">
        <v>1</v>
      </c>
      <c r="C463">
        <v>0</v>
      </c>
      <c r="D463" s="2">
        <v>1</v>
      </c>
      <c r="E463" s="2">
        <v>1</v>
      </c>
      <c r="F463" s="2">
        <v>24</v>
      </c>
      <c r="G463" s="2">
        <v>27</v>
      </c>
      <c r="H463" s="2">
        <v>0</v>
      </c>
      <c r="I463" s="2">
        <v>2</v>
      </c>
      <c r="J463" s="2">
        <v>32</v>
      </c>
      <c r="K463" s="2">
        <v>126</v>
      </c>
      <c r="L463" s="2">
        <v>17</v>
      </c>
      <c r="M463" s="2">
        <v>1</v>
      </c>
      <c r="N463" s="2">
        <v>3</v>
      </c>
      <c r="O463">
        <v>4</v>
      </c>
    </row>
    <row r="464" spans="1:15" x14ac:dyDescent="0.2">
      <c r="A464" s="5">
        <v>463</v>
      </c>
      <c r="B464">
        <v>0</v>
      </c>
      <c r="C464">
        <v>1</v>
      </c>
      <c r="D464" s="2">
        <v>0</v>
      </c>
      <c r="E464" s="2">
        <v>2</v>
      </c>
      <c r="F464" s="2">
        <v>49</v>
      </c>
      <c r="G464" s="2">
        <v>47</v>
      </c>
      <c r="H464" s="2">
        <v>1</v>
      </c>
      <c r="I464" s="3">
        <v>4</v>
      </c>
      <c r="J464" s="2">
        <v>47</v>
      </c>
      <c r="K464" s="2">
        <v>139</v>
      </c>
      <c r="L464" s="2">
        <v>14</v>
      </c>
      <c r="M464" s="2">
        <v>0</v>
      </c>
      <c r="N464" s="2">
        <v>4</v>
      </c>
      <c r="O464" s="1">
        <v>0</v>
      </c>
    </row>
    <row r="465" spans="1:15" x14ac:dyDescent="0.2">
      <c r="A465" s="5">
        <v>464</v>
      </c>
      <c r="B465">
        <v>1</v>
      </c>
      <c r="C465">
        <v>1</v>
      </c>
      <c r="D465" s="2">
        <v>0</v>
      </c>
      <c r="E465" s="2">
        <v>3</v>
      </c>
      <c r="F465" s="2">
        <v>48</v>
      </c>
      <c r="G465" s="2">
        <v>64</v>
      </c>
      <c r="H465" s="2">
        <v>1</v>
      </c>
      <c r="I465" s="3">
        <v>4</v>
      </c>
      <c r="J465" s="2">
        <v>39</v>
      </c>
      <c r="K465" s="2">
        <v>67</v>
      </c>
      <c r="L465" s="2">
        <v>40</v>
      </c>
      <c r="M465" s="2">
        <v>0</v>
      </c>
      <c r="N465" s="2">
        <v>10</v>
      </c>
      <c r="O465">
        <v>0</v>
      </c>
    </row>
    <row r="466" spans="1:15" x14ac:dyDescent="0.2">
      <c r="A466" s="5">
        <v>465</v>
      </c>
      <c r="B466">
        <v>0</v>
      </c>
      <c r="C466">
        <v>1</v>
      </c>
      <c r="D466" s="2">
        <v>1</v>
      </c>
      <c r="E466" s="2">
        <v>0</v>
      </c>
      <c r="F466" s="2">
        <v>61</v>
      </c>
      <c r="G466" s="2">
        <v>32</v>
      </c>
      <c r="H466" s="2">
        <v>1</v>
      </c>
      <c r="I466" s="2">
        <v>0</v>
      </c>
      <c r="J466" s="2">
        <v>48</v>
      </c>
      <c r="K466" s="2">
        <v>117</v>
      </c>
      <c r="L466" s="2">
        <v>3</v>
      </c>
      <c r="M466" s="2">
        <v>1</v>
      </c>
      <c r="N466" s="2">
        <v>1</v>
      </c>
      <c r="O466">
        <v>3</v>
      </c>
    </row>
    <row r="467" spans="1:15" x14ac:dyDescent="0.2">
      <c r="A467" s="5">
        <v>466</v>
      </c>
      <c r="B467">
        <v>0</v>
      </c>
      <c r="C467">
        <v>1</v>
      </c>
      <c r="D467" s="2">
        <v>1</v>
      </c>
      <c r="E467" s="2">
        <v>1</v>
      </c>
      <c r="F467" s="2">
        <v>46</v>
      </c>
      <c r="G467" s="2">
        <v>62</v>
      </c>
      <c r="H467" s="2">
        <v>1</v>
      </c>
      <c r="I467" s="3">
        <v>4</v>
      </c>
      <c r="J467" s="2">
        <v>38</v>
      </c>
      <c r="K467" s="2">
        <v>132</v>
      </c>
      <c r="L467" s="2">
        <v>24</v>
      </c>
      <c r="M467" s="2">
        <v>0</v>
      </c>
      <c r="N467" s="2">
        <v>0</v>
      </c>
      <c r="O467">
        <v>0</v>
      </c>
    </row>
    <row r="468" spans="1:15" x14ac:dyDescent="0.2">
      <c r="A468" s="5">
        <v>467</v>
      </c>
      <c r="B468">
        <v>1</v>
      </c>
      <c r="C468">
        <v>1</v>
      </c>
      <c r="D468" s="2">
        <v>1</v>
      </c>
      <c r="E468" s="2">
        <v>2</v>
      </c>
      <c r="F468" s="2">
        <v>52</v>
      </c>
      <c r="G468" s="2">
        <v>36</v>
      </c>
      <c r="H468" s="2">
        <v>1</v>
      </c>
      <c r="I468" s="2">
        <v>0</v>
      </c>
      <c r="J468" s="2">
        <v>60</v>
      </c>
      <c r="K468" s="2">
        <v>111</v>
      </c>
      <c r="L468" s="4">
        <v>7</v>
      </c>
      <c r="M468" s="2">
        <v>1</v>
      </c>
      <c r="N468" s="2">
        <v>1</v>
      </c>
      <c r="O468">
        <v>3</v>
      </c>
    </row>
    <row r="469" spans="1:15" x14ac:dyDescent="0.2">
      <c r="A469" s="5">
        <v>468</v>
      </c>
      <c r="B469">
        <v>1</v>
      </c>
      <c r="C469">
        <v>0</v>
      </c>
      <c r="D469" s="2">
        <v>1</v>
      </c>
      <c r="E469" s="2">
        <v>0</v>
      </c>
      <c r="F469" s="2">
        <v>29</v>
      </c>
      <c r="G469" s="2">
        <v>80</v>
      </c>
      <c r="H469" s="2">
        <v>0</v>
      </c>
      <c r="I469" s="2">
        <v>1</v>
      </c>
      <c r="J469" s="2">
        <v>14</v>
      </c>
      <c r="K469" s="2">
        <v>56</v>
      </c>
      <c r="L469" s="2">
        <v>17</v>
      </c>
      <c r="M469" s="2">
        <v>1</v>
      </c>
      <c r="N469" s="2">
        <v>1</v>
      </c>
      <c r="O469">
        <v>1</v>
      </c>
    </row>
    <row r="470" spans="1:15" x14ac:dyDescent="0.2">
      <c r="A470" s="5">
        <v>469</v>
      </c>
      <c r="B470">
        <v>1</v>
      </c>
      <c r="C470">
        <v>0</v>
      </c>
      <c r="D470" s="2">
        <v>0</v>
      </c>
      <c r="E470" s="2">
        <v>0</v>
      </c>
      <c r="F470" s="2">
        <v>26</v>
      </c>
      <c r="G470" s="2">
        <v>67</v>
      </c>
      <c r="H470" s="2">
        <v>1</v>
      </c>
      <c r="I470" s="2">
        <v>3</v>
      </c>
      <c r="J470" s="2">
        <v>22</v>
      </c>
      <c r="K470" s="2">
        <v>46</v>
      </c>
      <c r="L470" s="2">
        <v>21</v>
      </c>
      <c r="M470" s="2">
        <v>1</v>
      </c>
      <c r="N470" s="2">
        <v>2</v>
      </c>
      <c r="O470">
        <v>2</v>
      </c>
    </row>
    <row r="471" spans="1:15" x14ac:dyDescent="0.2">
      <c r="A471" s="5">
        <v>470</v>
      </c>
      <c r="B471">
        <v>1</v>
      </c>
      <c r="C471">
        <v>1</v>
      </c>
      <c r="D471" s="2">
        <v>1</v>
      </c>
      <c r="E471" s="2">
        <v>1</v>
      </c>
      <c r="F471" s="2">
        <v>59</v>
      </c>
      <c r="G471" s="2">
        <v>69</v>
      </c>
      <c r="H471" s="2">
        <v>1</v>
      </c>
      <c r="I471" s="2">
        <v>0</v>
      </c>
      <c r="J471" s="2">
        <v>61</v>
      </c>
      <c r="K471" s="2">
        <v>286</v>
      </c>
      <c r="L471" s="2">
        <v>14</v>
      </c>
      <c r="M471" s="2">
        <v>1</v>
      </c>
      <c r="N471" s="2">
        <v>2</v>
      </c>
      <c r="O471">
        <v>2</v>
      </c>
    </row>
    <row r="472" spans="1:15" x14ac:dyDescent="0.2">
      <c r="A472" s="5">
        <v>471</v>
      </c>
      <c r="B472">
        <v>1</v>
      </c>
      <c r="C472">
        <v>0</v>
      </c>
      <c r="D472" s="2">
        <v>1</v>
      </c>
      <c r="E472" s="2">
        <v>0</v>
      </c>
      <c r="F472" s="2">
        <v>29</v>
      </c>
      <c r="G472" s="2">
        <v>30</v>
      </c>
      <c r="H472" s="2">
        <v>0</v>
      </c>
      <c r="I472" s="2">
        <v>3</v>
      </c>
      <c r="J472" s="2">
        <v>18</v>
      </c>
      <c r="K472" s="2">
        <v>39</v>
      </c>
      <c r="L472" s="2">
        <v>46</v>
      </c>
      <c r="M472" s="2">
        <v>1</v>
      </c>
      <c r="N472" s="2">
        <v>1</v>
      </c>
      <c r="O472">
        <v>1</v>
      </c>
    </row>
    <row r="473" spans="1:15" x14ac:dyDescent="0.2">
      <c r="A473" s="5">
        <v>472</v>
      </c>
      <c r="B473">
        <v>1</v>
      </c>
      <c r="C473">
        <v>1</v>
      </c>
      <c r="D473" s="2">
        <v>1</v>
      </c>
      <c r="E473" s="2">
        <v>3</v>
      </c>
      <c r="F473" s="2">
        <v>29</v>
      </c>
      <c r="G473" s="2">
        <v>67</v>
      </c>
      <c r="H473" s="2">
        <v>0</v>
      </c>
      <c r="I473" s="2">
        <v>1</v>
      </c>
      <c r="J473" s="2">
        <v>18</v>
      </c>
      <c r="K473" s="2">
        <v>74</v>
      </c>
      <c r="L473" s="2">
        <v>25</v>
      </c>
      <c r="M473" s="2">
        <v>1</v>
      </c>
      <c r="N473" s="2">
        <v>1</v>
      </c>
      <c r="O473">
        <v>2</v>
      </c>
    </row>
    <row r="474" spans="1:15" x14ac:dyDescent="0.2">
      <c r="A474" s="5">
        <v>473</v>
      </c>
      <c r="B474">
        <v>1</v>
      </c>
      <c r="C474">
        <v>1</v>
      </c>
      <c r="D474" s="2">
        <v>1</v>
      </c>
      <c r="E474" s="2">
        <v>1</v>
      </c>
      <c r="F474" s="2">
        <v>30</v>
      </c>
      <c r="G474" s="2">
        <v>55</v>
      </c>
      <c r="H474" s="2">
        <v>0</v>
      </c>
      <c r="I474" s="2">
        <v>1</v>
      </c>
      <c r="J474" s="2">
        <v>19</v>
      </c>
      <c r="K474" s="2">
        <v>35</v>
      </c>
      <c r="L474" s="2">
        <v>17</v>
      </c>
      <c r="M474" s="2">
        <v>1</v>
      </c>
      <c r="N474" s="2">
        <v>2</v>
      </c>
      <c r="O474">
        <v>1</v>
      </c>
    </row>
    <row r="475" spans="1:15" x14ac:dyDescent="0.2">
      <c r="A475" s="5">
        <v>474</v>
      </c>
      <c r="B475">
        <v>0</v>
      </c>
      <c r="C475">
        <v>1</v>
      </c>
      <c r="D475" s="2">
        <v>0</v>
      </c>
      <c r="E475" s="2">
        <v>3</v>
      </c>
      <c r="F475" s="2">
        <v>49</v>
      </c>
      <c r="G475" s="2">
        <v>75</v>
      </c>
      <c r="H475" s="2">
        <v>1</v>
      </c>
      <c r="I475" s="3">
        <v>4</v>
      </c>
      <c r="J475" s="2">
        <v>36</v>
      </c>
      <c r="K475" s="2">
        <v>80</v>
      </c>
      <c r="L475" s="2">
        <v>35</v>
      </c>
      <c r="M475" s="2">
        <v>0</v>
      </c>
      <c r="N475" s="2">
        <v>6</v>
      </c>
      <c r="O475">
        <v>0</v>
      </c>
    </row>
    <row r="476" spans="1:15" x14ac:dyDescent="0.2">
      <c r="A476" s="5">
        <v>475</v>
      </c>
      <c r="B476">
        <v>1</v>
      </c>
      <c r="C476">
        <v>1</v>
      </c>
      <c r="D476" s="2">
        <v>1</v>
      </c>
      <c r="E476" s="2">
        <v>0</v>
      </c>
      <c r="F476" s="2">
        <v>32</v>
      </c>
      <c r="G476" s="2">
        <v>48</v>
      </c>
      <c r="H476" s="2">
        <v>1</v>
      </c>
      <c r="I476" s="2">
        <v>1</v>
      </c>
      <c r="J476" s="2">
        <v>19</v>
      </c>
      <c r="K476" s="2">
        <v>28</v>
      </c>
      <c r="L476" s="2">
        <v>44</v>
      </c>
      <c r="M476" s="2">
        <v>1</v>
      </c>
      <c r="N476" s="2">
        <v>1</v>
      </c>
      <c r="O476">
        <v>1</v>
      </c>
    </row>
    <row r="477" spans="1:15" x14ac:dyDescent="0.2">
      <c r="A477" s="5">
        <v>476</v>
      </c>
      <c r="B477">
        <v>1</v>
      </c>
      <c r="C477">
        <v>1</v>
      </c>
      <c r="D477" s="2">
        <v>0</v>
      </c>
      <c r="E477" s="2">
        <v>0</v>
      </c>
      <c r="F477" s="2">
        <v>26</v>
      </c>
      <c r="G477" s="2">
        <v>75</v>
      </c>
      <c r="H477" s="2">
        <v>1</v>
      </c>
      <c r="I477" s="2">
        <v>3</v>
      </c>
      <c r="J477" s="2">
        <v>14</v>
      </c>
      <c r="K477" s="2">
        <v>47</v>
      </c>
      <c r="L477" s="2">
        <v>24</v>
      </c>
      <c r="M477" s="2">
        <v>1</v>
      </c>
      <c r="N477" s="2">
        <v>1</v>
      </c>
      <c r="O477">
        <v>2</v>
      </c>
    </row>
    <row r="478" spans="1:15" x14ac:dyDescent="0.2">
      <c r="A478" s="5">
        <v>477</v>
      </c>
      <c r="B478">
        <v>0</v>
      </c>
      <c r="C478">
        <v>1</v>
      </c>
      <c r="D478" s="2">
        <v>1</v>
      </c>
      <c r="E478" s="2">
        <v>0</v>
      </c>
      <c r="F478" s="2">
        <v>29</v>
      </c>
      <c r="G478" s="2">
        <v>23</v>
      </c>
      <c r="H478" s="2">
        <v>1</v>
      </c>
      <c r="I478" s="2">
        <v>1</v>
      </c>
      <c r="J478" s="2">
        <v>21</v>
      </c>
      <c r="K478" s="2">
        <v>80</v>
      </c>
      <c r="L478" s="2">
        <v>31</v>
      </c>
      <c r="M478" s="2">
        <v>1</v>
      </c>
      <c r="N478" s="2">
        <v>0</v>
      </c>
      <c r="O478">
        <v>2</v>
      </c>
    </row>
    <row r="479" spans="1:15" x14ac:dyDescent="0.2">
      <c r="A479" s="5">
        <v>478</v>
      </c>
      <c r="B479">
        <v>1</v>
      </c>
      <c r="C479">
        <v>0</v>
      </c>
      <c r="D479" s="2">
        <v>1</v>
      </c>
      <c r="E479" s="2">
        <v>0</v>
      </c>
      <c r="F479" s="2">
        <v>23</v>
      </c>
      <c r="G479" s="2">
        <v>29</v>
      </c>
      <c r="H479" s="2">
        <v>0</v>
      </c>
      <c r="I479" s="2">
        <v>2</v>
      </c>
      <c r="J479" s="2">
        <v>35</v>
      </c>
      <c r="K479" s="2">
        <v>114</v>
      </c>
      <c r="L479" s="2">
        <v>17</v>
      </c>
      <c r="M479" s="2">
        <v>1</v>
      </c>
      <c r="N479" s="2">
        <v>3</v>
      </c>
      <c r="O479">
        <v>4</v>
      </c>
    </row>
    <row r="480" spans="1:15" x14ac:dyDescent="0.2">
      <c r="A480" s="5">
        <v>479</v>
      </c>
      <c r="B480">
        <v>1</v>
      </c>
      <c r="C480">
        <v>1</v>
      </c>
      <c r="D480" s="2">
        <v>1</v>
      </c>
      <c r="E480" s="2">
        <v>1</v>
      </c>
      <c r="F480" s="2">
        <v>53</v>
      </c>
      <c r="G480" s="2">
        <v>40</v>
      </c>
      <c r="H480" s="2">
        <v>1</v>
      </c>
      <c r="I480" s="2">
        <v>0</v>
      </c>
      <c r="J480" s="2">
        <v>65</v>
      </c>
      <c r="K480" s="2">
        <v>180</v>
      </c>
      <c r="L480" s="4">
        <v>14</v>
      </c>
      <c r="M480" s="2">
        <v>1</v>
      </c>
      <c r="N480" s="2">
        <v>2</v>
      </c>
      <c r="O480">
        <v>2</v>
      </c>
    </row>
    <row r="481" spans="1:15" x14ac:dyDescent="0.2">
      <c r="A481" s="5">
        <v>480</v>
      </c>
      <c r="B481">
        <v>0</v>
      </c>
      <c r="C481">
        <v>0</v>
      </c>
      <c r="D481" s="2">
        <v>1</v>
      </c>
      <c r="E481" s="2">
        <v>0</v>
      </c>
      <c r="F481" s="2">
        <v>30</v>
      </c>
      <c r="G481" s="2">
        <v>55</v>
      </c>
      <c r="H481" s="2">
        <v>1</v>
      </c>
      <c r="I481" s="2">
        <v>1</v>
      </c>
      <c r="J481" s="2">
        <v>15</v>
      </c>
      <c r="K481" s="2">
        <v>55</v>
      </c>
      <c r="L481" s="2">
        <v>46</v>
      </c>
      <c r="M481" s="2">
        <v>1</v>
      </c>
      <c r="N481" s="2">
        <v>2</v>
      </c>
      <c r="O481">
        <v>2</v>
      </c>
    </row>
    <row r="482" spans="1:15" x14ac:dyDescent="0.2">
      <c r="A482" s="5">
        <v>481</v>
      </c>
      <c r="B482">
        <v>1</v>
      </c>
      <c r="C482">
        <v>1</v>
      </c>
      <c r="D482" s="2">
        <v>1</v>
      </c>
      <c r="E482" s="2">
        <v>1</v>
      </c>
      <c r="F482" s="2">
        <v>33</v>
      </c>
      <c r="G482" s="2">
        <v>78</v>
      </c>
      <c r="H482" s="2">
        <v>0</v>
      </c>
      <c r="I482" s="2">
        <v>1</v>
      </c>
      <c r="J482" s="2">
        <v>18</v>
      </c>
      <c r="K482" s="2">
        <v>66</v>
      </c>
      <c r="L482" s="2">
        <v>41</v>
      </c>
      <c r="M482" s="2">
        <v>1</v>
      </c>
      <c r="N482" s="2">
        <v>2</v>
      </c>
      <c r="O482">
        <v>2</v>
      </c>
    </row>
    <row r="483" spans="1:15" x14ac:dyDescent="0.2">
      <c r="A483" s="5">
        <v>482</v>
      </c>
      <c r="B483">
        <v>0</v>
      </c>
      <c r="C483">
        <v>1</v>
      </c>
      <c r="D483" s="2">
        <v>1</v>
      </c>
      <c r="E483" s="2">
        <v>1</v>
      </c>
      <c r="F483" s="2">
        <v>51</v>
      </c>
      <c r="G483" s="2">
        <v>28</v>
      </c>
      <c r="H483" s="2">
        <v>1</v>
      </c>
      <c r="I483" s="2">
        <v>0</v>
      </c>
      <c r="J483" s="2">
        <v>75</v>
      </c>
      <c r="K483" s="2">
        <v>282</v>
      </c>
      <c r="L483" s="2">
        <v>5</v>
      </c>
      <c r="M483" s="2">
        <v>1</v>
      </c>
      <c r="N483" s="2">
        <v>1</v>
      </c>
      <c r="O483">
        <v>2</v>
      </c>
    </row>
    <row r="484" spans="1:15" x14ac:dyDescent="0.2">
      <c r="A484" s="5">
        <v>483</v>
      </c>
      <c r="B484">
        <v>1</v>
      </c>
      <c r="C484">
        <v>1</v>
      </c>
      <c r="D484" s="2">
        <v>1</v>
      </c>
      <c r="E484" s="2">
        <v>3</v>
      </c>
      <c r="F484" s="2">
        <v>46</v>
      </c>
      <c r="G484" s="2">
        <v>56</v>
      </c>
      <c r="H484" s="2">
        <v>1</v>
      </c>
      <c r="I484" s="3">
        <v>4</v>
      </c>
      <c r="J484" s="2">
        <v>54</v>
      </c>
      <c r="K484" s="2">
        <v>194</v>
      </c>
      <c r="L484" s="2">
        <v>17</v>
      </c>
      <c r="M484" s="2">
        <v>0</v>
      </c>
      <c r="N484" s="2">
        <v>5</v>
      </c>
      <c r="O484">
        <v>0</v>
      </c>
    </row>
    <row r="485" spans="1:15" x14ac:dyDescent="0.2">
      <c r="A485" s="5">
        <v>484</v>
      </c>
      <c r="B485">
        <v>0</v>
      </c>
      <c r="C485">
        <v>1</v>
      </c>
      <c r="D485" s="2">
        <v>0</v>
      </c>
      <c r="E485" s="2">
        <v>1</v>
      </c>
      <c r="F485" s="2">
        <v>44</v>
      </c>
      <c r="G485" s="2">
        <v>57</v>
      </c>
      <c r="H485" s="2">
        <v>1</v>
      </c>
      <c r="I485" s="3">
        <v>4</v>
      </c>
      <c r="J485" s="2">
        <v>36</v>
      </c>
      <c r="K485" s="2">
        <v>173</v>
      </c>
      <c r="L485" s="2">
        <v>26</v>
      </c>
      <c r="M485" s="2">
        <v>0</v>
      </c>
      <c r="N485" s="2">
        <v>9</v>
      </c>
      <c r="O485">
        <v>0</v>
      </c>
    </row>
    <row r="486" spans="1:15" x14ac:dyDescent="0.2">
      <c r="A486" s="5">
        <v>485</v>
      </c>
      <c r="B486">
        <v>0</v>
      </c>
      <c r="C486">
        <v>1</v>
      </c>
      <c r="D486" s="2">
        <v>0</v>
      </c>
      <c r="E486" s="2">
        <v>1</v>
      </c>
      <c r="F486" s="2">
        <v>49</v>
      </c>
      <c r="G486" s="2">
        <v>57</v>
      </c>
      <c r="H486" s="2">
        <v>1</v>
      </c>
      <c r="I486" s="3">
        <v>4</v>
      </c>
      <c r="J486" s="2">
        <v>42</v>
      </c>
      <c r="K486" s="2">
        <v>81</v>
      </c>
      <c r="L486" s="2">
        <v>47</v>
      </c>
      <c r="M486" s="2">
        <v>0</v>
      </c>
      <c r="N486" s="2">
        <v>5</v>
      </c>
      <c r="O486">
        <v>0</v>
      </c>
    </row>
    <row r="487" spans="1:15" x14ac:dyDescent="0.2">
      <c r="A487" s="5">
        <v>486</v>
      </c>
      <c r="B487">
        <v>1</v>
      </c>
      <c r="C487">
        <v>1</v>
      </c>
      <c r="D487" s="2">
        <v>1</v>
      </c>
      <c r="E487" s="2">
        <v>0</v>
      </c>
      <c r="F487" s="2">
        <v>29</v>
      </c>
      <c r="G487" s="2">
        <v>24</v>
      </c>
      <c r="H487" s="2">
        <v>0</v>
      </c>
      <c r="I487" s="2">
        <v>1</v>
      </c>
      <c r="J487" s="2">
        <v>13</v>
      </c>
      <c r="K487" s="2">
        <v>51</v>
      </c>
      <c r="L487" s="2">
        <v>37</v>
      </c>
      <c r="M487" s="2">
        <v>1</v>
      </c>
      <c r="N487" s="2">
        <v>0</v>
      </c>
      <c r="O487">
        <v>2</v>
      </c>
    </row>
    <row r="488" spans="1:15" x14ac:dyDescent="0.2">
      <c r="A488" s="5">
        <v>487</v>
      </c>
      <c r="B488">
        <v>0</v>
      </c>
      <c r="C488">
        <v>1</v>
      </c>
      <c r="D488" s="2">
        <v>1</v>
      </c>
      <c r="E488" s="2">
        <v>0</v>
      </c>
      <c r="F488" s="2">
        <v>31</v>
      </c>
      <c r="G488" s="2">
        <v>62</v>
      </c>
      <c r="H488" s="2">
        <v>1</v>
      </c>
      <c r="I488" s="2">
        <v>1</v>
      </c>
      <c r="J488" s="2">
        <v>19</v>
      </c>
      <c r="K488" s="2">
        <v>39</v>
      </c>
      <c r="L488" s="2">
        <v>10</v>
      </c>
      <c r="M488" s="2">
        <v>1</v>
      </c>
      <c r="N488" s="2">
        <v>0</v>
      </c>
      <c r="O488">
        <v>3</v>
      </c>
    </row>
    <row r="489" spans="1:15" x14ac:dyDescent="0.2">
      <c r="A489" s="5">
        <v>488</v>
      </c>
      <c r="B489">
        <v>1</v>
      </c>
      <c r="C489">
        <v>1</v>
      </c>
      <c r="D489" s="2">
        <v>0</v>
      </c>
      <c r="E489" s="2">
        <v>1</v>
      </c>
      <c r="F489" s="2">
        <v>52</v>
      </c>
      <c r="G489" s="2">
        <v>48</v>
      </c>
      <c r="H489" s="2">
        <v>1</v>
      </c>
      <c r="I489" s="3">
        <v>4</v>
      </c>
      <c r="J489" s="2">
        <v>39</v>
      </c>
      <c r="K489" s="2">
        <v>62</v>
      </c>
      <c r="L489" s="2">
        <v>27</v>
      </c>
      <c r="M489" s="2">
        <v>0</v>
      </c>
      <c r="N489" s="2">
        <v>1</v>
      </c>
      <c r="O489">
        <v>0</v>
      </c>
    </row>
    <row r="490" spans="1:15" x14ac:dyDescent="0.2">
      <c r="A490" s="5">
        <v>489</v>
      </c>
      <c r="B490">
        <v>1</v>
      </c>
      <c r="C490">
        <v>0</v>
      </c>
      <c r="D490" s="2">
        <v>1</v>
      </c>
      <c r="E490" s="2">
        <v>3</v>
      </c>
      <c r="F490" s="2">
        <v>34</v>
      </c>
      <c r="G490" s="2">
        <v>22</v>
      </c>
      <c r="H490" s="2">
        <v>0</v>
      </c>
      <c r="I490" s="2">
        <v>3</v>
      </c>
      <c r="J490" s="2">
        <v>34</v>
      </c>
      <c r="K490" s="2">
        <v>118</v>
      </c>
      <c r="L490" s="2">
        <v>27</v>
      </c>
      <c r="M490" s="2">
        <v>1</v>
      </c>
      <c r="N490" s="2">
        <v>2</v>
      </c>
      <c r="O490">
        <v>4</v>
      </c>
    </row>
    <row r="491" spans="1:15" x14ac:dyDescent="0.2">
      <c r="A491" s="5">
        <v>490</v>
      </c>
      <c r="B491">
        <v>0</v>
      </c>
      <c r="C491">
        <v>0</v>
      </c>
      <c r="D491" s="2">
        <v>1</v>
      </c>
      <c r="E491" s="2">
        <v>3</v>
      </c>
      <c r="F491" s="2">
        <v>49</v>
      </c>
      <c r="G491" s="2">
        <v>62</v>
      </c>
      <c r="H491" s="2">
        <v>0</v>
      </c>
      <c r="I491" s="3">
        <v>4</v>
      </c>
      <c r="J491" s="2">
        <v>43</v>
      </c>
      <c r="K491" s="2">
        <v>123</v>
      </c>
      <c r="L491" s="2">
        <v>37</v>
      </c>
      <c r="M491" s="2">
        <v>0</v>
      </c>
      <c r="N491" s="2">
        <v>2</v>
      </c>
      <c r="O491">
        <v>0</v>
      </c>
    </row>
    <row r="492" spans="1:15" x14ac:dyDescent="0.2">
      <c r="A492" s="5">
        <v>491</v>
      </c>
      <c r="B492">
        <v>0</v>
      </c>
      <c r="C492">
        <v>1</v>
      </c>
      <c r="D492" s="2">
        <v>1</v>
      </c>
      <c r="E492" s="2">
        <v>0</v>
      </c>
      <c r="F492" s="2">
        <v>30</v>
      </c>
      <c r="G492" s="2">
        <v>31</v>
      </c>
      <c r="H492" s="2">
        <v>1</v>
      </c>
      <c r="I492" s="2">
        <v>1</v>
      </c>
      <c r="J492" s="2">
        <v>24</v>
      </c>
      <c r="K492" s="2">
        <v>70</v>
      </c>
      <c r="L492" s="2">
        <v>38</v>
      </c>
      <c r="M492" s="2">
        <v>1</v>
      </c>
      <c r="N492" s="2">
        <v>1</v>
      </c>
      <c r="O492">
        <v>2</v>
      </c>
    </row>
    <row r="493" spans="1:15" x14ac:dyDescent="0.2">
      <c r="A493" s="5">
        <v>492</v>
      </c>
      <c r="B493">
        <v>0</v>
      </c>
      <c r="C493">
        <v>1</v>
      </c>
      <c r="D493" s="2">
        <v>1</v>
      </c>
      <c r="E493" s="2">
        <v>3</v>
      </c>
      <c r="F493" s="2">
        <v>45</v>
      </c>
      <c r="G493" s="2">
        <v>67</v>
      </c>
      <c r="H493" s="2">
        <v>1</v>
      </c>
      <c r="I493" s="3">
        <v>4</v>
      </c>
      <c r="J493" s="2">
        <v>39</v>
      </c>
      <c r="K493" s="2">
        <v>144</v>
      </c>
      <c r="L493" s="2">
        <v>21</v>
      </c>
      <c r="M493" s="2">
        <v>0</v>
      </c>
      <c r="N493" s="2">
        <v>7</v>
      </c>
      <c r="O493">
        <v>0</v>
      </c>
    </row>
    <row r="494" spans="1:15" x14ac:dyDescent="0.2">
      <c r="A494" s="5">
        <v>493</v>
      </c>
      <c r="B494">
        <v>0</v>
      </c>
      <c r="C494">
        <v>1</v>
      </c>
      <c r="D494" s="2">
        <v>0</v>
      </c>
      <c r="E494" s="2">
        <v>1</v>
      </c>
      <c r="F494" s="2">
        <v>28</v>
      </c>
      <c r="G494" s="2">
        <v>65</v>
      </c>
      <c r="H494" s="2">
        <v>0</v>
      </c>
      <c r="I494" s="2">
        <v>1</v>
      </c>
      <c r="J494" s="2">
        <v>15</v>
      </c>
      <c r="K494" s="2">
        <v>62</v>
      </c>
      <c r="L494" s="2">
        <v>39</v>
      </c>
      <c r="M494" s="2">
        <v>1</v>
      </c>
      <c r="N494" s="2">
        <v>1</v>
      </c>
      <c r="O494">
        <v>2</v>
      </c>
    </row>
    <row r="495" spans="1:15" x14ac:dyDescent="0.2">
      <c r="A495" s="5">
        <v>494</v>
      </c>
      <c r="B495">
        <v>0</v>
      </c>
      <c r="C495">
        <v>1</v>
      </c>
      <c r="D495" s="2">
        <v>0</v>
      </c>
      <c r="E495" s="2">
        <v>3</v>
      </c>
      <c r="F495" s="2">
        <v>33</v>
      </c>
      <c r="G495" s="2">
        <v>34</v>
      </c>
      <c r="H495" s="2">
        <v>1</v>
      </c>
      <c r="I495" s="2">
        <v>1</v>
      </c>
      <c r="J495" s="2">
        <v>18</v>
      </c>
      <c r="K495" s="2">
        <v>45</v>
      </c>
      <c r="L495" s="2">
        <v>44</v>
      </c>
      <c r="M495" s="2">
        <v>1</v>
      </c>
      <c r="N495" s="2">
        <v>1</v>
      </c>
      <c r="O495">
        <v>1</v>
      </c>
    </row>
    <row r="496" spans="1:15" x14ac:dyDescent="0.2">
      <c r="A496" s="5">
        <v>495</v>
      </c>
      <c r="B496">
        <v>1</v>
      </c>
      <c r="C496">
        <v>1</v>
      </c>
      <c r="D496" s="2">
        <v>1</v>
      </c>
      <c r="E496" s="2">
        <v>1</v>
      </c>
      <c r="F496" s="2">
        <v>46</v>
      </c>
      <c r="G496" s="2">
        <v>39</v>
      </c>
      <c r="H496" s="2">
        <v>1</v>
      </c>
      <c r="I496" s="3">
        <v>4</v>
      </c>
      <c r="J496" s="2">
        <v>45</v>
      </c>
      <c r="K496" s="2">
        <v>166</v>
      </c>
      <c r="L496" s="2">
        <v>37</v>
      </c>
      <c r="M496" s="2">
        <v>0</v>
      </c>
      <c r="N496" s="2">
        <v>11</v>
      </c>
      <c r="O496" s="1">
        <v>0</v>
      </c>
    </row>
    <row r="497" spans="1:15" x14ac:dyDescent="0.2">
      <c r="A497" s="5">
        <v>496</v>
      </c>
      <c r="B497">
        <v>1</v>
      </c>
      <c r="C497">
        <v>1</v>
      </c>
      <c r="D497" s="2">
        <v>1</v>
      </c>
      <c r="E497" s="2">
        <v>3</v>
      </c>
      <c r="F497" s="2">
        <v>29</v>
      </c>
      <c r="G497" s="2">
        <v>19</v>
      </c>
      <c r="H497" s="2">
        <v>0</v>
      </c>
      <c r="I497" s="2">
        <v>1</v>
      </c>
      <c r="J497" s="2">
        <v>40</v>
      </c>
      <c r="K497" s="2">
        <v>109</v>
      </c>
      <c r="L497" s="2">
        <v>21</v>
      </c>
      <c r="M497" s="2">
        <v>1</v>
      </c>
      <c r="N497" s="2">
        <v>1</v>
      </c>
      <c r="O497">
        <v>4</v>
      </c>
    </row>
    <row r="498" spans="1:15" x14ac:dyDescent="0.2">
      <c r="A498" s="5">
        <v>497</v>
      </c>
      <c r="B498">
        <v>0</v>
      </c>
      <c r="C498">
        <v>1</v>
      </c>
      <c r="D498" s="2">
        <v>1</v>
      </c>
      <c r="E498" s="2">
        <v>1</v>
      </c>
      <c r="F498" s="2">
        <v>52</v>
      </c>
      <c r="G498" s="2">
        <v>42</v>
      </c>
      <c r="H498" s="2">
        <v>1</v>
      </c>
      <c r="I498" s="2">
        <v>0</v>
      </c>
      <c r="J498" s="2">
        <v>57</v>
      </c>
      <c r="K498" s="2">
        <v>250</v>
      </c>
      <c r="L498" s="2">
        <v>15</v>
      </c>
      <c r="M498" s="2">
        <v>1</v>
      </c>
      <c r="N498" s="2">
        <v>1</v>
      </c>
      <c r="O498">
        <v>2</v>
      </c>
    </row>
    <row r="499" spans="1:15" x14ac:dyDescent="0.2">
      <c r="A499" s="5">
        <v>498</v>
      </c>
      <c r="B499">
        <v>0</v>
      </c>
      <c r="C499">
        <v>1</v>
      </c>
      <c r="D499" s="2">
        <v>1</v>
      </c>
      <c r="E499" s="2">
        <v>0</v>
      </c>
      <c r="F499" s="2">
        <v>29</v>
      </c>
      <c r="G499" s="2">
        <v>68</v>
      </c>
      <c r="H499" s="2">
        <v>1</v>
      </c>
      <c r="I499" s="2">
        <v>3</v>
      </c>
      <c r="J499" s="2">
        <v>17</v>
      </c>
      <c r="K499" s="2">
        <v>74</v>
      </c>
      <c r="L499" s="2">
        <v>8</v>
      </c>
      <c r="M499" s="2">
        <v>1</v>
      </c>
      <c r="N499" s="2">
        <v>2</v>
      </c>
      <c r="O499">
        <v>3</v>
      </c>
    </row>
    <row r="500" spans="1:15" x14ac:dyDescent="0.2">
      <c r="A500" s="5">
        <v>499</v>
      </c>
      <c r="B500">
        <v>1</v>
      </c>
      <c r="C500">
        <v>1</v>
      </c>
      <c r="D500" s="2">
        <v>1</v>
      </c>
      <c r="E500" s="2">
        <v>1</v>
      </c>
      <c r="F500" s="2">
        <v>54</v>
      </c>
      <c r="G500" s="2">
        <v>44</v>
      </c>
      <c r="H500" s="2">
        <v>1</v>
      </c>
      <c r="I500" s="2">
        <v>0</v>
      </c>
      <c r="J500" s="2">
        <v>66</v>
      </c>
      <c r="K500" s="2">
        <v>139</v>
      </c>
      <c r="L500" s="4">
        <v>10</v>
      </c>
      <c r="M500" s="2">
        <v>1</v>
      </c>
      <c r="N500" s="2">
        <v>2</v>
      </c>
      <c r="O500">
        <v>2</v>
      </c>
    </row>
    <row r="501" spans="1:15" x14ac:dyDescent="0.2">
      <c r="A501" s="5">
        <v>500</v>
      </c>
      <c r="B501">
        <v>1</v>
      </c>
      <c r="C501">
        <v>1</v>
      </c>
      <c r="D501" s="2">
        <v>1</v>
      </c>
      <c r="E501" s="2">
        <v>2</v>
      </c>
      <c r="F501" s="2">
        <v>55</v>
      </c>
      <c r="G501" s="2">
        <v>46</v>
      </c>
      <c r="H501" s="2">
        <v>1</v>
      </c>
      <c r="I501" s="2">
        <v>0</v>
      </c>
      <c r="J501" s="2">
        <v>72</v>
      </c>
      <c r="K501" s="2">
        <v>252</v>
      </c>
      <c r="L501" s="4">
        <v>14</v>
      </c>
      <c r="M501" s="2">
        <v>1</v>
      </c>
      <c r="N501" s="2">
        <v>1</v>
      </c>
      <c r="O501">
        <v>3</v>
      </c>
    </row>
    <row r="502" spans="1:15" x14ac:dyDescent="0.2">
      <c r="A502" s="5">
        <v>501</v>
      </c>
      <c r="B502">
        <v>0</v>
      </c>
      <c r="C502">
        <v>0</v>
      </c>
      <c r="D502" s="2">
        <v>0</v>
      </c>
      <c r="E502" s="2">
        <v>0</v>
      </c>
      <c r="F502" s="2">
        <v>30</v>
      </c>
      <c r="G502" s="2">
        <v>58</v>
      </c>
      <c r="H502" s="2">
        <v>0</v>
      </c>
      <c r="I502" s="2">
        <v>3</v>
      </c>
      <c r="J502" s="2">
        <v>21</v>
      </c>
      <c r="K502" s="2">
        <v>71</v>
      </c>
      <c r="L502" s="2">
        <v>2</v>
      </c>
      <c r="M502" s="2">
        <v>1</v>
      </c>
      <c r="N502" s="2">
        <v>1</v>
      </c>
      <c r="O502">
        <v>1</v>
      </c>
    </row>
    <row r="503" spans="1:15" x14ac:dyDescent="0.2">
      <c r="A503" s="5">
        <v>502</v>
      </c>
      <c r="B503">
        <v>1</v>
      </c>
      <c r="C503">
        <v>0</v>
      </c>
      <c r="D503" s="2">
        <v>1</v>
      </c>
      <c r="E503" s="2">
        <v>0</v>
      </c>
      <c r="F503" s="2">
        <v>24</v>
      </c>
      <c r="G503" s="2">
        <v>56</v>
      </c>
      <c r="H503" s="2">
        <v>1</v>
      </c>
      <c r="I503" s="2">
        <v>1</v>
      </c>
      <c r="J503" s="2">
        <v>18</v>
      </c>
      <c r="K503" s="2">
        <v>58</v>
      </c>
      <c r="L503" s="2">
        <v>20</v>
      </c>
      <c r="M503" s="2">
        <v>1</v>
      </c>
      <c r="N503" s="2">
        <v>2</v>
      </c>
      <c r="O503">
        <v>1</v>
      </c>
    </row>
    <row r="504" spans="1:15" x14ac:dyDescent="0.2">
      <c r="A504" s="5">
        <v>503</v>
      </c>
      <c r="B504">
        <v>1</v>
      </c>
      <c r="C504">
        <v>1</v>
      </c>
      <c r="D504" s="2">
        <v>0</v>
      </c>
      <c r="E504" s="2">
        <v>2</v>
      </c>
      <c r="F504" s="2">
        <v>29</v>
      </c>
      <c r="G504" s="2">
        <v>73</v>
      </c>
      <c r="H504" s="2">
        <v>1</v>
      </c>
      <c r="I504" s="2">
        <v>3</v>
      </c>
      <c r="J504" s="2">
        <v>19</v>
      </c>
      <c r="K504" s="2">
        <v>86</v>
      </c>
      <c r="L504" s="2">
        <v>30</v>
      </c>
      <c r="M504" s="2">
        <v>1</v>
      </c>
      <c r="N504" s="2">
        <v>2</v>
      </c>
      <c r="O504">
        <v>2</v>
      </c>
    </row>
    <row r="505" spans="1:15" x14ac:dyDescent="0.2">
      <c r="A505" s="5">
        <v>504</v>
      </c>
      <c r="B505">
        <v>0</v>
      </c>
      <c r="C505">
        <v>1</v>
      </c>
      <c r="D505" s="2">
        <v>0</v>
      </c>
      <c r="E505" s="2">
        <v>0</v>
      </c>
      <c r="F505" s="2">
        <v>35</v>
      </c>
      <c r="G505" s="2">
        <v>42</v>
      </c>
      <c r="H505" s="2">
        <v>1</v>
      </c>
      <c r="I505" s="2">
        <v>3</v>
      </c>
      <c r="J505" s="2">
        <v>20</v>
      </c>
      <c r="K505" s="2">
        <v>43</v>
      </c>
      <c r="L505" s="2">
        <v>40</v>
      </c>
      <c r="M505" s="2">
        <v>1</v>
      </c>
      <c r="N505" s="2">
        <v>0</v>
      </c>
      <c r="O505">
        <v>3</v>
      </c>
    </row>
    <row r="506" spans="1:15" x14ac:dyDescent="0.2">
      <c r="A506" s="5">
        <v>505</v>
      </c>
      <c r="B506">
        <v>0</v>
      </c>
      <c r="C506">
        <v>1</v>
      </c>
      <c r="D506" s="2">
        <v>1</v>
      </c>
      <c r="E506" s="2">
        <v>1</v>
      </c>
      <c r="F506" s="2">
        <v>31</v>
      </c>
      <c r="G506" s="2">
        <v>56</v>
      </c>
      <c r="H506" s="2">
        <v>1</v>
      </c>
      <c r="I506" s="2">
        <v>3</v>
      </c>
      <c r="J506" s="2">
        <v>18</v>
      </c>
      <c r="K506" s="2">
        <v>43</v>
      </c>
      <c r="L506" s="2">
        <v>18</v>
      </c>
      <c r="M506" s="2">
        <v>1</v>
      </c>
      <c r="N506" s="2">
        <v>0</v>
      </c>
      <c r="O506">
        <v>2</v>
      </c>
    </row>
    <row r="507" spans="1:15" x14ac:dyDescent="0.2">
      <c r="A507" s="5">
        <v>506</v>
      </c>
      <c r="B507">
        <v>0</v>
      </c>
      <c r="C507">
        <v>1</v>
      </c>
      <c r="D507" s="2">
        <v>1</v>
      </c>
      <c r="E507" s="2">
        <v>0</v>
      </c>
      <c r="F507" s="2">
        <v>32</v>
      </c>
      <c r="G507" s="2">
        <v>35</v>
      </c>
      <c r="H507" s="2">
        <v>0</v>
      </c>
      <c r="I507" s="2">
        <v>1</v>
      </c>
      <c r="J507" s="2">
        <v>18</v>
      </c>
      <c r="K507" s="2">
        <v>29</v>
      </c>
      <c r="L507" s="2">
        <v>29</v>
      </c>
      <c r="M507" s="2">
        <v>1</v>
      </c>
      <c r="N507" s="2">
        <v>2</v>
      </c>
      <c r="O507">
        <v>2</v>
      </c>
    </row>
    <row r="508" spans="1:15" x14ac:dyDescent="0.2">
      <c r="A508" s="5">
        <v>507</v>
      </c>
      <c r="B508">
        <v>1</v>
      </c>
      <c r="C508">
        <v>0</v>
      </c>
      <c r="D508" s="2">
        <v>1</v>
      </c>
      <c r="E508" s="2">
        <v>0</v>
      </c>
      <c r="F508" s="2">
        <v>35</v>
      </c>
      <c r="G508" s="2">
        <v>66</v>
      </c>
      <c r="H508" s="2">
        <v>0</v>
      </c>
      <c r="I508" s="2">
        <v>3</v>
      </c>
      <c r="J508" s="2">
        <v>15</v>
      </c>
      <c r="K508" s="2">
        <v>72</v>
      </c>
      <c r="L508" s="2">
        <v>43</v>
      </c>
      <c r="M508" s="2">
        <v>1</v>
      </c>
      <c r="N508" s="2">
        <v>1</v>
      </c>
      <c r="O508">
        <v>1</v>
      </c>
    </row>
    <row r="509" spans="1:15" x14ac:dyDescent="0.2">
      <c r="A509" s="5">
        <v>508</v>
      </c>
      <c r="B509">
        <v>1</v>
      </c>
      <c r="C509">
        <v>1</v>
      </c>
      <c r="D509" s="2">
        <v>1</v>
      </c>
      <c r="E509" s="2">
        <v>0</v>
      </c>
      <c r="F509" s="2">
        <v>57</v>
      </c>
      <c r="G509" s="2">
        <v>59</v>
      </c>
      <c r="H509" s="2">
        <v>1</v>
      </c>
      <c r="I509" s="2">
        <v>0</v>
      </c>
      <c r="J509" s="2">
        <v>61</v>
      </c>
      <c r="K509" s="2">
        <v>221</v>
      </c>
      <c r="L509" s="2">
        <v>14</v>
      </c>
      <c r="M509" s="2">
        <v>1</v>
      </c>
      <c r="N509" s="2">
        <v>1</v>
      </c>
      <c r="O509">
        <v>3</v>
      </c>
    </row>
    <row r="510" spans="1:15" x14ac:dyDescent="0.2">
      <c r="A510" s="5">
        <v>509</v>
      </c>
      <c r="B510">
        <v>0</v>
      </c>
      <c r="C510">
        <v>1</v>
      </c>
      <c r="D510" s="2">
        <v>0</v>
      </c>
      <c r="E510" s="2">
        <v>2</v>
      </c>
      <c r="F510" s="2">
        <v>50</v>
      </c>
      <c r="G510" s="2">
        <v>54</v>
      </c>
      <c r="H510" s="2">
        <v>1</v>
      </c>
      <c r="I510" s="3">
        <v>4</v>
      </c>
      <c r="J510" s="2">
        <v>46</v>
      </c>
      <c r="K510" s="2">
        <v>137</v>
      </c>
      <c r="L510" s="2">
        <v>17</v>
      </c>
      <c r="M510" s="2">
        <v>0</v>
      </c>
      <c r="N510" s="2">
        <v>10</v>
      </c>
      <c r="O510">
        <v>0</v>
      </c>
    </row>
    <row r="511" spans="1:15" x14ac:dyDescent="0.2">
      <c r="A511" s="5">
        <v>510</v>
      </c>
      <c r="B511">
        <v>1</v>
      </c>
      <c r="C511">
        <v>1</v>
      </c>
      <c r="D511" s="2">
        <v>1</v>
      </c>
      <c r="E511" s="2">
        <v>0</v>
      </c>
      <c r="F511" s="2">
        <v>24</v>
      </c>
      <c r="G511" s="2">
        <v>50</v>
      </c>
      <c r="H511" s="2">
        <v>0</v>
      </c>
      <c r="I511" s="2">
        <v>3</v>
      </c>
      <c r="J511" s="2">
        <v>12</v>
      </c>
      <c r="K511" s="2">
        <v>44</v>
      </c>
      <c r="L511" s="2">
        <v>36</v>
      </c>
      <c r="M511" s="2">
        <v>1</v>
      </c>
      <c r="N511" s="2">
        <v>2</v>
      </c>
      <c r="O511">
        <v>1</v>
      </c>
    </row>
    <row r="512" spans="1:15" x14ac:dyDescent="0.2">
      <c r="A512" s="5">
        <v>511</v>
      </c>
      <c r="B512">
        <v>1</v>
      </c>
      <c r="C512">
        <v>0</v>
      </c>
      <c r="D512" s="2">
        <v>1</v>
      </c>
      <c r="E512" s="2">
        <v>0</v>
      </c>
      <c r="F512" s="2">
        <v>30</v>
      </c>
      <c r="G512" s="2">
        <v>27</v>
      </c>
      <c r="H512" s="2">
        <v>0</v>
      </c>
      <c r="I512" s="2">
        <v>3</v>
      </c>
      <c r="J512" s="2">
        <v>29</v>
      </c>
      <c r="K512" s="2">
        <v>94</v>
      </c>
      <c r="L512" s="2">
        <v>46</v>
      </c>
      <c r="M512" s="2">
        <v>1</v>
      </c>
      <c r="N512" s="2">
        <v>4</v>
      </c>
      <c r="O512">
        <v>4</v>
      </c>
    </row>
    <row r="513" spans="1:15" x14ac:dyDescent="0.2">
      <c r="A513" s="5">
        <v>512</v>
      </c>
      <c r="B513">
        <v>1</v>
      </c>
      <c r="C513">
        <v>1</v>
      </c>
      <c r="D513" s="2">
        <v>0</v>
      </c>
      <c r="E513" s="2">
        <v>1</v>
      </c>
      <c r="F513" s="2">
        <v>25</v>
      </c>
      <c r="G513" s="2">
        <v>66</v>
      </c>
      <c r="H513" s="2">
        <v>0</v>
      </c>
      <c r="I513" s="2">
        <v>3</v>
      </c>
      <c r="J513" s="2">
        <v>20</v>
      </c>
      <c r="K513" s="2">
        <v>73</v>
      </c>
      <c r="L513" s="2">
        <v>46</v>
      </c>
      <c r="M513" s="2">
        <v>1</v>
      </c>
      <c r="N513" s="2">
        <v>0</v>
      </c>
      <c r="O513">
        <v>2</v>
      </c>
    </row>
    <row r="514" spans="1:15" x14ac:dyDescent="0.2">
      <c r="A514" s="5">
        <v>513</v>
      </c>
      <c r="B514">
        <v>1</v>
      </c>
      <c r="C514">
        <v>1</v>
      </c>
      <c r="D514" s="2">
        <v>1</v>
      </c>
      <c r="E514" s="2">
        <v>0</v>
      </c>
      <c r="F514" s="2">
        <v>49</v>
      </c>
      <c r="G514" s="2">
        <v>24</v>
      </c>
      <c r="H514" s="2">
        <v>1</v>
      </c>
      <c r="I514" s="2">
        <v>0</v>
      </c>
      <c r="J514" s="2">
        <v>49</v>
      </c>
      <c r="K514" s="2">
        <v>158</v>
      </c>
      <c r="L514" s="4">
        <v>16</v>
      </c>
      <c r="M514" s="2">
        <v>1</v>
      </c>
      <c r="N514" s="2">
        <v>2</v>
      </c>
      <c r="O514">
        <v>2</v>
      </c>
    </row>
    <row r="515" spans="1:15" x14ac:dyDescent="0.2">
      <c r="A515" s="5">
        <v>514</v>
      </c>
      <c r="B515">
        <v>1</v>
      </c>
      <c r="C515">
        <v>1</v>
      </c>
      <c r="D515" s="2">
        <v>0</v>
      </c>
      <c r="E515" s="2">
        <v>0</v>
      </c>
      <c r="F515" s="2">
        <v>27</v>
      </c>
      <c r="G515" s="2">
        <v>31</v>
      </c>
      <c r="H515" s="2">
        <v>0</v>
      </c>
      <c r="I515" s="2">
        <v>3</v>
      </c>
      <c r="J515" s="2">
        <v>22</v>
      </c>
      <c r="K515" s="2">
        <v>87</v>
      </c>
      <c r="L515" s="2">
        <v>3</v>
      </c>
      <c r="M515" s="2">
        <v>1</v>
      </c>
      <c r="N515" s="2">
        <v>0</v>
      </c>
      <c r="O515">
        <v>2</v>
      </c>
    </row>
    <row r="516" spans="1:15" x14ac:dyDescent="0.2">
      <c r="A516" s="5">
        <v>515</v>
      </c>
      <c r="B516">
        <v>0</v>
      </c>
      <c r="C516">
        <v>0</v>
      </c>
      <c r="D516" s="2">
        <v>1</v>
      </c>
      <c r="E516" s="2">
        <v>0</v>
      </c>
      <c r="F516" s="2">
        <v>32</v>
      </c>
      <c r="G516" s="2">
        <v>18</v>
      </c>
      <c r="H516" s="2">
        <v>0</v>
      </c>
      <c r="I516" s="2">
        <v>3</v>
      </c>
      <c r="J516" s="2">
        <v>29</v>
      </c>
      <c r="K516" s="2">
        <v>91</v>
      </c>
      <c r="L516" s="2">
        <v>43</v>
      </c>
      <c r="M516" s="2">
        <v>1</v>
      </c>
      <c r="N516" s="2">
        <v>1</v>
      </c>
      <c r="O516">
        <v>4</v>
      </c>
    </row>
    <row r="517" spans="1:15" x14ac:dyDescent="0.2">
      <c r="A517" s="5">
        <v>516</v>
      </c>
      <c r="B517">
        <v>1</v>
      </c>
      <c r="C517">
        <v>1</v>
      </c>
      <c r="D517" s="2">
        <v>0</v>
      </c>
      <c r="E517" s="2">
        <v>0</v>
      </c>
      <c r="F517" s="2">
        <v>28</v>
      </c>
      <c r="G517" s="2">
        <v>30</v>
      </c>
      <c r="H517" s="2">
        <v>1</v>
      </c>
      <c r="I517" s="2">
        <v>3</v>
      </c>
      <c r="J517" s="2">
        <v>17</v>
      </c>
      <c r="K517" s="2">
        <v>85</v>
      </c>
      <c r="L517" s="2">
        <v>10</v>
      </c>
      <c r="M517" s="2">
        <v>1</v>
      </c>
      <c r="N517" s="2">
        <v>2</v>
      </c>
      <c r="O517">
        <v>3</v>
      </c>
    </row>
    <row r="518" spans="1:15" x14ac:dyDescent="0.2">
      <c r="A518" s="5">
        <v>517</v>
      </c>
      <c r="B518">
        <v>0</v>
      </c>
      <c r="C518">
        <v>1</v>
      </c>
      <c r="D518" s="2">
        <v>0</v>
      </c>
      <c r="E518" s="2">
        <v>0</v>
      </c>
      <c r="F518" s="2">
        <v>47</v>
      </c>
      <c r="G518" s="2">
        <v>60</v>
      </c>
      <c r="H518" s="2">
        <v>1</v>
      </c>
      <c r="I518" s="3">
        <v>4</v>
      </c>
      <c r="J518" s="2">
        <v>34</v>
      </c>
      <c r="K518" s="2">
        <v>67</v>
      </c>
      <c r="L518" s="2">
        <v>32</v>
      </c>
      <c r="M518" s="2">
        <v>0</v>
      </c>
      <c r="N518" s="2">
        <v>1</v>
      </c>
      <c r="O518" s="1">
        <v>0</v>
      </c>
    </row>
    <row r="519" spans="1:15" x14ac:dyDescent="0.2">
      <c r="A519" s="5">
        <v>518</v>
      </c>
      <c r="B519">
        <v>1</v>
      </c>
      <c r="C519">
        <v>0</v>
      </c>
      <c r="D519" s="2">
        <v>1</v>
      </c>
      <c r="E519" s="2">
        <v>1</v>
      </c>
      <c r="F519" s="2">
        <v>54</v>
      </c>
      <c r="G519" s="2">
        <v>51</v>
      </c>
      <c r="H519" s="2">
        <v>0</v>
      </c>
      <c r="I519" s="2">
        <v>0</v>
      </c>
      <c r="J519" s="2">
        <v>54</v>
      </c>
      <c r="K519" s="2">
        <v>82</v>
      </c>
      <c r="L519" s="2">
        <v>9</v>
      </c>
      <c r="M519" s="2">
        <v>1</v>
      </c>
      <c r="N519" s="2">
        <v>1</v>
      </c>
      <c r="O519">
        <v>1</v>
      </c>
    </row>
    <row r="520" spans="1:15" x14ac:dyDescent="0.2">
      <c r="A520" s="5">
        <v>519</v>
      </c>
      <c r="B520">
        <v>1</v>
      </c>
      <c r="C520">
        <v>1</v>
      </c>
      <c r="D520" s="2">
        <v>1</v>
      </c>
      <c r="E520" s="2">
        <v>0</v>
      </c>
      <c r="F520" s="2">
        <v>27</v>
      </c>
      <c r="G520" s="2">
        <v>76</v>
      </c>
      <c r="H520" s="2">
        <v>1</v>
      </c>
      <c r="I520" s="2">
        <v>3</v>
      </c>
      <c r="J520" s="2">
        <v>18</v>
      </c>
      <c r="K520" s="2">
        <v>28</v>
      </c>
      <c r="L520" s="2">
        <v>17</v>
      </c>
      <c r="M520" s="2">
        <v>1</v>
      </c>
      <c r="N520" s="2">
        <v>0</v>
      </c>
      <c r="O520">
        <v>2</v>
      </c>
    </row>
    <row r="521" spans="1:15" x14ac:dyDescent="0.2">
      <c r="A521" s="5">
        <v>520</v>
      </c>
      <c r="B521">
        <v>1</v>
      </c>
      <c r="C521">
        <v>1</v>
      </c>
      <c r="D521" s="2">
        <v>0</v>
      </c>
      <c r="E521" s="2">
        <v>0</v>
      </c>
      <c r="F521" s="2">
        <v>29</v>
      </c>
      <c r="G521" s="2">
        <v>61</v>
      </c>
      <c r="H521" s="2">
        <v>1</v>
      </c>
      <c r="I521" s="2">
        <v>3</v>
      </c>
      <c r="J521" s="2">
        <v>21</v>
      </c>
      <c r="K521" s="2">
        <v>29</v>
      </c>
      <c r="L521" s="2">
        <v>11</v>
      </c>
      <c r="M521" s="2">
        <v>1</v>
      </c>
      <c r="N521" s="2">
        <v>1</v>
      </c>
      <c r="O521">
        <v>1</v>
      </c>
    </row>
    <row r="522" spans="1:15" x14ac:dyDescent="0.2">
      <c r="A522" s="5">
        <v>521</v>
      </c>
      <c r="B522">
        <v>1</v>
      </c>
      <c r="C522">
        <v>1</v>
      </c>
      <c r="D522" s="2">
        <v>1</v>
      </c>
      <c r="E522" s="2">
        <v>0</v>
      </c>
      <c r="F522" s="2">
        <v>34</v>
      </c>
      <c r="G522" s="2">
        <v>38</v>
      </c>
      <c r="H522" s="2">
        <v>1</v>
      </c>
      <c r="I522" s="2">
        <v>1</v>
      </c>
      <c r="J522" s="2">
        <v>22</v>
      </c>
      <c r="K522" s="2">
        <v>59</v>
      </c>
      <c r="L522" s="2">
        <v>34</v>
      </c>
      <c r="M522" s="2">
        <v>1</v>
      </c>
      <c r="N522" s="2">
        <v>1</v>
      </c>
      <c r="O522">
        <v>2</v>
      </c>
    </row>
    <row r="523" spans="1:15" x14ac:dyDescent="0.2">
      <c r="A523" s="5">
        <v>522</v>
      </c>
      <c r="B523">
        <v>0</v>
      </c>
      <c r="C523">
        <v>1</v>
      </c>
      <c r="D523" s="2">
        <v>0</v>
      </c>
      <c r="E523" s="2">
        <v>2</v>
      </c>
      <c r="F523" s="2">
        <v>46</v>
      </c>
      <c r="G523" s="2">
        <v>74</v>
      </c>
      <c r="H523" s="2">
        <v>1</v>
      </c>
      <c r="I523" s="3">
        <v>4</v>
      </c>
      <c r="J523" s="2">
        <v>46</v>
      </c>
      <c r="K523" s="2">
        <v>132</v>
      </c>
      <c r="L523" s="2">
        <v>23</v>
      </c>
      <c r="M523" s="2">
        <v>0</v>
      </c>
      <c r="N523" s="2">
        <v>9</v>
      </c>
      <c r="O523">
        <v>0</v>
      </c>
    </row>
    <row r="524" spans="1:15" x14ac:dyDescent="0.2">
      <c r="A524" s="5">
        <v>523</v>
      </c>
      <c r="B524">
        <v>1</v>
      </c>
      <c r="C524">
        <v>1</v>
      </c>
      <c r="D524" s="2">
        <v>0</v>
      </c>
      <c r="E524" s="2">
        <v>0</v>
      </c>
      <c r="F524" s="2">
        <v>34</v>
      </c>
      <c r="G524" s="2">
        <v>72</v>
      </c>
      <c r="H524" s="2">
        <v>1</v>
      </c>
      <c r="I524" s="2">
        <v>1</v>
      </c>
      <c r="J524" s="2">
        <v>17</v>
      </c>
      <c r="K524" s="2">
        <v>43</v>
      </c>
      <c r="L524" s="2">
        <v>17</v>
      </c>
      <c r="M524" s="2">
        <v>1</v>
      </c>
      <c r="N524" s="2">
        <v>2</v>
      </c>
      <c r="O524">
        <v>1</v>
      </c>
    </row>
    <row r="525" spans="1:15" x14ac:dyDescent="0.2">
      <c r="A525" s="5">
        <v>524</v>
      </c>
      <c r="B525">
        <v>0</v>
      </c>
      <c r="C525">
        <v>0</v>
      </c>
      <c r="D525" s="2">
        <v>1</v>
      </c>
      <c r="E525" s="2">
        <v>1</v>
      </c>
      <c r="F525" s="2">
        <v>55</v>
      </c>
      <c r="G525" s="2">
        <v>26</v>
      </c>
      <c r="H525" s="2">
        <v>0</v>
      </c>
      <c r="I525" s="2">
        <v>0</v>
      </c>
      <c r="J525" s="2">
        <v>75</v>
      </c>
      <c r="K525" s="2">
        <v>306</v>
      </c>
      <c r="L525" s="2">
        <v>5</v>
      </c>
      <c r="M525" s="2">
        <v>1</v>
      </c>
      <c r="N525" s="2">
        <v>0</v>
      </c>
      <c r="O525">
        <v>3</v>
      </c>
    </row>
    <row r="526" spans="1:15" x14ac:dyDescent="0.2">
      <c r="A526" s="5">
        <v>525</v>
      </c>
      <c r="B526">
        <v>1</v>
      </c>
      <c r="C526">
        <v>0</v>
      </c>
      <c r="D526" s="2">
        <v>1</v>
      </c>
      <c r="E526" s="2">
        <v>3</v>
      </c>
      <c r="F526" s="2">
        <v>27</v>
      </c>
      <c r="G526" s="2">
        <v>27</v>
      </c>
      <c r="H526" s="2">
        <v>0</v>
      </c>
      <c r="I526" s="2">
        <v>1</v>
      </c>
      <c r="J526" s="2">
        <v>36</v>
      </c>
      <c r="K526" s="2">
        <v>128</v>
      </c>
      <c r="L526" s="2">
        <v>9</v>
      </c>
      <c r="M526" s="2">
        <v>1</v>
      </c>
      <c r="N526" s="2">
        <v>1</v>
      </c>
      <c r="O526">
        <v>4</v>
      </c>
    </row>
    <row r="527" spans="1:15" x14ac:dyDescent="0.2">
      <c r="A527" s="5">
        <v>526</v>
      </c>
      <c r="B527">
        <v>0</v>
      </c>
      <c r="C527">
        <v>0</v>
      </c>
      <c r="D527" s="2">
        <v>1</v>
      </c>
      <c r="E527" s="2">
        <v>1</v>
      </c>
      <c r="F527" s="2">
        <v>60</v>
      </c>
      <c r="G527" s="2">
        <v>54</v>
      </c>
      <c r="H527" s="2">
        <v>0</v>
      </c>
      <c r="I527" s="2">
        <v>0</v>
      </c>
      <c r="J527" s="2">
        <v>47</v>
      </c>
      <c r="K527" s="2">
        <v>194</v>
      </c>
      <c r="L527" s="2">
        <v>1</v>
      </c>
      <c r="M527" s="2">
        <v>1</v>
      </c>
      <c r="N527" s="2">
        <v>1</v>
      </c>
      <c r="O527">
        <v>1</v>
      </c>
    </row>
    <row r="528" spans="1:15" x14ac:dyDescent="0.2">
      <c r="A528" s="5">
        <v>527</v>
      </c>
      <c r="B528">
        <v>0</v>
      </c>
      <c r="C528">
        <v>1</v>
      </c>
      <c r="D528" s="2">
        <v>0</v>
      </c>
      <c r="E528" s="2">
        <v>1</v>
      </c>
      <c r="F528" s="2">
        <v>32</v>
      </c>
      <c r="G528" s="2">
        <v>41</v>
      </c>
      <c r="H528" s="2">
        <v>0</v>
      </c>
      <c r="I528" s="2">
        <v>3</v>
      </c>
      <c r="J528" s="2">
        <v>23</v>
      </c>
      <c r="K528" s="2">
        <v>109</v>
      </c>
      <c r="L528" s="2">
        <v>38</v>
      </c>
      <c r="M528" s="2">
        <v>1</v>
      </c>
      <c r="N528" s="2">
        <v>0</v>
      </c>
      <c r="O528">
        <v>2</v>
      </c>
    </row>
    <row r="529" spans="1:15" x14ac:dyDescent="0.2">
      <c r="A529" s="5">
        <v>528</v>
      </c>
      <c r="B529">
        <v>0</v>
      </c>
      <c r="C529">
        <v>1</v>
      </c>
      <c r="D529" s="2">
        <v>0</v>
      </c>
      <c r="E529" s="2">
        <v>0</v>
      </c>
      <c r="F529" s="2">
        <v>29</v>
      </c>
      <c r="G529" s="2">
        <v>60</v>
      </c>
      <c r="H529" s="2">
        <v>0</v>
      </c>
      <c r="I529" s="2">
        <v>3</v>
      </c>
      <c r="J529" s="2">
        <v>20</v>
      </c>
      <c r="K529" s="2">
        <v>98</v>
      </c>
      <c r="L529" s="2">
        <v>20</v>
      </c>
      <c r="M529" s="2">
        <v>1</v>
      </c>
      <c r="N529" s="2">
        <v>0</v>
      </c>
      <c r="O529">
        <v>1</v>
      </c>
    </row>
    <row r="530" spans="1:15" x14ac:dyDescent="0.2">
      <c r="A530" s="5">
        <v>529</v>
      </c>
      <c r="B530">
        <v>1</v>
      </c>
      <c r="C530">
        <v>0</v>
      </c>
      <c r="D530" s="2">
        <v>1</v>
      </c>
      <c r="E530" s="2">
        <v>3</v>
      </c>
      <c r="F530" s="2">
        <v>31</v>
      </c>
      <c r="G530" s="2">
        <v>29</v>
      </c>
      <c r="H530" s="2">
        <v>0</v>
      </c>
      <c r="I530" s="2">
        <v>2</v>
      </c>
      <c r="J530" s="2">
        <v>31</v>
      </c>
      <c r="K530" s="2">
        <v>58</v>
      </c>
      <c r="L530" s="2">
        <v>22</v>
      </c>
      <c r="M530" s="2">
        <v>1</v>
      </c>
      <c r="N530" s="2">
        <v>5</v>
      </c>
      <c r="O530">
        <v>4</v>
      </c>
    </row>
    <row r="531" spans="1:15" x14ac:dyDescent="0.2">
      <c r="A531" s="5">
        <v>530</v>
      </c>
      <c r="B531">
        <v>1</v>
      </c>
      <c r="C531">
        <v>1</v>
      </c>
      <c r="D531" s="2">
        <v>1</v>
      </c>
      <c r="E531" s="2">
        <v>2</v>
      </c>
      <c r="F531" s="2">
        <v>56</v>
      </c>
      <c r="G531" s="2">
        <v>52</v>
      </c>
      <c r="H531" s="2">
        <v>1</v>
      </c>
      <c r="I531" s="2">
        <v>0</v>
      </c>
      <c r="J531" s="2">
        <v>44</v>
      </c>
      <c r="K531" s="2">
        <v>73</v>
      </c>
      <c r="L531" s="2">
        <v>2</v>
      </c>
      <c r="M531" s="2">
        <v>1</v>
      </c>
      <c r="N531" s="2">
        <v>2</v>
      </c>
      <c r="O531">
        <v>1</v>
      </c>
    </row>
    <row r="532" spans="1:15" x14ac:dyDescent="0.2">
      <c r="A532" s="5">
        <v>531</v>
      </c>
      <c r="B532">
        <v>1</v>
      </c>
      <c r="C532">
        <v>0</v>
      </c>
      <c r="D532" s="2">
        <v>1</v>
      </c>
      <c r="E532" s="2">
        <v>1</v>
      </c>
      <c r="F532" s="2">
        <v>28</v>
      </c>
      <c r="G532" s="2">
        <v>23</v>
      </c>
      <c r="H532" s="2">
        <v>1</v>
      </c>
      <c r="I532" s="2">
        <v>3</v>
      </c>
      <c r="J532" s="2">
        <v>18</v>
      </c>
      <c r="K532" s="2">
        <v>69</v>
      </c>
      <c r="L532" s="2">
        <v>20</v>
      </c>
      <c r="M532" s="2">
        <v>1</v>
      </c>
      <c r="N532" s="2">
        <v>2</v>
      </c>
      <c r="O532">
        <v>1</v>
      </c>
    </row>
    <row r="533" spans="1:15" x14ac:dyDescent="0.2">
      <c r="A533" s="5">
        <v>532</v>
      </c>
      <c r="B533">
        <v>0</v>
      </c>
      <c r="C533">
        <v>0</v>
      </c>
      <c r="D533" s="2">
        <v>1</v>
      </c>
      <c r="E533" s="2">
        <v>0</v>
      </c>
      <c r="F533" s="2">
        <v>28</v>
      </c>
      <c r="G533" s="2">
        <v>22</v>
      </c>
      <c r="H533" s="2">
        <v>0</v>
      </c>
      <c r="I533" s="2">
        <v>2</v>
      </c>
      <c r="J533" s="2">
        <v>34</v>
      </c>
      <c r="K533" s="2">
        <v>50</v>
      </c>
      <c r="L533" s="2">
        <v>32</v>
      </c>
      <c r="M533" s="2">
        <v>1</v>
      </c>
      <c r="N533" s="2">
        <v>4</v>
      </c>
      <c r="O533">
        <v>4</v>
      </c>
    </row>
    <row r="534" spans="1:15" x14ac:dyDescent="0.2">
      <c r="A534" s="5">
        <v>533</v>
      </c>
      <c r="B534">
        <v>1</v>
      </c>
      <c r="C534">
        <v>1</v>
      </c>
      <c r="D534" s="2">
        <v>1</v>
      </c>
      <c r="E534" s="2">
        <v>1</v>
      </c>
      <c r="F534" s="2">
        <v>58</v>
      </c>
      <c r="G534" s="2">
        <v>62</v>
      </c>
      <c r="H534" s="2">
        <v>1</v>
      </c>
      <c r="I534" s="2">
        <v>0</v>
      </c>
      <c r="J534" s="2">
        <v>54</v>
      </c>
      <c r="K534" s="2">
        <v>171</v>
      </c>
      <c r="L534" s="2">
        <v>7</v>
      </c>
      <c r="M534" s="2">
        <v>1</v>
      </c>
      <c r="N534" s="2">
        <v>0</v>
      </c>
      <c r="O534">
        <v>2</v>
      </c>
    </row>
    <row r="535" spans="1:15" x14ac:dyDescent="0.2">
      <c r="A535" s="5">
        <v>534</v>
      </c>
      <c r="B535">
        <v>1</v>
      </c>
      <c r="C535">
        <v>1</v>
      </c>
      <c r="D535" s="2">
        <v>0</v>
      </c>
      <c r="E535" s="2">
        <v>1</v>
      </c>
      <c r="F535" s="2">
        <v>32</v>
      </c>
      <c r="G535" s="2">
        <v>37</v>
      </c>
      <c r="H535" s="2">
        <v>1</v>
      </c>
      <c r="I535" s="2">
        <v>1</v>
      </c>
      <c r="J535" s="2">
        <v>18</v>
      </c>
      <c r="K535" s="2">
        <v>58</v>
      </c>
      <c r="L535" s="2">
        <v>34</v>
      </c>
      <c r="M535" s="2">
        <v>1</v>
      </c>
      <c r="N535" s="2">
        <v>1</v>
      </c>
      <c r="O535">
        <v>1</v>
      </c>
    </row>
    <row r="536" spans="1:15" x14ac:dyDescent="0.2">
      <c r="A536" s="5">
        <v>535</v>
      </c>
      <c r="B536">
        <v>0</v>
      </c>
      <c r="C536">
        <v>1</v>
      </c>
      <c r="D536" s="2">
        <v>0</v>
      </c>
      <c r="E536" s="2">
        <v>0</v>
      </c>
      <c r="F536" s="2">
        <v>31</v>
      </c>
      <c r="G536" s="2">
        <v>69</v>
      </c>
      <c r="H536" s="2">
        <v>1</v>
      </c>
      <c r="I536" s="2">
        <v>3</v>
      </c>
      <c r="J536" s="2">
        <v>14</v>
      </c>
      <c r="K536" s="2">
        <v>63</v>
      </c>
      <c r="L536" s="2">
        <v>19</v>
      </c>
      <c r="M536" s="2">
        <v>1</v>
      </c>
      <c r="N536" s="2">
        <v>1</v>
      </c>
      <c r="O536">
        <v>2</v>
      </c>
    </row>
    <row r="537" spans="1:15" x14ac:dyDescent="0.2">
      <c r="A537" s="5">
        <v>536</v>
      </c>
      <c r="B537">
        <v>1</v>
      </c>
      <c r="C537">
        <v>1</v>
      </c>
      <c r="D537" s="2">
        <v>1</v>
      </c>
      <c r="E537" s="2">
        <v>0</v>
      </c>
      <c r="F537" s="2">
        <v>60</v>
      </c>
      <c r="G537" s="2">
        <v>78</v>
      </c>
      <c r="H537" s="2">
        <v>1</v>
      </c>
      <c r="I537" s="2">
        <v>0</v>
      </c>
      <c r="J537" s="2">
        <v>61</v>
      </c>
      <c r="K537" s="2">
        <v>183</v>
      </c>
      <c r="L537" s="2">
        <v>4</v>
      </c>
      <c r="M537" s="2">
        <v>1</v>
      </c>
      <c r="N537" s="2">
        <v>0</v>
      </c>
      <c r="O537">
        <v>1</v>
      </c>
    </row>
    <row r="538" spans="1:15" x14ac:dyDescent="0.2">
      <c r="A538" s="5">
        <v>537</v>
      </c>
      <c r="B538">
        <v>0</v>
      </c>
      <c r="C538">
        <v>1</v>
      </c>
      <c r="D538" s="2">
        <v>0</v>
      </c>
      <c r="E538" s="2">
        <v>0</v>
      </c>
      <c r="F538" s="2">
        <v>50</v>
      </c>
      <c r="G538" s="2">
        <v>52</v>
      </c>
      <c r="H538" s="2">
        <v>1</v>
      </c>
      <c r="I538" s="3">
        <v>4</v>
      </c>
      <c r="J538" s="2">
        <v>33</v>
      </c>
      <c r="K538" s="2">
        <v>87</v>
      </c>
      <c r="L538" s="2">
        <v>19</v>
      </c>
      <c r="M538" s="2">
        <v>0</v>
      </c>
      <c r="N538" s="2">
        <v>8</v>
      </c>
      <c r="O538">
        <v>0</v>
      </c>
    </row>
    <row r="539" spans="1:15" x14ac:dyDescent="0.2">
      <c r="A539" s="5">
        <v>538</v>
      </c>
      <c r="B539">
        <v>1</v>
      </c>
      <c r="C539">
        <v>1</v>
      </c>
      <c r="D539" s="2">
        <v>0</v>
      </c>
      <c r="E539" s="2">
        <v>0</v>
      </c>
      <c r="F539" s="2">
        <v>35</v>
      </c>
      <c r="G539" s="2">
        <v>57</v>
      </c>
      <c r="H539" s="2">
        <v>0</v>
      </c>
      <c r="I539" s="2">
        <v>3</v>
      </c>
      <c r="J539" s="2">
        <v>15</v>
      </c>
      <c r="K539" s="2">
        <v>56</v>
      </c>
      <c r="L539" s="2">
        <v>41</v>
      </c>
      <c r="M539" s="2">
        <v>1</v>
      </c>
      <c r="N539" s="2">
        <v>0</v>
      </c>
      <c r="O539">
        <v>1</v>
      </c>
    </row>
    <row r="540" spans="1:15" x14ac:dyDescent="0.2">
      <c r="A540" s="5">
        <v>539</v>
      </c>
      <c r="B540">
        <v>1</v>
      </c>
      <c r="C540">
        <v>1</v>
      </c>
      <c r="D540" s="2">
        <v>1</v>
      </c>
      <c r="E540" s="2">
        <v>0</v>
      </c>
      <c r="F540" s="2">
        <v>27</v>
      </c>
      <c r="G540" s="2">
        <v>59</v>
      </c>
      <c r="H540" s="2">
        <v>1</v>
      </c>
      <c r="I540" s="2">
        <v>3</v>
      </c>
      <c r="J540" s="2">
        <v>19</v>
      </c>
      <c r="K540" s="2">
        <v>76</v>
      </c>
      <c r="L540" s="2">
        <v>12</v>
      </c>
      <c r="M540" s="2">
        <v>1</v>
      </c>
      <c r="N540" s="2">
        <v>1</v>
      </c>
      <c r="O540">
        <v>2</v>
      </c>
    </row>
    <row r="541" spans="1:15" x14ac:dyDescent="0.2">
      <c r="A541" s="5">
        <v>540</v>
      </c>
      <c r="B541">
        <v>0</v>
      </c>
      <c r="C541">
        <v>1</v>
      </c>
      <c r="D541" s="2">
        <v>0</v>
      </c>
      <c r="E541" s="2">
        <v>0</v>
      </c>
      <c r="F541" s="2">
        <v>26</v>
      </c>
      <c r="G541" s="2">
        <v>34</v>
      </c>
      <c r="H541" s="2">
        <v>1</v>
      </c>
      <c r="I541" s="2">
        <v>3</v>
      </c>
      <c r="J541" s="2">
        <v>17</v>
      </c>
      <c r="K541" s="2">
        <v>54</v>
      </c>
      <c r="L541" s="2">
        <v>31</v>
      </c>
      <c r="M541" s="2">
        <v>1</v>
      </c>
      <c r="N541" s="2">
        <v>0</v>
      </c>
      <c r="O541">
        <v>1</v>
      </c>
    </row>
    <row r="542" spans="1:15" x14ac:dyDescent="0.2">
      <c r="A542" s="5">
        <v>541</v>
      </c>
      <c r="B542">
        <v>1</v>
      </c>
      <c r="C542">
        <v>1</v>
      </c>
      <c r="D542" s="2">
        <v>1</v>
      </c>
      <c r="E542" s="2">
        <v>0</v>
      </c>
      <c r="F542" s="2">
        <v>27</v>
      </c>
      <c r="G542" s="2">
        <v>50</v>
      </c>
      <c r="H542" s="2">
        <v>0</v>
      </c>
      <c r="I542" s="2">
        <v>1</v>
      </c>
      <c r="J542" s="2">
        <v>23</v>
      </c>
      <c r="K542" s="2">
        <v>57</v>
      </c>
      <c r="L542" s="2">
        <v>24</v>
      </c>
      <c r="M542" s="2">
        <v>1</v>
      </c>
      <c r="N542" s="2">
        <v>0</v>
      </c>
      <c r="O542">
        <v>1</v>
      </c>
    </row>
    <row r="543" spans="1:15" x14ac:dyDescent="0.2">
      <c r="A543" s="5">
        <v>542</v>
      </c>
      <c r="B543">
        <v>0</v>
      </c>
      <c r="C543">
        <v>1</v>
      </c>
      <c r="D543" s="2">
        <v>1</v>
      </c>
      <c r="E543" s="2">
        <v>0</v>
      </c>
      <c r="F543" s="2">
        <v>33</v>
      </c>
      <c r="G543" s="2">
        <v>36</v>
      </c>
      <c r="H543" s="2">
        <v>1</v>
      </c>
      <c r="I543" s="2">
        <v>1</v>
      </c>
      <c r="J543" s="2">
        <v>18</v>
      </c>
      <c r="K543" s="2">
        <v>31</v>
      </c>
      <c r="L543" s="2">
        <v>19</v>
      </c>
      <c r="M543" s="2">
        <v>1</v>
      </c>
      <c r="N543" s="2">
        <v>1</v>
      </c>
      <c r="O543">
        <v>1</v>
      </c>
    </row>
    <row r="544" spans="1:15" x14ac:dyDescent="0.2">
      <c r="A544" s="5">
        <v>543</v>
      </c>
      <c r="B544">
        <v>0</v>
      </c>
      <c r="C544">
        <v>1</v>
      </c>
      <c r="D544" s="2">
        <v>0</v>
      </c>
      <c r="E544" s="2">
        <v>0</v>
      </c>
      <c r="F544" s="2">
        <v>48</v>
      </c>
      <c r="G544" s="2">
        <v>34</v>
      </c>
      <c r="H544" s="2">
        <v>1</v>
      </c>
      <c r="I544" s="3">
        <v>4</v>
      </c>
      <c r="J544" s="2">
        <v>39</v>
      </c>
      <c r="K544" s="2">
        <v>133</v>
      </c>
      <c r="L544" s="2">
        <v>17</v>
      </c>
      <c r="M544" s="2">
        <v>0</v>
      </c>
      <c r="N544" s="2">
        <v>5</v>
      </c>
      <c r="O544">
        <v>0</v>
      </c>
    </row>
    <row r="545" spans="1:15" x14ac:dyDescent="0.2">
      <c r="A545" s="5">
        <v>544</v>
      </c>
      <c r="B545">
        <v>1</v>
      </c>
      <c r="C545">
        <v>1</v>
      </c>
      <c r="D545" s="2">
        <v>1</v>
      </c>
      <c r="E545" s="2">
        <v>0</v>
      </c>
      <c r="F545" s="2">
        <v>24</v>
      </c>
      <c r="G545" s="2">
        <v>76</v>
      </c>
      <c r="H545" s="2">
        <v>0</v>
      </c>
      <c r="I545" s="2">
        <v>1</v>
      </c>
      <c r="J545" s="2">
        <v>19</v>
      </c>
      <c r="K545" s="2">
        <v>41</v>
      </c>
      <c r="L545" s="2">
        <v>10</v>
      </c>
      <c r="M545" s="2">
        <v>1</v>
      </c>
      <c r="N545" s="2">
        <v>1</v>
      </c>
      <c r="O545">
        <v>1</v>
      </c>
    </row>
    <row r="546" spans="1:15" x14ac:dyDescent="0.2">
      <c r="A546" s="5">
        <v>545</v>
      </c>
      <c r="B546">
        <v>0</v>
      </c>
      <c r="C546">
        <v>0</v>
      </c>
      <c r="D546" s="2">
        <v>1</v>
      </c>
      <c r="E546" s="2">
        <v>0</v>
      </c>
      <c r="F546" s="2">
        <v>27</v>
      </c>
      <c r="G546" s="2">
        <v>33</v>
      </c>
      <c r="H546" s="2">
        <v>1</v>
      </c>
      <c r="I546" s="2">
        <v>3</v>
      </c>
      <c r="J546" s="2">
        <v>15</v>
      </c>
      <c r="K546" s="2">
        <v>20</v>
      </c>
      <c r="L546" s="2">
        <v>37</v>
      </c>
      <c r="M546" s="2">
        <v>1</v>
      </c>
      <c r="N546" s="2">
        <v>2</v>
      </c>
      <c r="O546">
        <v>1</v>
      </c>
    </row>
    <row r="547" spans="1:15" x14ac:dyDescent="0.2">
      <c r="A547" s="5">
        <v>546</v>
      </c>
      <c r="B547">
        <v>1</v>
      </c>
      <c r="C547">
        <v>1</v>
      </c>
      <c r="D547" s="2">
        <v>1</v>
      </c>
      <c r="E547" s="2">
        <v>3</v>
      </c>
      <c r="F547" s="2">
        <v>49</v>
      </c>
      <c r="G547" s="2">
        <v>56</v>
      </c>
      <c r="H547" s="2">
        <v>1</v>
      </c>
      <c r="I547" s="3">
        <v>4</v>
      </c>
      <c r="J547" s="2">
        <v>36</v>
      </c>
      <c r="K547" s="2">
        <v>146</v>
      </c>
      <c r="L547" s="2">
        <v>33</v>
      </c>
      <c r="M547" s="2">
        <v>0</v>
      </c>
      <c r="N547" s="2">
        <v>10</v>
      </c>
      <c r="O547">
        <v>0</v>
      </c>
    </row>
    <row r="548" spans="1:15" x14ac:dyDescent="0.2">
      <c r="A548" s="5">
        <v>547</v>
      </c>
      <c r="B548">
        <v>0</v>
      </c>
      <c r="C548">
        <v>1</v>
      </c>
      <c r="D548" s="2">
        <v>0</v>
      </c>
      <c r="E548" s="2">
        <v>0</v>
      </c>
      <c r="F548" s="2">
        <v>34</v>
      </c>
      <c r="G548" s="2">
        <v>41</v>
      </c>
      <c r="H548" s="2">
        <v>0</v>
      </c>
      <c r="I548" s="2">
        <v>1</v>
      </c>
      <c r="J548" s="2">
        <v>17</v>
      </c>
      <c r="K548" s="2">
        <v>35</v>
      </c>
      <c r="L548" s="2">
        <v>29</v>
      </c>
      <c r="M548" s="2">
        <v>1</v>
      </c>
      <c r="N548" s="2">
        <v>1</v>
      </c>
      <c r="O548">
        <v>1</v>
      </c>
    </row>
    <row r="549" spans="1:15" x14ac:dyDescent="0.2">
      <c r="A549" s="5">
        <v>548</v>
      </c>
      <c r="B549">
        <v>1</v>
      </c>
      <c r="C549">
        <v>1</v>
      </c>
      <c r="D549" s="2">
        <v>1</v>
      </c>
      <c r="E549" s="2">
        <v>0</v>
      </c>
      <c r="F549" s="2">
        <v>34</v>
      </c>
      <c r="G549" s="2">
        <v>56</v>
      </c>
      <c r="H549" s="2">
        <v>0</v>
      </c>
      <c r="I549" s="2">
        <v>1</v>
      </c>
      <c r="J549" s="2">
        <v>16</v>
      </c>
      <c r="K549" s="2">
        <v>46</v>
      </c>
      <c r="L549" s="2">
        <v>35</v>
      </c>
      <c r="M549" s="2">
        <v>1</v>
      </c>
      <c r="N549" s="2">
        <v>1</v>
      </c>
      <c r="O549">
        <v>2</v>
      </c>
    </row>
    <row r="550" spans="1:15" x14ac:dyDescent="0.2">
      <c r="A550" s="5">
        <v>549</v>
      </c>
      <c r="B550">
        <v>1</v>
      </c>
      <c r="C550">
        <v>1</v>
      </c>
      <c r="D550" s="2">
        <v>0</v>
      </c>
      <c r="E550" s="2">
        <v>2</v>
      </c>
      <c r="F550" s="2">
        <v>49</v>
      </c>
      <c r="G550" s="2">
        <v>69</v>
      </c>
      <c r="H550" s="2">
        <v>1</v>
      </c>
      <c r="I550" s="3">
        <v>4</v>
      </c>
      <c r="J550" s="2">
        <v>47</v>
      </c>
      <c r="K550" s="2">
        <v>178</v>
      </c>
      <c r="L550" s="2">
        <v>31</v>
      </c>
      <c r="M550" s="2">
        <v>0</v>
      </c>
      <c r="N550" s="2">
        <v>3</v>
      </c>
      <c r="O550">
        <v>0</v>
      </c>
    </row>
    <row r="551" spans="1:15" x14ac:dyDescent="0.2">
      <c r="A551" s="5">
        <v>550</v>
      </c>
      <c r="B551">
        <v>0</v>
      </c>
      <c r="C551">
        <v>1</v>
      </c>
      <c r="D551" s="2">
        <v>1</v>
      </c>
      <c r="E551" s="2">
        <v>0</v>
      </c>
      <c r="F551" s="2">
        <v>31</v>
      </c>
      <c r="G551" s="2">
        <v>51</v>
      </c>
      <c r="H551" s="2">
        <v>0</v>
      </c>
      <c r="I551" s="2">
        <v>1</v>
      </c>
      <c r="J551" s="2">
        <v>16</v>
      </c>
      <c r="K551" s="2">
        <v>41</v>
      </c>
      <c r="L551" s="2">
        <v>6</v>
      </c>
      <c r="M551" s="2">
        <v>1</v>
      </c>
      <c r="N551" s="2">
        <v>1</v>
      </c>
      <c r="O551">
        <v>3</v>
      </c>
    </row>
    <row r="552" spans="1:15" x14ac:dyDescent="0.2">
      <c r="A552" s="5">
        <v>551</v>
      </c>
      <c r="B552">
        <v>1</v>
      </c>
      <c r="C552">
        <v>0</v>
      </c>
      <c r="D552" s="2">
        <v>1</v>
      </c>
      <c r="E552" s="2">
        <v>1</v>
      </c>
      <c r="F552" s="2">
        <v>26</v>
      </c>
      <c r="G552" s="2">
        <v>77</v>
      </c>
      <c r="H552" s="2">
        <v>0</v>
      </c>
      <c r="I552" s="2">
        <v>1</v>
      </c>
      <c r="J552" s="2">
        <v>16</v>
      </c>
      <c r="K552" s="2">
        <v>64</v>
      </c>
      <c r="L552" s="2">
        <v>2</v>
      </c>
      <c r="M552" s="2">
        <v>1</v>
      </c>
      <c r="N552" s="2">
        <v>1</v>
      </c>
      <c r="O552">
        <v>2</v>
      </c>
    </row>
    <row r="553" spans="1:15" x14ac:dyDescent="0.2">
      <c r="A553" s="5">
        <v>552</v>
      </c>
      <c r="B553">
        <v>0</v>
      </c>
      <c r="C553">
        <v>0</v>
      </c>
      <c r="D553" s="2">
        <v>1</v>
      </c>
      <c r="E553" s="2">
        <v>1</v>
      </c>
      <c r="F553" s="2">
        <v>30</v>
      </c>
      <c r="G553" s="2">
        <v>30</v>
      </c>
      <c r="H553" s="2">
        <v>0</v>
      </c>
      <c r="I553" s="2">
        <v>1</v>
      </c>
      <c r="J553" s="2">
        <v>34</v>
      </c>
      <c r="K553" s="2">
        <v>90</v>
      </c>
      <c r="L553" s="2">
        <v>6</v>
      </c>
      <c r="M553" s="2">
        <v>1</v>
      </c>
      <c r="N553" s="2">
        <v>5</v>
      </c>
      <c r="O553">
        <v>4</v>
      </c>
    </row>
    <row r="554" spans="1:15" x14ac:dyDescent="0.2">
      <c r="A554" s="5">
        <v>553</v>
      </c>
      <c r="B554">
        <v>0</v>
      </c>
      <c r="C554">
        <v>1</v>
      </c>
      <c r="D554" s="2">
        <v>0</v>
      </c>
      <c r="E554" s="2">
        <v>2</v>
      </c>
      <c r="F554" s="2">
        <v>33</v>
      </c>
      <c r="G554" s="2">
        <v>28</v>
      </c>
      <c r="H554" s="2">
        <v>0</v>
      </c>
      <c r="I554" s="2">
        <v>3</v>
      </c>
      <c r="J554" s="2">
        <v>18</v>
      </c>
      <c r="K554" s="2">
        <v>68</v>
      </c>
      <c r="L554" s="2">
        <v>41</v>
      </c>
      <c r="M554" s="2">
        <v>1</v>
      </c>
      <c r="N554" s="2">
        <v>0</v>
      </c>
      <c r="O554">
        <v>1</v>
      </c>
    </row>
    <row r="555" spans="1:15" x14ac:dyDescent="0.2">
      <c r="A555" s="5">
        <v>554</v>
      </c>
      <c r="B555">
        <v>1</v>
      </c>
      <c r="C555">
        <v>1</v>
      </c>
      <c r="D555" s="2">
        <v>0</v>
      </c>
      <c r="E555" s="2">
        <v>0</v>
      </c>
      <c r="F555" s="2">
        <v>31</v>
      </c>
      <c r="G555" s="2">
        <v>40</v>
      </c>
      <c r="H555" s="2">
        <v>0</v>
      </c>
      <c r="I555" s="2">
        <v>3</v>
      </c>
      <c r="J555" s="2">
        <v>17</v>
      </c>
      <c r="K555" s="2">
        <v>66</v>
      </c>
      <c r="L555" s="2">
        <v>35</v>
      </c>
      <c r="M555" s="2">
        <v>1</v>
      </c>
      <c r="N555" s="2">
        <v>1</v>
      </c>
      <c r="O555">
        <v>1</v>
      </c>
    </row>
    <row r="556" spans="1:15" x14ac:dyDescent="0.2">
      <c r="A556" s="5">
        <v>555</v>
      </c>
      <c r="B556">
        <v>0</v>
      </c>
      <c r="C556">
        <v>1</v>
      </c>
      <c r="D556" s="2">
        <v>1</v>
      </c>
      <c r="E556" s="2">
        <v>0</v>
      </c>
      <c r="F556" s="2">
        <v>45</v>
      </c>
      <c r="G556" s="2">
        <v>72</v>
      </c>
      <c r="H556" s="2">
        <v>1</v>
      </c>
      <c r="I556" s="3">
        <v>4</v>
      </c>
      <c r="J556" s="2">
        <v>44</v>
      </c>
      <c r="K556" s="2">
        <v>125</v>
      </c>
      <c r="L556" s="2">
        <v>17</v>
      </c>
      <c r="M556" s="2">
        <v>0</v>
      </c>
      <c r="N556" s="2">
        <v>0</v>
      </c>
      <c r="O556" s="1">
        <v>0</v>
      </c>
    </row>
    <row r="557" spans="1:15" x14ac:dyDescent="0.2">
      <c r="A557" s="5">
        <v>556</v>
      </c>
      <c r="B557">
        <v>0</v>
      </c>
      <c r="C557">
        <v>0</v>
      </c>
      <c r="D557" s="2">
        <v>1</v>
      </c>
      <c r="E557" s="2">
        <v>3</v>
      </c>
      <c r="F557" s="2">
        <v>26</v>
      </c>
      <c r="G557" s="2">
        <v>22</v>
      </c>
      <c r="H557" s="2">
        <v>0</v>
      </c>
      <c r="I557" s="2">
        <v>3</v>
      </c>
      <c r="J557" s="2">
        <v>37</v>
      </c>
      <c r="K557" s="2">
        <v>44</v>
      </c>
      <c r="L557" s="2">
        <v>45</v>
      </c>
      <c r="M557" s="2">
        <v>1</v>
      </c>
      <c r="N557" s="2">
        <v>4</v>
      </c>
      <c r="O557">
        <v>4</v>
      </c>
    </row>
    <row r="558" spans="1:15" x14ac:dyDescent="0.2">
      <c r="A558" s="5">
        <v>557</v>
      </c>
      <c r="B558">
        <v>0</v>
      </c>
      <c r="C558">
        <v>0</v>
      </c>
      <c r="D558" s="2">
        <v>1</v>
      </c>
      <c r="E558" s="2">
        <v>2</v>
      </c>
      <c r="F558" s="2">
        <v>35</v>
      </c>
      <c r="G558" s="2">
        <v>18</v>
      </c>
      <c r="H558" s="2">
        <v>0</v>
      </c>
      <c r="I558" s="2">
        <v>3</v>
      </c>
      <c r="J558" s="2">
        <v>35</v>
      </c>
      <c r="K558" s="2">
        <v>84</v>
      </c>
      <c r="L558" s="2">
        <v>27</v>
      </c>
      <c r="M558" s="2">
        <v>1</v>
      </c>
      <c r="N558" s="2">
        <v>0</v>
      </c>
      <c r="O558">
        <v>4</v>
      </c>
    </row>
    <row r="559" spans="1:15" x14ac:dyDescent="0.2">
      <c r="A559" s="5">
        <v>558</v>
      </c>
      <c r="B559">
        <v>0</v>
      </c>
      <c r="C559">
        <v>1</v>
      </c>
      <c r="D559" s="2">
        <v>1</v>
      </c>
      <c r="E559" s="2">
        <v>2</v>
      </c>
      <c r="F559" s="2">
        <v>48</v>
      </c>
      <c r="G559" s="2">
        <v>50</v>
      </c>
      <c r="H559" s="2">
        <v>1</v>
      </c>
      <c r="I559" s="3">
        <v>4</v>
      </c>
      <c r="J559" s="2">
        <v>43</v>
      </c>
      <c r="K559" s="2">
        <v>119</v>
      </c>
      <c r="L559" s="2">
        <v>36</v>
      </c>
      <c r="M559" s="2">
        <v>0</v>
      </c>
      <c r="N559" s="2">
        <v>11</v>
      </c>
      <c r="O559" s="1">
        <v>0</v>
      </c>
    </row>
    <row r="560" spans="1:15" x14ac:dyDescent="0.2">
      <c r="A560" s="5">
        <v>559</v>
      </c>
      <c r="B560">
        <v>1</v>
      </c>
      <c r="C560">
        <v>0</v>
      </c>
      <c r="D560" s="2">
        <v>1</v>
      </c>
      <c r="E560" s="2">
        <v>0</v>
      </c>
      <c r="F560" s="2">
        <v>28</v>
      </c>
      <c r="G560" s="2">
        <v>21</v>
      </c>
      <c r="H560" s="2">
        <v>0</v>
      </c>
      <c r="I560" s="2">
        <v>2</v>
      </c>
      <c r="J560" s="2">
        <v>35</v>
      </c>
      <c r="K560" s="2">
        <v>76</v>
      </c>
      <c r="L560" s="2">
        <v>32</v>
      </c>
      <c r="M560" s="2">
        <v>1</v>
      </c>
      <c r="N560" s="2">
        <v>4</v>
      </c>
      <c r="O560">
        <v>4</v>
      </c>
    </row>
    <row r="561" spans="1:15" x14ac:dyDescent="0.2">
      <c r="A561" s="5">
        <v>560</v>
      </c>
      <c r="B561">
        <v>0</v>
      </c>
      <c r="C561">
        <v>1</v>
      </c>
      <c r="D561" s="2">
        <v>1</v>
      </c>
      <c r="E561" s="2">
        <v>1</v>
      </c>
      <c r="F561" s="2">
        <v>56</v>
      </c>
      <c r="G561" s="2">
        <v>69</v>
      </c>
      <c r="H561" s="2">
        <v>1</v>
      </c>
      <c r="I561" s="2">
        <v>0</v>
      </c>
      <c r="J561" s="2">
        <v>47</v>
      </c>
      <c r="K561" s="2">
        <v>88</v>
      </c>
      <c r="L561" s="2">
        <v>4</v>
      </c>
      <c r="M561" s="2">
        <v>1</v>
      </c>
      <c r="N561" s="2">
        <v>1</v>
      </c>
      <c r="O561">
        <v>3</v>
      </c>
    </row>
    <row r="562" spans="1:15" x14ac:dyDescent="0.2">
      <c r="A562" s="5">
        <v>561</v>
      </c>
      <c r="B562">
        <v>0</v>
      </c>
      <c r="C562">
        <v>1</v>
      </c>
      <c r="D562" s="2">
        <v>1</v>
      </c>
      <c r="E562" s="2">
        <v>0</v>
      </c>
      <c r="F562" s="2">
        <v>30</v>
      </c>
      <c r="G562" s="2">
        <v>48</v>
      </c>
      <c r="H562" s="2">
        <v>0</v>
      </c>
      <c r="I562" s="2">
        <v>3</v>
      </c>
      <c r="J562" s="2">
        <v>22</v>
      </c>
      <c r="K562" s="2">
        <v>95</v>
      </c>
      <c r="L562" s="2">
        <v>8</v>
      </c>
      <c r="M562" s="2">
        <v>1</v>
      </c>
      <c r="N562" s="2">
        <v>1</v>
      </c>
      <c r="O562">
        <v>2</v>
      </c>
    </row>
    <row r="563" spans="1:15" x14ac:dyDescent="0.2">
      <c r="A563" s="5">
        <v>562</v>
      </c>
      <c r="B563">
        <v>1</v>
      </c>
      <c r="C563">
        <v>1</v>
      </c>
      <c r="D563" s="2">
        <v>1</v>
      </c>
      <c r="E563" s="2">
        <v>1</v>
      </c>
      <c r="F563" s="2">
        <v>57</v>
      </c>
      <c r="G563" s="2">
        <v>61</v>
      </c>
      <c r="H563" s="2">
        <v>1</v>
      </c>
      <c r="I563" s="2">
        <v>0</v>
      </c>
      <c r="J563" s="2">
        <v>69</v>
      </c>
      <c r="K563" s="2">
        <v>192</v>
      </c>
      <c r="L563" s="2">
        <v>12</v>
      </c>
      <c r="M563" s="2">
        <v>1</v>
      </c>
      <c r="N563" s="2">
        <v>1</v>
      </c>
      <c r="O563">
        <v>1</v>
      </c>
    </row>
    <row r="564" spans="1:15" x14ac:dyDescent="0.2">
      <c r="A564" s="5">
        <v>563</v>
      </c>
      <c r="B564">
        <v>0</v>
      </c>
      <c r="C564">
        <v>0</v>
      </c>
      <c r="D564" s="2">
        <v>0</v>
      </c>
      <c r="E564" s="2">
        <v>0</v>
      </c>
      <c r="F564" s="2">
        <v>28</v>
      </c>
      <c r="G564" s="2">
        <v>55</v>
      </c>
      <c r="H564" s="2">
        <v>1</v>
      </c>
      <c r="I564" s="2">
        <v>3</v>
      </c>
      <c r="J564" s="2">
        <v>15</v>
      </c>
      <c r="K564" s="2">
        <v>69</v>
      </c>
      <c r="L564" s="2">
        <v>31</v>
      </c>
      <c r="M564" s="2">
        <v>1</v>
      </c>
      <c r="N564" s="2">
        <v>1</v>
      </c>
      <c r="O564">
        <v>1</v>
      </c>
    </row>
    <row r="565" spans="1:15" x14ac:dyDescent="0.2">
      <c r="A565" s="5">
        <v>564</v>
      </c>
      <c r="B565">
        <v>0</v>
      </c>
      <c r="C565">
        <v>1</v>
      </c>
      <c r="D565" s="2">
        <v>1</v>
      </c>
      <c r="E565" s="2">
        <v>0</v>
      </c>
      <c r="F565" s="2">
        <v>27</v>
      </c>
      <c r="G565" s="2">
        <v>75</v>
      </c>
      <c r="H565" s="2">
        <v>0</v>
      </c>
      <c r="I565" s="2">
        <v>3</v>
      </c>
      <c r="J565" s="2">
        <v>16</v>
      </c>
      <c r="K565" s="2">
        <v>43</v>
      </c>
      <c r="L565" s="2">
        <v>43</v>
      </c>
      <c r="M565" s="2">
        <v>1</v>
      </c>
      <c r="N565" s="2">
        <v>2</v>
      </c>
      <c r="O565">
        <v>1</v>
      </c>
    </row>
    <row r="566" spans="1:15" x14ac:dyDescent="0.2">
      <c r="A566" s="5">
        <v>565</v>
      </c>
      <c r="B566">
        <v>1</v>
      </c>
      <c r="C566">
        <v>0</v>
      </c>
      <c r="D566" s="2">
        <v>1</v>
      </c>
      <c r="E566" s="2">
        <v>0</v>
      </c>
      <c r="F566" s="2">
        <v>54</v>
      </c>
      <c r="G566" s="2">
        <v>64</v>
      </c>
      <c r="H566" s="2">
        <v>0</v>
      </c>
      <c r="I566" s="2">
        <v>0</v>
      </c>
      <c r="J566" s="2">
        <v>26</v>
      </c>
      <c r="K566" s="2">
        <v>107</v>
      </c>
      <c r="L566" s="2">
        <v>13</v>
      </c>
      <c r="M566" s="2">
        <v>1</v>
      </c>
      <c r="N566" s="2">
        <v>2</v>
      </c>
      <c r="O566">
        <v>2</v>
      </c>
    </row>
    <row r="567" spans="1:15" x14ac:dyDescent="0.2">
      <c r="A567" s="5">
        <v>566</v>
      </c>
      <c r="B567">
        <v>1</v>
      </c>
      <c r="C567">
        <v>1</v>
      </c>
      <c r="D567" s="2">
        <v>1</v>
      </c>
      <c r="E567" s="2">
        <v>0</v>
      </c>
      <c r="F567" s="2">
        <v>30</v>
      </c>
      <c r="G567" s="2">
        <v>68</v>
      </c>
      <c r="H567" s="2">
        <v>1</v>
      </c>
      <c r="I567" s="2">
        <v>3</v>
      </c>
      <c r="J567" s="2">
        <v>21</v>
      </c>
      <c r="K567" s="2">
        <v>56</v>
      </c>
      <c r="L567" s="2">
        <v>3</v>
      </c>
      <c r="M567" s="2">
        <v>1</v>
      </c>
      <c r="N567" s="2">
        <v>2</v>
      </c>
      <c r="O567">
        <v>2</v>
      </c>
    </row>
    <row r="568" spans="1:15" x14ac:dyDescent="0.2">
      <c r="A568" s="5">
        <v>567</v>
      </c>
      <c r="B568">
        <v>0</v>
      </c>
      <c r="C568">
        <v>1</v>
      </c>
      <c r="D568" s="2">
        <v>1</v>
      </c>
      <c r="E568" s="2">
        <v>0</v>
      </c>
      <c r="F568" s="2">
        <v>32</v>
      </c>
      <c r="G568" s="2">
        <v>29</v>
      </c>
      <c r="H568" s="2">
        <v>0</v>
      </c>
      <c r="I568" s="2">
        <v>1</v>
      </c>
      <c r="J568" s="2">
        <v>32</v>
      </c>
      <c r="K568" s="2">
        <v>137</v>
      </c>
      <c r="L568" s="2">
        <v>20</v>
      </c>
      <c r="M568" s="2">
        <v>1</v>
      </c>
      <c r="N568" s="2">
        <v>3</v>
      </c>
      <c r="O568">
        <v>4</v>
      </c>
    </row>
    <row r="569" spans="1:15" x14ac:dyDescent="0.2">
      <c r="A569" s="5">
        <v>568</v>
      </c>
      <c r="B569">
        <v>0</v>
      </c>
      <c r="C569">
        <v>1</v>
      </c>
      <c r="D569" s="2">
        <v>1</v>
      </c>
      <c r="E569" s="2">
        <v>1</v>
      </c>
      <c r="F569" s="2">
        <v>58</v>
      </c>
      <c r="G569" s="2">
        <v>35</v>
      </c>
      <c r="H569" s="2">
        <v>1</v>
      </c>
      <c r="I569" s="2">
        <v>0</v>
      </c>
      <c r="J569" s="2">
        <v>45</v>
      </c>
      <c r="K569" s="2">
        <v>183</v>
      </c>
      <c r="L569" s="2">
        <v>7</v>
      </c>
      <c r="M569" s="2">
        <v>1</v>
      </c>
      <c r="N569" s="2">
        <v>1</v>
      </c>
      <c r="O569">
        <v>2</v>
      </c>
    </row>
    <row r="570" spans="1:15" x14ac:dyDescent="0.2">
      <c r="A570" s="5">
        <v>569</v>
      </c>
      <c r="B570">
        <v>1</v>
      </c>
      <c r="C570">
        <v>1</v>
      </c>
      <c r="D570" s="2">
        <v>1</v>
      </c>
      <c r="E570" s="2">
        <v>3</v>
      </c>
      <c r="F570" s="2">
        <v>48</v>
      </c>
      <c r="G570" s="2">
        <v>28</v>
      </c>
      <c r="H570" s="2">
        <v>1</v>
      </c>
      <c r="I570" s="3">
        <v>4</v>
      </c>
      <c r="J570" s="2">
        <v>51</v>
      </c>
      <c r="K570" s="2">
        <v>132</v>
      </c>
      <c r="L570" s="2">
        <v>27</v>
      </c>
      <c r="M570" s="2">
        <v>0</v>
      </c>
      <c r="N570" s="2">
        <v>6</v>
      </c>
      <c r="O570">
        <v>0</v>
      </c>
    </row>
    <row r="571" spans="1:15" x14ac:dyDescent="0.2">
      <c r="A571" s="5">
        <v>570</v>
      </c>
      <c r="B571">
        <v>0</v>
      </c>
      <c r="C571">
        <v>1</v>
      </c>
      <c r="D571" s="2">
        <v>0</v>
      </c>
      <c r="E571" s="2">
        <v>0</v>
      </c>
      <c r="F571" s="2">
        <v>36</v>
      </c>
      <c r="G571" s="2">
        <v>42</v>
      </c>
      <c r="H571" s="2">
        <v>1</v>
      </c>
      <c r="I571" s="2">
        <v>1</v>
      </c>
      <c r="J571" s="2">
        <v>15</v>
      </c>
      <c r="K571" s="2">
        <v>30</v>
      </c>
      <c r="L571" s="2">
        <v>11</v>
      </c>
      <c r="M571" s="2">
        <v>1</v>
      </c>
      <c r="N571" s="2">
        <v>1</v>
      </c>
      <c r="O571">
        <v>3</v>
      </c>
    </row>
    <row r="572" spans="1:15" x14ac:dyDescent="0.2">
      <c r="A572" s="5">
        <v>571</v>
      </c>
      <c r="B572">
        <v>1</v>
      </c>
      <c r="C572">
        <v>0</v>
      </c>
      <c r="D572" s="2">
        <v>1</v>
      </c>
      <c r="E572" s="2">
        <v>2</v>
      </c>
      <c r="F572" s="2">
        <v>56</v>
      </c>
      <c r="G572" s="2">
        <v>75</v>
      </c>
      <c r="H572" s="2">
        <v>0</v>
      </c>
      <c r="I572" s="2">
        <v>0</v>
      </c>
      <c r="J572" s="2">
        <v>55</v>
      </c>
      <c r="K572" s="2">
        <v>231</v>
      </c>
      <c r="L572" s="2">
        <v>2</v>
      </c>
      <c r="M572" s="2">
        <v>1</v>
      </c>
      <c r="N572" s="2">
        <v>1</v>
      </c>
      <c r="O572">
        <v>3</v>
      </c>
    </row>
    <row r="573" spans="1:15" x14ac:dyDescent="0.2">
      <c r="A573" s="5">
        <v>572</v>
      </c>
      <c r="B573">
        <v>0</v>
      </c>
      <c r="C573">
        <v>1</v>
      </c>
      <c r="D573" s="2">
        <v>1</v>
      </c>
      <c r="E573" s="2">
        <v>0</v>
      </c>
      <c r="F573" s="2">
        <v>29</v>
      </c>
      <c r="G573" s="2">
        <v>80</v>
      </c>
      <c r="H573" s="2">
        <v>0</v>
      </c>
      <c r="I573" s="2">
        <v>1</v>
      </c>
      <c r="J573" s="2">
        <v>18</v>
      </c>
      <c r="K573" s="2">
        <v>87</v>
      </c>
      <c r="L573" s="2">
        <v>5</v>
      </c>
      <c r="M573" s="2">
        <v>1</v>
      </c>
      <c r="N573" s="2">
        <v>2</v>
      </c>
      <c r="O573">
        <v>2</v>
      </c>
    </row>
    <row r="574" spans="1:15" x14ac:dyDescent="0.2">
      <c r="A574" s="5">
        <v>573</v>
      </c>
      <c r="B574">
        <v>0</v>
      </c>
      <c r="C574">
        <v>1</v>
      </c>
      <c r="D574" s="2">
        <v>0</v>
      </c>
      <c r="E574" s="2">
        <v>0</v>
      </c>
      <c r="F574" s="2">
        <v>23</v>
      </c>
      <c r="G574" s="2">
        <v>44</v>
      </c>
      <c r="H574" s="2">
        <v>1</v>
      </c>
      <c r="I574" s="2">
        <v>1</v>
      </c>
      <c r="J574" s="2">
        <v>18</v>
      </c>
      <c r="K574" s="2">
        <v>43</v>
      </c>
      <c r="L574" s="2">
        <v>25</v>
      </c>
      <c r="M574" s="2">
        <v>1</v>
      </c>
      <c r="N574" s="2">
        <v>0</v>
      </c>
      <c r="O574">
        <v>3</v>
      </c>
    </row>
    <row r="575" spans="1:15" x14ac:dyDescent="0.2">
      <c r="A575" s="5">
        <v>574</v>
      </c>
      <c r="B575">
        <v>1</v>
      </c>
      <c r="C575">
        <v>1</v>
      </c>
      <c r="D575" s="2">
        <v>0</v>
      </c>
      <c r="E575" s="2">
        <v>0</v>
      </c>
      <c r="F575" s="2">
        <v>27</v>
      </c>
      <c r="G575" s="2">
        <v>48</v>
      </c>
      <c r="H575" s="2">
        <v>0</v>
      </c>
      <c r="I575" s="2">
        <v>3</v>
      </c>
      <c r="J575" s="2">
        <v>14</v>
      </c>
      <c r="K575" s="2">
        <v>53</v>
      </c>
      <c r="L575" s="2">
        <v>41</v>
      </c>
      <c r="M575" s="2">
        <v>1</v>
      </c>
      <c r="N575" s="2">
        <v>2</v>
      </c>
      <c r="O575">
        <v>3</v>
      </c>
    </row>
    <row r="576" spans="1:15" x14ac:dyDescent="0.2">
      <c r="A576" s="5">
        <v>575</v>
      </c>
      <c r="B576">
        <v>0</v>
      </c>
      <c r="C576">
        <v>1</v>
      </c>
      <c r="D576" s="2">
        <v>1</v>
      </c>
      <c r="E576" s="2">
        <v>0</v>
      </c>
      <c r="F576" s="2">
        <v>27</v>
      </c>
      <c r="G576" s="2">
        <v>78</v>
      </c>
      <c r="H576" s="2">
        <v>0</v>
      </c>
      <c r="I576" s="2">
        <v>3</v>
      </c>
      <c r="J576" s="2">
        <v>10</v>
      </c>
      <c r="K576" s="2">
        <v>29</v>
      </c>
      <c r="L576" s="2">
        <v>18</v>
      </c>
      <c r="M576" s="2">
        <v>1</v>
      </c>
      <c r="N576" s="2">
        <v>1</v>
      </c>
      <c r="O576">
        <v>1</v>
      </c>
    </row>
    <row r="577" spans="1:15" x14ac:dyDescent="0.2">
      <c r="A577" s="5">
        <v>576</v>
      </c>
      <c r="B577">
        <v>0</v>
      </c>
      <c r="C577">
        <v>1</v>
      </c>
      <c r="D577" s="2">
        <v>0</v>
      </c>
      <c r="E577" s="2">
        <v>0</v>
      </c>
      <c r="F577" s="2">
        <v>53</v>
      </c>
      <c r="G577" s="2">
        <v>49</v>
      </c>
      <c r="H577" s="2">
        <v>1</v>
      </c>
      <c r="I577" s="3">
        <v>4</v>
      </c>
      <c r="J577" s="2">
        <v>38</v>
      </c>
      <c r="K577" s="2">
        <v>166</v>
      </c>
      <c r="L577" s="2">
        <v>14</v>
      </c>
      <c r="M577" s="2">
        <v>0</v>
      </c>
      <c r="N577" s="2">
        <v>5</v>
      </c>
      <c r="O577">
        <v>0</v>
      </c>
    </row>
    <row r="578" spans="1:15" x14ac:dyDescent="0.2">
      <c r="A578" s="5">
        <v>577</v>
      </c>
      <c r="B578">
        <v>0</v>
      </c>
      <c r="C578">
        <v>0</v>
      </c>
      <c r="D578" s="2">
        <v>1</v>
      </c>
      <c r="E578" s="2">
        <v>2</v>
      </c>
      <c r="F578" s="2">
        <v>31</v>
      </c>
      <c r="G578" s="2">
        <v>23</v>
      </c>
      <c r="H578" s="2">
        <v>0</v>
      </c>
      <c r="I578" s="2">
        <v>2</v>
      </c>
      <c r="J578" s="2">
        <v>35</v>
      </c>
      <c r="K578" s="2">
        <v>144</v>
      </c>
      <c r="L578" s="2">
        <v>41</v>
      </c>
      <c r="M578" s="2">
        <v>1</v>
      </c>
      <c r="N578" s="2">
        <v>4</v>
      </c>
      <c r="O578">
        <v>4</v>
      </c>
    </row>
    <row r="579" spans="1:15" x14ac:dyDescent="0.2">
      <c r="A579" s="5">
        <v>578</v>
      </c>
      <c r="B579">
        <v>1</v>
      </c>
      <c r="C579">
        <v>1</v>
      </c>
      <c r="D579" s="2">
        <v>0</v>
      </c>
      <c r="E579" s="2">
        <v>2</v>
      </c>
      <c r="F579" s="2">
        <v>49</v>
      </c>
      <c r="G579" s="2">
        <v>65</v>
      </c>
      <c r="H579" s="2">
        <v>1</v>
      </c>
      <c r="I579" s="3">
        <v>4</v>
      </c>
      <c r="J579" s="2">
        <v>40</v>
      </c>
      <c r="K579" s="2">
        <v>71</v>
      </c>
      <c r="L579" s="2">
        <v>35</v>
      </c>
      <c r="M579" s="2">
        <v>0</v>
      </c>
      <c r="N579" s="2">
        <v>11</v>
      </c>
      <c r="O579">
        <v>0</v>
      </c>
    </row>
    <row r="580" spans="1:15" x14ac:dyDescent="0.2">
      <c r="A580" s="5">
        <v>579</v>
      </c>
      <c r="B580">
        <v>0</v>
      </c>
      <c r="C580">
        <v>1</v>
      </c>
      <c r="D580" s="2">
        <v>0</v>
      </c>
      <c r="E580" s="2">
        <v>0</v>
      </c>
      <c r="F580" s="2">
        <v>31</v>
      </c>
      <c r="G580" s="2">
        <v>35</v>
      </c>
      <c r="H580" s="2">
        <v>1</v>
      </c>
      <c r="I580" s="2">
        <v>1</v>
      </c>
      <c r="J580" s="2">
        <v>14</v>
      </c>
      <c r="K580" s="2">
        <v>63</v>
      </c>
      <c r="L580" s="2">
        <v>37</v>
      </c>
      <c r="M580" s="2">
        <v>1</v>
      </c>
      <c r="N580" s="2">
        <v>1</v>
      </c>
      <c r="O580">
        <v>1</v>
      </c>
    </row>
    <row r="581" spans="1:15" x14ac:dyDescent="0.2">
      <c r="A581" s="5">
        <v>580</v>
      </c>
      <c r="B581">
        <v>1</v>
      </c>
      <c r="C581">
        <v>1</v>
      </c>
      <c r="D581" s="2">
        <v>1</v>
      </c>
      <c r="E581" s="2">
        <v>2</v>
      </c>
      <c r="F581" s="2">
        <v>54</v>
      </c>
      <c r="G581" s="2">
        <v>52</v>
      </c>
      <c r="H581" s="2">
        <v>1</v>
      </c>
      <c r="I581" s="3">
        <v>4</v>
      </c>
      <c r="J581" s="2">
        <v>39</v>
      </c>
      <c r="K581" s="2">
        <v>194</v>
      </c>
      <c r="L581" s="2">
        <v>27</v>
      </c>
      <c r="M581" s="2">
        <v>0</v>
      </c>
      <c r="N581" s="2">
        <v>4</v>
      </c>
      <c r="O581" s="1">
        <v>0</v>
      </c>
    </row>
    <row r="582" spans="1:15" x14ac:dyDescent="0.2">
      <c r="A582" s="5">
        <v>581</v>
      </c>
      <c r="B582">
        <v>0</v>
      </c>
      <c r="C582">
        <v>1</v>
      </c>
      <c r="D582" s="2">
        <v>0</v>
      </c>
      <c r="E582" s="2">
        <v>0</v>
      </c>
      <c r="F582" s="2">
        <v>29</v>
      </c>
      <c r="G582" s="2">
        <v>31</v>
      </c>
      <c r="H582" s="2">
        <v>1</v>
      </c>
      <c r="I582" s="2">
        <v>3</v>
      </c>
      <c r="J582" s="2">
        <v>10</v>
      </c>
      <c r="K582" s="2">
        <v>32</v>
      </c>
      <c r="L582" s="2">
        <v>17</v>
      </c>
      <c r="M582" s="2">
        <v>1</v>
      </c>
      <c r="N582" s="2">
        <v>2</v>
      </c>
      <c r="O582">
        <v>2</v>
      </c>
    </row>
    <row r="583" spans="1:15" x14ac:dyDescent="0.2">
      <c r="A583" s="5">
        <v>582</v>
      </c>
      <c r="B583">
        <v>1</v>
      </c>
      <c r="C583">
        <v>1</v>
      </c>
      <c r="D583" s="2">
        <v>1</v>
      </c>
      <c r="E583" s="2">
        <v>0</v>
      </c>
      <c r="F583" s="2">
        <v>31</v>
      </c>
      <c r="G583" s="2">
        <v>32</v>
      </c>
      <c r="H583" s="2">
        <v>0</v>
      </c>
      <c r="I583" s="2">
        <v>3</v>
      </c>
      <c r="J583" s="2">
        <v>15</v>
      </c>
      <c r="K583" s="2">
        <v>69</v>
      </c>
      <c r="L583" s="2">
        <v>37</v>
      </c>
      <c r="M583" s="2">
        <v>1</v>
      </c>
      <c r="N583" s="2">
        <v>1</v>
      </c>
      <c r="O583">
        <v>1</v>
      </c>
    </row>
    <row r="584" spans="1:15" x14ac:dyDescent="0.2">
      <c r="A584" s="5">
        <v>583</v>
      </c>
      <c r="B584">
        <v>0</v>
      </c>
      <c r="C584">
        <v>1</v>
      </c>
      <c r="D584" s="2">
        <v>1</v>
      </c>
      <c r="E584" s="2">
        <v>1</v>
      </c>
      <c r="F584" s="2">
        <v>30</v>
      </c>
      <c r="G584" s="2">
        <v>66</v>
      </c>
      <c r="H584" s="2">
        <v>1</v>
      </c>
      <c r="I584" s="2">
        <v>1</v>
      </c>
      <c r="J584" s="2">
        <v>18</v>
      </c>
      <c r="K584" s="2">
        <v>62</v>
      </c>
      <c r="L584" s="2">
        <v>34</v>
      </c>
      <c r="M584" s="2">
        <v>1</v>
      </c>
      <c r="N584" s="2">
        <v>1</v>
      </c>
      <c r="O584">
        <v>1</v>
      </c>
    </row>
    <row r="585" spans="1:15" x14ac:dyDescent="0.2">
      <c r="A585" s="5">
        <v>584</v>
      </c>
      <c r="B585">
        <v>1</v>
      </c>
      <c r="C585">
        <v>1</v>
      </c>
      <c r="D585" s="2">
        <v>1</v>
      </c>
      <c r="E585" s="2">
        <v>0</v>
      </c>
      <c r="F585" s="2">
        <v>54</v>
      </c>
      <c r="G585" s="2">
        <v>68</v>
      </c>
      <c r="H585" s="2">
        <v>1</v>
      </c>
      <c r="I585" s="3">
        <v>4</v>
      </c>
      <c r="J585" s="2">
        <v>43</v>
      </c>
      <c r="K585" s="2">
        <v>74</v>
      </c>
      <c r="L585" s="2">
        <v>31</v>
      </c>
      <c r="M585" s="2">
        <v>0</v>
      </c>
      <c r="N585" s="2">
        <v>4</v>
      </c>
      <c r="O585">
        <v>0</v>
      </c>
    </row>
    <row r="586" spans="1:15" x14ac:dyDescent="0.2">
      <c r="A586" s="5">
        <v>585</v>
      </c>
      <c r="B586">
        <v>0</v>
      </c>
      <c r="C586">
        <v>1</v>
      </c>
      <c r="D586" s="2">
        <v>0</v>
      </c>
      <c r="E586" s="2">
        <v>2</v>
      </c>
      <c r="F586" s="2">
        <v>31</v>
      </c>
      <c r="G586" s="2">
        <v>62</v>
      </c>
      <c r="H586" s="2">
        <v>0</v>
      </c>
      <c r="I586" s="2">
        <v>3</v>
      </c>
      <c r="J586" s="2">
        <v>13</v>
      </c>
      <c r="K586" s="2">
        <v>25</v>
      </c>
      <c r="L586" s="2">
        <v>35</v>
      </c>
      <c r="M586" s="2">
        <v>1</v>
      </c>
      <c r="N586" s="2">
        <v>1</v>
      </c>
      <c r="O586">
        <v>2</v>
      </c>
    </row>
    <row r="587" spans="1:15" x14ac:dyDescent="0.2">
      <c r="A587" s="5">
        <v>586</v>
      </c>
      <c r="B587">
        <v>0</v>
      </c>
      <c r="C587">
        <v>0</v>
      </c>
      <c r="D587" s="2">
        <v>1</v>
      </c>
      <c r="E587" s="2">
        <v>1</v>
      </c>
      <c r="F587" s="2">
        <v>30</v>
      </c>
      <c r="G587" s="2">
        <v>45</v>
      </c>
      <c r="H587" s="2">
        <v>1</v>
      </c>
      <c r="I587" s="2">
        <v>3</v>
      </c>
      <c r="J587" s="2">
        <v>13</v>
      </c>
      <c r="K587" s="2">
        <v>35</v>
      </c>
      <c r="L587" s="2">
        <v>32</v>
      </c>
      <c r="M587" s="2">
        <v>1</v>
      </c>
      <c r="N587" s="2">
        <v>1</v>
      </c>
      <c r="O587">
        <v>3</v>
      </c>
    </row>
    <row r="588" spans="1:15" x14ac:dyDescent="0.2">
      <c r="A588" s="5">
        <v>587</v>
      </c>
      <c r="B588">
        <v>0</v>
      </c>
      <c r="C588">
        <v>1</v>
      </c>
      <c r="D588" s="2">
        <v>1</v>
      </c>
      <c r="E588" s="2">
        <v>2</v>
      </c>
      <c r="F588" s="2">
        <v>52</v>
      </c>
      <c r="G588" s="2">
        <v>73</v>
      </c>
      <c r="H588" s="2">
        <v>1</v>
      </c>
      <c r="I588" s="3">
        <v>4</v>
      </c>
      <c r="J588" s="2">
        <v>42</v>
      </c>
      <c r="K588" s="2">
        <v>169</v>
      </c>
      <c r="L588" s="2">
        <v>19</v>
      </c>
      <c r="M588" s="2">
        <v>0</v>
      </c>
      <c r="N588" s="2">
        <v>10</v>
      </c>
      <c r="O588">
        <v>0</v>
      </c>
    </row>
    <row r="589" spans="1:15" x14ac:dyDescent="0.2">
      <c r="A589" s="5">
        <v>588</v>
      </c>
      <c r="B589">
        <v>0</v>
      </c>
      <c r="C589">
        <v>1</v>
      </c>
      <c r="D589" s="2">
        <v>1</v>
      </c>
      <c r="E589" s="2">
        <v>1</v>
      </c>
      <c r="F589" s="2">
        <v>54</v>
      </c>
      <c r="G589" s="2">
        <v>69</v>
      </c>
      <c r="H589" s="2">
        <v>1</v>
      </c>
      <c r="I589" s="2">
        <v>0</v>
      </c>
      <c r="J589" s="2">
        <v>60</v>
      </c>
      <c r="K589" s="2">
        <v>260</v>
      </c>
      <c r="L589" s="2">
        <v>3</v>
      </c>
      <c r="M589" s="2">
        <v>1</v>
      </c>
      <c r="N589" s="2">
        <v>0</v>
      </c>
      <c r="O589">
        <v>3</v>
      </c>
    </row>
    <row r="590" spans="1:15" x14ac:dyDescent="0.2">
      <c r="A590" s="5">
        <v>589</v>
      </c>
      <c r="B590">
        <v>1</v>
      </c>
      <c r="C590">
        <v>1</v>
      </c>
      <c r="D590" s="2">
        <v>0</v>
      </c>
      <c r="E590" s="2">
        <v>0</v>
      </c>
      <c r="F590" s="2">
        <v>33</v>
      </c>
      <c r="G590" s="2">
        <v>58</v>
      </c>
      <c r="H590" s="2">
        <v>0</v>
      </c>
      <c r="I590" s="2">
        <v>1</v>
      </c>
      <c r="J590" s="2">
        <v>15</v>
      </c>
      <c r="K590" s="2">
        <v>63</v>
      </c>
      <c r="L590" s="2">
        <v>47</v>
      </c>
      <c r="M590" s="2">
        <v>1</v>
      </c>
      <c r="N590" s="2">
        <v>1</v>
      </c>
      <c r="O590">
        <v>2</v>
      </c>
    </row>
    <row r="591" spans="1:15" x14ac:dyDescent="0.2">
      <c r="A591" s="5">
        <v>590</v>
      </c>
      <c r="B591">
        <v>0</v>
      </c>
      <c r="C591">
        <v>1</v>
      </c>
      <c r="D591" s="2">
        <v>1</v>
      </c>
      <c r="E591" s="2">
        <v>2</v>
      </c>
      <c r="F591" s="2">
        <v>51</v>
      </c>
      <c r="G591" s="2">
        <v>27</v>
      </c>
      <c r="H591" s="2">
        <v>1</v>
      </c>
      <c r="I591" s="3">
        <v>4</v>
      </c>
      <c r="J591" s="2">
        <v>41</v>
      </c>
      <c r="K591" s="2">
        <v>97</v>
      </c>
      <c r="L591" s="2">
        <v>28</v>
      </c>
      <c r="M591" s="2">
        <v>0</v>
      </c>
      <c r="N591" s="2">
        <v>12</v>
      </c>
      <c r="O591">
        <v>0</v>
      </c>
    </row>
    <row r="592" spans="1:15" x14ac:dyDescent="0.2">
      <c r="A592" s="5">
        <v>591</v>
      </c>
      <c r="B592">
        <v>1</v>
      </c>
      <c r="C592">
        <v>1</v>
      </c>
      <c r="D592" s="2">
        <v>0</v>
      </c>
      <c r="E592" s="2">
        <v>0</v>
      </c>
      <c r="F592" s="2">
        <v>45</v>
      </c>
      <c r="G592" s="2">
        <v>78</v>
      </c>
      <c r="H592" s="2">
        <v>1</v>
      </c>
      <c r="I592" s="3">
        <v>4</v>
      </c>
      <c r="J592" s="2">
        <v>44</v>
      </c>
      <c r="K592" s="2">
        <v>141</v>
      </c>
      <c r="L592" s="2">
        <v>24</v>
      </c>
      <c r="M592" s="2">
        <v>0</v>
      </c>
      <c r="N592" s="2">
        <v>5</v>
      </c>
      <c r="O592">
        <v>0</v>
      </c>
    </row>
    <row r="593" spans="1:15" x14ac:dyDescent="0.2">
      <c r="A593" s="5">
        <v>592</v>
      </c>
      <c r="B593">
        <v>0</v>
      </c>
      <c r="C593">
        <v>0</v>
      </c>
      <c r="D593" s="2">
        <v>1</v>
      </c>
      <c r="E593" s="2">
        <v>0</v>
      </c>
      <c r="F593" s="2">
        <v>31</v>
      </c>
      <c r="G593" s="2">
        <v>21</v>
      </c>
      <c r="H593" s="2">
        <v>0</v>
      </c>
      <c r="I593" s="2">
        <v>3</v>
      </c>
      <c r="J593" s="2">
        <v>33</v>
      </c>
      <c r="K593" s="2">
        <v>48</v>
      </c>
      <c r="L593" s="2">
        <v>12</v>
      </c>
      <c r="M593" s="2">
        <v>1</v>
      </c>
      <c r="N593" s="2">
        <v>4</v>
      </c>
      <c r="O593">
        <v>4</v>
      </c>
    </row>
    <row r="594" spans="1:15" x14ac:dyDescent="0.2">
      <c r="A594" s="5">
        <v>593</v>
      </c>
      <c r="B594">
        <v>1</v>
      </c>
      <c r="C594">
        <v>0</v>
      </c>
      <c r="D594" s="2">
        <v>0</v>
      </c>
      <c r="E594" s="2">
        <v>0</v>
      </c>
      <c r="F594" s="2">
        <v>30</v>
      </c>
      <c r="G594" s="2">
        <v>49</v>
      </c>
      <c r="H594" s="2">
        <v>0</v>
      </c>
      <c r="I594" s="2">
        <v>3</v>
      </c>
      <c r="J594" s="2">
        <v>13</v>
      </c>
      <c r="K594" s="2">
        <v>20</v>
      </c>
      <c r="L594" s="2">
        <v>36</v>
      </c>
      <c r="M594" s="2">
        <v>1</v>
      </c>
      <c r="N594" s="2">
        <v>1</v>
      </c>
      <c r="O594">
        <v>2</v>
      </c>
    </row>
    <row r="595" spans="1:15" x14ac:dyDescent="0.2">
      <c r="A595" s="5">
        <v>594</v>
      </c>
      <c r="B595">
        <v>1</v>
      </c>
      <c r="C595">
        <v>1</v>
      </c>
      <c r="D595" s="2">
        <v>0</v>
      </c>
      <c r="E595" s="2">
        <v>0</v>
      </c>
      <c r="F595" s="2">
        <v>26</v>
      </c>
      <c r="G595" s="2">
        <v>69</v>
      </c>
      <c r="H595" s="2">
        <v>1</v>
      </c>
      <c r="I595" s="2">
        <v>3</v>
      </c>
      <c r="J595" s="2">
        <v>18</v>
      </c>
      <c r="K595" s="2">
        <v>30</v>
      </c>
      <c r="L595" s="2">
        <v>17</v>
      </c>
      <c r="M595" s="2">
        <v>1</v>
      </c>
      <c r="N595" s="2">
        <v>0</v>
      </c>
      <c r="O595">
        <v>3</v>
      </c>
    </row>
    <row r="596" spans="1:15" x14ac:dyDescent="0.2">
      <c r="A596" s="5">
        <v>595</v>
      </c>
      <c r="B596">
        <v>0</v>
      </c>
      <c r="C596">
        <v>0</v>
      </c>
      <c r="D596" s="2">
        <v>0</v>
      </c>
      <c r="E596" s="2">
        <v>0</v>
      </c>
      <c r="F596" s="2">
        <v>30</v>
      </c>
      <c r="G596" s="2">
        <v>46</v>
      </c>
      <c r="H596" s="2">
        <v>0</v>
      </c>
      <c r="I596" s="2">
        <v>1</v>
      </c>
      <c r="J596" s="2">
        <v>18</v>
      </c>
      <c r="K596" s="2">
        <v>68</v>
      </c>
      <c r="L596" s="2">
        <v>37</v>
      </c>
      <c r="M596" s="2">
        <v>1</v>
      </c>
      <c r="N596" s="2">
        <v>2</v>
      </c>
      <c r="O596">
        <v>1</v>
      </c>
    </row>
    <row r="597" spans="1:15" x14ac:dyDescent="0.2">
      <c r="A597" s="5">
        <v>596</v>
      </c>
      <c r="B597">
        <v>1</v>
      </c>
      <c r="C597">
        <v>1</v>
      </c>
      <c r="D597" s="2">
        <v>1</v>
      </c>
      <c r="E597" s="2">
        <v>0</v>
      </c>
      <c r="F597" s="2">
        <v>27</v>
      </c>
      <c r="G597" s="2">
        <v>76</v>
      </c>
      <c r="H597" s="2">
        <v>1</v>
      </c>
      <c r="I597" s="2">
        <v>3</v>
      </c>
      <c r="J597" s="2">
        <v>14</v>
      </c>
      <c r="K597" s="2">
        <v>43</v>
      </c>
      <c r="L597" s="2">
        <v>23</v>
      </c>
      <c r="M597" s="2">
        <v>1</v>
      </c>
      <c r="N597" s="2">
        <v>1</v>
      </c>
      <c r="O597">
        <v>1</v>
      </c>
    </row>
    <row r="598" spans="1:15" x14ac:dyDescent="0.2">
      <c r="A598" s="5">
        <v>597</v>
      </c>
      <c r="B598">
        <v>1</v>
      </c>
      <c r="C598">
        <v>1</v>
      </c>
      <c r="D598" s="2">
        <v>1</v>
      </c>
      <c r="E598" s="2">
        <v>1</v>
      </c>
      <c r="F598" s="2">
        <v>59</v>
      </c>
      <c r="G598" s="2">
        <v>70</v>
      </c>
      <c r="H598" s="2">
        <v>1</v>
      </c>
      <c r="I598" s="2">
        <v>0</v>
      </c>
      <c r="J598" s="2">
        <v>66</v>
      </c>
      <c r="K598" s="2">
        <v>122</v>
      </c>
      <c r="L598" s="2">
        <v>12</v>
      </c>
      <c r="M598" s="2">
        <v>1</v>
      </c>
      <c r="N598" s="2">
        <v>1</v>
      </c>
      <c r="O598">
        <v>2</v>
      </c>
    </row>
    <row r="599" spans="1:15" x14ac:dyDescent="0.2">
      <c r="A599" s="5">
        <v>598</v>
      </c>
      <c r="B599">
        <v>0</v>
      </c>
      <c r="C599">
        <v>0</v>
      </c>
      <c r="D599" s="2">
        <v>1</v>
      </c>
      <c r="E599" s="2">
        <v>3</v>
      </c>
      <c r="F599" s="2">
        <v>50</v>
      </c>
      <c r="G599" s="2">
        <v>32</v>
      </c>
      <c r="H599" s="2">
        <v>0</v>
      </c>
      <c r="I599" s="3">
        <v>4</v>
      </c>
      <c r="J599" s="2">
        <v>40</v>
      </c>
      <c r="K599" s="2">
        <v>122</v>
      </c>
      <c r="L599" s="2">
        <v>31</v>
      </c>
      <c r="M599" s="2">
        <v>0</v>
      </c>
      <c r="N599" s="2">
        <v>3</v>
      </c>
      <c r="O599" s="1">
        <v>0</v>
      </c>
    </row>
    <row r="600" spans="1:15" x14ac:dyDescent="0.2">
      <c r="A600" s="5">
        <v>599</v>
      </c>
      <c r="B600">
        <v>0</v>
      </c>
      <c r="C600">
        <v>1</v>
      </c>
      <c r="D600" s="2">
        <v>1</v>
      </c>
      <c r="E600" s="2">
        <v>2</v>
      </c>
      <c r="F600" s="2">
        <v>33</v>
      </c>
      <c r="G600" s="2">
        <v>42</v>
      </c>
      <c r="H600" s="2">
        <v>1</v>
      </c>
      <c r="I600" s="2">
        <v>3</v>
      </c>
      <c r="J600" s="2">
        <v>19</v>
      </c>
      <c r="K600" s="2">
        <v>32</v>
      </c>
      <c r="L600" s="2">
        <v>26</v>
      </c>
      <c r="M600" s="2">
        <v>1</v>
      </c>
      <c r="N600" s="2">
        <v>2</v>
      </c>
      <c r="O600">
        <v>2</v>
      </c>
    </row>
    <row r="601" spans="1:15" x14ac:dyDescent="0.2">
      <c r="A601" s="5">
        <v>600</v>
      </c>
      <c r="B601">
        <v>0</v>
      </c>
      <c r="C601">
        <v>1</v>
      </c>
      <c r="D601" s="2">
        <v>0</v>
      </c>
      <c r="E601" s="2">
        <v>0</v>
      </c>
      <c r="F601" s="2">
        <v>32</v>
      </c>
      <c r="G601" s="2">
        <v>67</v>
      </c>
      <c r="H601" s="2">
        <v>0</v>
      </c>
      <c r="I601" s="2">
        <v>1</v>
      </c>
      <c r="J601" s="2">
        <v>16</v>
      </c>
      <c r="K601" s="2">
        <v>22</v>
      </c>
      <c r="L601" s="2">
        <v>5</v>
      </c>
      <c r="M601" s="2">
        <v>1</v>
      </c>
      <c r="N601" s="2">
        <v>1</v>
      </c>
      <c r="O601">
        <v>2</v>
      </c>
    </row>
    <row r="602" spans="1:15" x14ac:dyDescent="0.2">
      <c r="A602" s="5">
        <v>601</v>
      </c>
      <c r="B602">
        <v>0</v>
      </c>
      <c r="C602">
        <v>1</v>
      </c>
      <c r="D602" s="2">
        <v>1</v>
      </c>
      <c r="E602" s="2">
        <v>0</v>
      </c>
      <c r="F602" s="2">
        <v>33</v>
      </c>
      <c r="G602" s="2">
        <v>67</v>
      </c>
      <c r="H602" s="2">
        <v>0</v>
      </c>
      <c r="I602" s="2">
        <v>1</v>
      </c>
      <c r="J602" s="2">
        <v>15</v>
      </c>
      <c r="K602" s="2">
        <v>67</v>
      </c>
      <c r="L602" s="2">
        <v>8</v>
      </c>
      <c r="M602" s="2">
        <v>1</v>
      </c>
      <c r="N602" s="2">
        <v>0</v>
      </c>
      <c r="O602">
        <v>1</v>
      </c>
    </row>
    <row r="603" spans="1:15" x14ac:dyDescent="0.2">
      <c r="A603" s="5">
        <v>602</v>
      </c>
      <c r="B603">
        <v>1</v>
      </c>
      <c r="C603">
        <v>1</v>
      </c>
      <c r="D603" s="2">
        <v>1</v>
      </c>
      <c r="E603" s="2">
        <v>1</v>
      </c>
      <c r="F603" s="2">
        <v>29</v>
      </c>
      <c r="G603" s="2">
        <v>64</v>
      </c>
      <c r="H603" s="2">
        <v>1</v>
      </c>
      <c r="I603" s="2">
        <v>3</v>
      </c>
      <c r="J603" s="2">
        <v>14</v>
      </c>
      <c r="K603" s="2">
        <v>47</v>
      </c>
      <c r="L603" s="2">
        <v>46</v>
      </c>
      <c r="M603" s="2">
        <v>1</v>
      </c>
      <c r="N603" s="2">
        <v>1</v>
      </c>
      <c r="O603">
        <v>3</v>
      </c>
    </row>
    <row r="604" spans="1:15" x14ac:dyDescent="0.2">
      <c r="A604" s="5">
        <v>603</v>
      </c>
      <c r="B604">
        <v>0</v>
      </c>
      <c r="C604">
        <v>0</v>
      </c>
      <c r="D604" s="2">
        <v>1</v>
      </c>
      <c r="E604" s="2">
        <v>1</v>
      </c>
      <c r="F604" s="2">
        <v>30</v>
      </c>
      <c r="G604" s="2">
        <v>24</v>
      </c>
      <c r="H604" s="2">
        <v>0</v>
      </c>
      <c r="I604" s="2">
        <v>3</v>
      </c>
      <c r="J604" s="2">
        <v>34</v>
      </c>
      <c r="K604" s="2">
        <v>161</v>
      </c>
      <c r="L604" s="2">
        <v>42</v>
      </c>
      <c r="M604" s="2">
        <v>1</v>
      </c>
      <c r="N604" s="2">
        <v>2</v>
      </c>
      <c r="O604">
        <v>4</v>
      </c>
    </row>
    <row r="605" spans="1:15" x14ac:dyDescent="0.2">
      <c r="A605" s="5">
        <v>604</v>
      </c>
      <c r="B605">
        <v>1</v>
      </c>
      <c r="C605">
        <v>1</v>
      </c>
      <c r="D605" s="2">
        <v>1</v>
      </c>
      <c r="E605" s="2">
        <v>0</v>
      </c>
      <c r="F605" s="2">
        <v>33</v>
      </c>
      <c r="G605" s="2">
        <v>63</v>
      </c>
      <c r="H605" s="2">
        <v>0</v>
      </c>
      <c r="I605" s="2">
        <v>1</v>
      </c>
      <c r="J605" s="2">
        <v>15</v>
      </c>
      <c r="K605" s="2">
        <v>58</v>
      </c>
      <c r="L605" s="2">
        <v>6</v>
      </c>
      <c r="M605" s="2">
        <v>1</v>
      </c>
      <c r="N605" s="2">
        <v>1</v>
      </c>
      <c r="O605">
        <v>2</v>
      </c>
    </row>
    <row r="606" spans="1:15" x14ac:dyDescent="0.2">
      <c r="A606" s="5">
        <v>605</v>
      </c>
      <c r="B606">
        <v>0</v>
      </c>
      <c r="C606">
        <v>1</v>
      </c>
      <c r="D606" s="2">
        <v>0</v>
      </c>
      <c r="E606" s="2">
        <v>0</v>
      </c>
      <c r="F606" s="2">
        <v>32</v>
      </c>
      <c r="G606" s="2">
        <v>38</v>
      </c>
      <c r="H606" s="2">
        <v>1</v>
      </c>
      <c r="I606" s="2">
        <v>3</v>
      </c>
      <c r="J606" s="2">
        <v>15</v>
      </c>
      <c r="K606" s="2">
        <v>51</v>
      </c>
      <c r="L606" s="2">
        <v>15</v>
      </c>
      <c r="M606" s="2">
        <v>1</v>
      </c>
      <c r="N606" s="2">
        <v>1</v>
      </c>
      <c r="O606">
        <v>3</v>
      </c>
    </row>
    <row r="607" spans="1:15" x14ac:dyDescent="0.2">
      <c r="A607" s="5">
        <v>606</v>
      </c>
      <c r="B607">
        <v>0</v>
      </c>
      <c r="C607">
        <v>1</v>
      </c>
      <c r="D607" s="2">
        <v>1</v>
      </c>
      <c r="E607" s="2">
        <v>1</v>
      </c>
      <c r="F607" s="2">
        <v>28</v>
      </c>
      <c r="G607" s="2">
        <v>69</v>
      </c>
      <c r="H607" s="2">
        <v>0</v>
      </c>
      <c r="I607" s="2">
        <v>1</v>
      </c>
      <c r="J607" s="2">
        <v>17</v>
      </c>
      <c r="K607" s="2">
        <v>73</v>
      </c>
      <c r="L607" s="2">
        <v>34</v>
      </c>
      <c r="M607" s="2">
        <v>1</v>
      </c>
      <c r="N607" s="2">
        <v>0</v>
      </c>
      <c r="O607">
        <v>3</v>
      </c>
    </row>
    <row r="608" spans="1:15" x14ac:dyDescent="0.2">
      <c r="A608" s="5">
        <v>607</v>
      </c>
      <c r="B608">
        <v>0</v>
      </c>
      <c r="C608">
        <v>1</v>
      </c>
      <c r="D608" s="2">
        <v>0</v>
      </c>
      <c r="E608" s="2">
        <v>0</v>
      </c>
      <c r="F608" s="2">
        <v>37</v>
      </c>
      <c r="G608" s="2">
        <v>25</v>
      </c>
      <c r="H608" s="2">
        <v>1</v>
      </c>
      <c r="I608" s="2">
        <v>3</v>
      </c>
      <c r="J608" s="2">
        <v>12</v>
      </c>
      <c r="K608" s="2">
        <v>55</v>
      </c>
      <c r="L608" s="2">
        <v>36</v>
      </c>
      <c r="M608" s="2">
        <v>1</v>
      </c>
      <c r="N608" s="2">
        <v>1</v>
      </c>
      <c r="O608">
        <v>1</v>
      </c>
    </row>
    <row r="609" spans="1:15" x14ac:dyDescent="0.2">
      <c r="A609" s="5">
        <v>608</v>
      </c>
      <c r="B609">
        <v>0</v>
      </c>
      <c r="C609">
        <v>1</v>
      </c>
      <c r="D609" s="2">
        <v>0</v>
      </c>
      <c r="E609" s="2">
        <v>0</v>
      </c>
      <c r="F609" s="2">
        <v>28</v>
      </c>
      <c r="G609" s="2">
        <v>53</v>
      </c>
      <c r="H609" s="2">
        <v>1</v>
      </c>
      <c r="I609" s="2">
        <v>1</v>
      </c>
      <c r="J609" s="2">
        <v>17</v>
      </c>
      <c r="K609" s="2">
        <v>85</v>
      </c>
      <c r="L609" s="2">
        <v>7</v>
      </c>
      <c r="M609" s="2">
        <v>1</v>
      </c>
      <c r="N609" s="2">
        <v>1</v>
      </c>
      <c r="O609">
        <v>2</v>
      </c>
    </row>
    <row r="610" spans="1:15" x14ac:dyDescent="0.2">
      <c r="A610" s="5">
        <v>609</v>
      </c>
      <c r="B610">
        <v>0</v>
      </c>
      <c r="C610">
        <v>0</v>
      </c>
      <c r="D610" s="2">
        <v>1</v>
      </c>
      <c r="E610" s="2">
        <v>1</v>
      </c>
      <c r="F610" s="2">
        <v>33</v>
      </c>
      <c r="G610" s="2">
        <v>21</v>
      </c>
      <c r="H610" s="2">
        <v>0</v>
      </c>
      <c r="I610" s="2">
        <v>2</v>
      </c>
      <c r="J610" s="2">
        <v>32</v>
      </c>
      <c r="K610" s="2">
        <v>36</v>
      </c>
      <c r="L610" s="2">
        <v>21</v>
      </c>
      <c r="M610" s="2">
        <v>1</v>
      </c>
      <c r="N610" s="2">
        <v>2</v>
      </c>
      <c r="O610">
        <v>4</v>
      </c>
    </row>
    <row r="611" spans="1:15" x14ac:dyDescent="0.2">
      <c r="A611" s="5">
        <v>610</v>
      </c>
      <c r="B611">
        <v>1</v>
      </c>
      <c r="C611">
        <v>1</v>
      </c>
      <c r="D611" s="2">
        <v>1</v>
      </c>
      <c r="E611" s="2">
        <v>1</v>
      </c>
      <c r="F611" s="2">
        <v>62</v>
      </c>
      <c r="G611" s="2">
        <v>80</v>
      </c>
      <c r="H611" s="2">
        <v>1</v>
      </c>
      <c r="I611" s="2">
        <v>0</v>
      </c>
      <c r="J611" s="2">
        <v>55</v>
      </c>
      <c r="K611" s="2">
        <v>247</v>
      </c>
      <c r="L611" s="2">
        <v>10</v>
      </c>
      <c r="M611" s="2">
        <v>1</v>
      </c>
      <c r="N611" s="2">
        <v>1</v>
      </c>
      <c r="O611">
        <v>3</v>
      </c>
    </row>
    <row r="612" spans="1:15" x14ac:dyDescent="0.2">
      <c r="A612" s="5">
        <v>611</v>
      </c>
      <c r="B612">
        <v>0</v>
      </c>
      <c r="C612">
        <v>1</v>
      </c>
      <c r="D612" s="2">
        <v>0</v>
      </c>
      <c r="E612" s="2">
        <v>0</v>
      </c>
      <c r="F612" s="2">
        <v>46</v>
      </c>
      <c r="G612" s="2">
        <v>66</v>
      </c>
      <c r="H612" s="2">
        <v>1</v>
      </c>
      <c r="I612" s="3">
        <v>4</v>
      </c>
      <c r="J612" s="2">
        <v>34</v>
      </c>
      <c r="K612" s="2">
        <v>119</v>
      </c>
      <c r="L612" s="2">
        <v>31</v>
      </c>
      <c r="M612" s="2">
        <v>0</v>
      </c>
      <c r="N612" s="2">
        <v>2</v>
      </c>
      <c r="O612" s="1">
        <v>0</v>
      </c>
    </row>
    <row r="613" spans="1:15" x14ac:dyDescent="0.2">
      <c r="A613" s="5">
        <v>612</v>
      </c>
      <c r="B613">
        <v>1</v>
      </c>
      <c r="C613">
        <v>1</v>
      </c>
      <c r="D613" s="2">
        <v>1</v>
      </c>
      <c r="E613" s="2">
        <v>2</v>
      </c>
      <c r="F613" s="2">
        <v>48</v>
      </c>
      <c r="G613" s="2">
        <v>22</v>
      </c>
      <c r="H613" s="2">
        <v>1</v>
      </c>
      <c r="I613" s="2">
        <v>0</v>
      </c>
      <c r="J613" s="2">
        <v>49</v>
      </c>
      <c r="K613" s="2">
        <v>244</v>
      </c>
      <c r="L613" s="4">
        <v>3</v>
      </c>
      <c r="M613" s="2">
        <v>1</v>
      </c>
      <c r="N613" s="2">
        <v>1</v>
      </c>
      <c r="O613">
        <v>2</v>
      </c>
    </row>
    <row r="614" spans="1:15" x14ac:dyDescent="0.2">
      <c r="A614" s="5">
        <v>613</v>
      </c>
      <c r="B614">
        <v>0</v>
      </c>
      <c r="C614">
        <v>1</v>
      </c>
      <c r="D614" s="2">
        <v>1</v>
      </c>
      <c r="E614" s="2">
        <v>0</v>
      </c>
      <c r="F614" s="2">
        <v>28</v>
      </c>
      <c r="G614" s="2">
        <v>37</v>
      </c>
      <c r="H614" s="2">
        <v>1</v>
      </c>
      <c r="I614" s="2">
        <v>1</v>
      </c>
      <c r="J614" s="2">
        <v>19</v>
      </c>
      <c r="K614" s="2">
        <v>61</v>
      </c>
      <c r="L614" s="2">
        <v>44</v>
      </c>
      <c r="M614" s="2">
        <v>1</v>
      </c>
      <c r="N614" s="2">
        <v>0</v>
      </c>
      <c r="O614">
        <v>3</v>
      </c>
    </row>
    <row r="615" spans="1:15" x14ac:dyDescent="0.2">
      <c r="A615" s="5">
        <v>614</v>
      </c>
      <c r="B615">
        <v>1</v>
      </c>
      <c r="C615">
        <v>0</v>
      </c>
      <c r="D615" s="2">
        <v>0</v>
      </c>
      <c r="E615" s="2">
        <v>1</v>
      </c>
      <c r="F615" s="2">
        <v>28</v>
      </c>
      <c r="G615" s="2">
        <v>43</v>
      </c>
      <c r="H615" s="2">
        <v>1</v>
      </c>
      <c r="I615" s="2">
        <v>1</v>
      </c>
      <c r="J615" s="2">
        <v>13</v>
      </c>
      <c r="K615" s="2">
        <v>39</v>
      </c>
      <c r="L615" s="2">
        <v>39</v>
      </c>
      <c r="M615" s="2">
        <v>1</v>
      </c>
      <c r="N615" s="2">
        <v>1</v>
      </c>
      <c r="O615">
        <v>2</v>
      </c>
    </row>
    <row r="616" spans="1:15" x14ac:dyDescent="0.2">
      <c r="A616" s="5">
        <v>615</v>
      </c>
      <c r="B616">
        <v>1</v>
      </c>
      <c r="C616">
        <v>1</v>
      </c>
      <c r="D616" s="2">
        <v>1</v>
      </c>
      <c r="E616" s="2">
        <v>1</v>
      </c>
      <c r="F616" s="2">
        <v>63</v>
      </c>
      <c r="G616" s="2">
        <v>80</v>
      </c>
      <c r="H616" s="2">
        <v>1</v>
      </c>
      <c r="I616" s="2">
        <v>0</v>
      </c>
      <c r="J616" s="2">
        <v>77</v>
      </c>
      <c r="K616" s="2">
        <v>326</v>
      </c>
      <c r="L616" s="2">
        <v>8</v>
      </c>
      <c r="M616" s="2">
        <v>1</v>
      </c>
      <c r="N616" s="2">
        <v>1</v>
      </c>
      <c r="O616">
        <v>3</v>
      </c>
    </row>
    <row r="617" spans="1:15" x14ac:dyDescent="0.2">
      <c r="A617" s="5">
        <v>616</v>
      </c>
      <c r="B617">
        <v>1</v>
      </c>
      <c r="C617">
        <v>1</v>
      </c>
      <c r="D617" s="2">
        <v>1</v>
      </c>
      <c r="E617" s="2">
        <v>0</v>
      </c>
      <c r="F617" s="2">
        <v>26</v>
      </c>
      <c r="G617" s="2">
        <v>54</v>
      </c>
      <c r="H617" s="2">
        <v>0</v>
      </c>
      <c r="I617" s="2">
        <v>3</v>
      </c>
      <c r="J617" s="2">
        <v>22</v>
      </c>
      <c r="K617" s="2">
        <v>44</v>
      </c>
      <c r="L617" s="2">
        <v>5</v>
      </c>
      <c r="M617" s="2">
        <v>1</v>
      </c>
      <c r="N617" s="2">
        <v>1</v>
      </c>
      <c r="O617">
        <v>2</v>
      </c>
    </row>
    <row r="618" spans="1:15" x14ac:dyDescent="0.2">
      <c r="A618" s="5">
        <v>617</v>
      </c>
      <c r="B618">
        <v>0</v>
      </c>
      <c r="C618">
        <v>1</v>
      </c>
      <c r="D618" s="2">
        <v>0</v>
      </c>
      <c r="E618" s="2">
        <v>0</v>
      </c>
      <c r="F618" s="2">
        <v>36</v>
      </c>
      <c r="G618" s="2">
        <v>53</v>
      </c>
      <c r="H618" s="2">
        <v>1</v>
      </c>
      <c r="I618" s="2">
        <v>3</v>
      </c>
      <c r="J618" s="2">
        <v>18</v>
      </c>
      <c r="K618" s="2">
        <v>55</v>
      </c>
      <c r="L618" s="2">
        <v>47</v>
      </c>
      <c r="M618" s="2">
        <v>1</v>
      </c>
      <c r="N618" s="2">
        <v>0</v>
      </c>
      <c r="O618">
        <v>2</v>
      </c>
    </row>
    <row r="619" spans="1:15" x14ac:dyDescent="0.2">
      <c r="A619" s="5">
        <v>618</v>
      </c>
      <c r="B619">
        <v>1</v>
      </c>
      <c r="C619">
        <v>1</v>
      </c>
      <c r="D619" s="2">
        <v>1</v>
      </c>
      <c r="E619" s="2">
        <v>0</v>
      </c>
      <c r="F619" s="2">
        <v>30</v>
      </c>
      <c r="G619" s="2">
        <v>66</v>
      </c>
      <c r="H619" s="2">
        <v>1</v>
      </c>
      <c r="I619" s="2">
        <v>1</v>
      </c>
      <c r="J619" s="2">
        <v>13</v>
      </c>
      <c r="K619" s="2">
        <v>60</v>
      </c>
      <c r="L619" s="2">
        <v>25</v>
      </c>
      <c r="M619" s="2">
        <v>1</v>
      </c>
      <c r="N619" s="2">
        <v>1</v>
      </c>
      <c r="O619">
        <v>3</v>
      </c>
    </row>
    <row r="620" spans="1:15" x14ac:dyDescent="0.2">
      <c r="A620" s="5">
        <v>619</v>
      </c>
      <c r="B620">
        <v>0</v>
      </c>
      <c r="C620">
        <v>1</v>
      </c>
      <c r="D620" s="2">
        <v>0</v>
      </c>
      <c r="E620" s="2">
        <v>0</v>
      </c>
      <c r="F620" s="2">
        <v>33</v>
      </c>
      <c r="G620" s="2">
        <v>54</v>
      </c>
      <c r="H620" s="2">
        <v>1</v>
      </c>
      <c r="I620" s="2">
        <v>1</v>
      </c>
      <c r="J620" s="2">
        <v>14</v>
      </c>
      <c r="K620" s="2">
        <v>47</v>
      </c>
      <c r="L620" s="2">
        <v>42</v>
      </c>
      <c r="M620" s="2">
        <v>1</v>
      </c>
      <c r="N620" s="2">
        <v>2</v>
      </c>
      <c r="O620">
        <v>1</v>
      </c>
    </row>
    <row r="621" spans="1:15" x14ac:dyDescent="0.2">
      <c r="A621" s="5">
        <v>620</v>
      </c>
      <c r="B621">
        <v>0</v>
      </c>
      <c r="C621">
        <v>1</v>
      </c>
      <c r="D621" s="2">
        <v>1</v>
      </c>
      <c r="E621" s="2">
        <v>1</v>
      </c>
      <c r="F621" s="2">
        <v>56</v>
      </c>
      <c r="G621" s="2">
        <v>29</v>
      </c>
      <c r="H621" s="2">
        <v>1</v>
      </c>
      <c r="I621" s="2">
        <v>0</v>
      </c>
      <c r="J621" s="2">
        <v>51</v>
      </c>
      <c r="K621" s="2">
        <v>225</v>
      </c>
      <c r="L621" s="2">
        <v>15</v>
      </c>
      <c r="M621" s="2">
        <v>1</v>
      </c>
      <c r="N621" s="2">
        <v>0</v>
      </c>
      <c r="O621">
        <v>2</v>
      </c>
    </row>
    <row r="622" spans="1:15" x14ac:dyDescent="0.2">
      <c r="A622" s="5">
        <v>621</v>
      </c>
      <c r="B622">
        <v>1</v>
      </c>
      <c r="C622">
        <v>0</v>
      </c>
      <c r="D622" s="2">
        <v>1</v>
      </c>
      <c r="E622" s="2">
        <v>0</v>
      </c>
      <c r="F622" s="2">
        <v>34</v>
      </c>
      <c r="G622" s="2">
        <v>74</v>
      </c>
      <c r="H622" s="2">
        <v>1</v>
      </c>
      <c r="I622" s="2">
        <v>1</v>
      </c>
      <c r="J622" s="2">
        <v>18</v>
      </c>
      <c r="K622" s="2">
        <v>72</v>
      </c>
      <c r="L622" s="2">
        <v>10</v>
      </c>
      <c r="M622" s="2">
        <v>1</v>
      </c>
      <c r="N622" s="2">
        <v>2</v>
      </c>
      <c r="O622">
        <v>3</v>
      </c>
    </row>
    <row r="623" spans="1:15" x14ac:dyDescent="0.2">
      <c r="A623" s="5">
        <v>622</v>
      </c>
      <c r="B623">
        <v>0</v>
      </c>
      <c r="C623">
        <v>0</v>
      </c>
      <c r="D623" s="2">
        <v>1</v>
      </c>
      <c r="E623" s="2">
        <v>0</v>
      </c>
      <c r="F623" s="2">
        <v>56</v>
      </c>
      <c r="G623" s="2">
        <v>59</v>
      </c>
      <c r="H623" s="2">
        <v>0</v>
      </c>
      <c r="I623" s="2">
        <v>0</v>
      </c>
      <c r="J623" s="2">
        <v>83</v>
      </c>
      <c r="K623" s="2">
        <v>281</v>
      </c>
      <c r="L623" s="2">
        <v>1</v>
      </c>
      <c r="M623" s="2">
        <v>1</v>
      </c>
      <c r="N623" s="2">
        <v>1</v>
      </c>
      <c r="O623">
        <v>3</v>
      </c>
    </row>
    <row r="624" spans="1:15" x14ac:dyDescent="0.2">
      <c r="A624" s="5">
        <v>623</v>
      </c>
      <c r="B624">
        <v>1</v>
      </c>
      <c r="C624">
        <v>1</v>
      </c>
      <c r="D624" s="2">
        <v>1</v>
      </c>
      <c r="E624" s="2">
        <v>1</v>
      </c>
      <c r="F624" s="2">
        <v>54</v>
      </c>
      <c r="G624" s="2">
        <v>44</v>
      </c>
      <c r="H624" s="2">
        <v>1</v>
      </c>
      <c r="I624" s="2">
        <v>0</v>
      </c>
      <c r="J624" s="2">
        <v>60</v>
      </c>
      <c r="K624" s="2">
        <v>124</v>
      </c>
      <c r="L624" s="4">
        <v>7</v>
      </c>
      <c r="M624" s="2">
        <v>1</v>
      </c>
      <c r="N624" s="2">
        <v>1</v>
      </c>
      <c r="O624">
        <v>2</v>
      </c>
    </row>
    <row r="625" spans="1:15" x14ac:dyDescent="0.2">
      <c r="A625" s="5">
        <v>624</v>
      </c>
      <c r="B625">
        <v>1</v>
      </c>
      <c r="C625">
        <v>1</v>
      </c>
      <c r="D625" s="2">
        <v>0</v>
      </c>
      <c r="E625" s="2">
        <v>0</v>
      </c>
      <c r="F625" s="2">
        <v>29</v>
      </c>
      <c r="G625" s="2">
        <v>52</v>
      </c>
      <c r="H625" s="2">
        <v>1</v>
      </c>
      <c r="I625" s="2">
        <v>3</v>
      </c>
      <c r="J625" s="2">
        <v>16</v>
      </c>
      <c r="K625" s="2">
        <v>60</v>
      </c>
      <c r="L625" s="2">
        <v>8</v>
      </c>
      <c r="M625" s="2">
        <v>1</v>
      </c>
      <c r="N625" s="2">
        <v>0</v>
      </c>
      <c r="O625">
        <v>2</v>
      </c>
    </row>
    <row r="626" spans="1:15" x14ac:dyDescent="0.2">
      <c r="A626" s="5">
        <v>625</v>
      </c>
      <c r="B626">
        <v>1</v>
      </c>
      <c r="C626">
        <v>1</v>
      </c>
      <c r="D626" s="2">
        <v>0</v>
      </c>
      <c r="E626" s="2">
        <v>0</v>
      </c>
      <c r="F626" s="2">
        <v>27</v>
      </c>
      <c r="G626" s="2">
        <v>63</v>
      </c>
      <c r="H626" s="2">
        <v>0</v>
      </c>
      <c r="I626" s="2">
        <v>3</v>
      </c>
      <c r="J626" s="2">
        <v>15</v>
      </c>
      <c r="K626" s="2">
        <v>22</v>
      </c>
      <c r="L626" s="2">
        <v>45</v>
      </c>
      <c r="M626" s="2">
        <v>1</v>
      </c>
      <c r="N626" s="2">
        <v>1</v>
      </c>
      <c r="O626">
        <v>2</v>
      </c>
    </row>
    <row r="627" spans="1:15" x14ac:dyDescent="0.2">
      <c r="A627" s="5">
        <v>626</v>
      </c>
      <c r="B627">
        <v>1</v>
      </c>
      <c r="C627">
        <v>1</v>
      </c>
      <c r="D627" s="2">
        <v>0</v>
      </c>
      <c r="E627" s="2">
        <v>1</v>
      </c>
      <c r="F627" s="2">
        <v>36</v>
      </c>
      <c r="G627" s="2">
        <v>48</v>
      </c>
      <c r="H627" s="2">
        <v>1</v>
      </c>
      <c r="I627" s="2">
        <v>1</v>
      </c>
      <c r="J627" s="2">
        <v>17</v>
      </c>
      <c r="K627" s="2">
        <v>61</v>
      </c>
      <c r="L627" s="2">
        <v>36</v>
      </c>
      <c r="M627" s="2">
        <v>1</v>
      </c>
      <c r="N627" s="2">
        <v>1</v>
      </c>
      <c r="O627">
        <v>1</v>
      </c>
    </row>
    <row r="628" spans="1:15" x14ac:dyDescent="0.2">
      <c r="A628" s="5">
        <v>627</v>
      </c>
      <c r="B628">
        <v>0</v>
      </c>
      <c r="C628">
        <v>1</v>
      </c>
      <c r="D628" s="2">
        <v>0</v>
      </c>
      <c r="E628" s="2">
        <v>0</v>
      </c>
      <c r="F628" s="2">
        <v>51</v>
      </c>
      <c r="G628" s="2">
        <v>34</v>
      </c>
      <c r="H628" s="2">
        <v>1</v>
      </c>
      <c r="I628" s="3">
        <v>4</v>
      </c>
      <c r="J628" s="2">
        <v>37</v>
      </c>
      <c r="K628" s="2">
        <v>137</v>
      </c>
      <c r="L628" s="2">
        <v>21</v>
      </c>
      <c r="M628" s="2">
        <v>0</v>
      </c>
      <c r="N628" s="2">
        <v>3</v>
      </c>
      <c r="O628">
        <v>0</v>
      </c>
    </row>
    <row r="629" spans="1:15" x14ac:dyDescent="0.2">
      <c r="A629" s="5">
        <v>628</v>
      </c>
      <c r="B629">
        <v>1</v>
      </c>
      <c r="C629">
        <v>1</v>
      </c>
      <c r="D629" s="2">
        <v>1</v>
      </c>
      <c r="E629" s="2">
        <v>0</v>
      </c>
      <c r="F629" s="2">
        <v>30</v>
      </c>
      <c r="G629" s="2">
        <v>39</v>
      </c>
      <c r="H629" s="2">
        <v>0</v>
      </c>
      <c r="I629" s="2">
        <v>3</v>
      </c>
      <c r="J629" s="2">
        <v>11</v>
      </c>
      <c r="K629" s="2">
        <v>44</v>
      </c>
      <c r="L629" s="2">
        <v>22</v>
      </c>
      <c r="M629" s="2">
        <v>1</v>
      </c>
      <c r="N629" s="2">
        <v>2</v>
      </c>
      <c r="O629">
        <v>2</v>
      </c>
    </row>
    <row r="630" spans="1:15" x14ac:dyDescent="0.2">
      <c r="A630" s="5">
        <v>629</v>
      </c>
      <c r="B630">
        <v>0</v>
      </c>
      <c r="C630">
        <v>0</v>
      </c>
      <c r="D630" s="2">
        <v>1</v>
      </c>
      <c r="E630" s="2">
        <v>2</v>
      </c>
      <c r="F630" s="2">
        <v>55</v>
      </c>
      <c r="G630" s="2">
        <v>60</v>
      </c>
      <c r="H630" s="2">
        <v>0</v>
      </c>
      <c r="I630" s="2">
        <v>0</v>
      </c>
      <c r="J630" s="2">
        <v>80</v>
      </c>
      <c r="K630" s="2">
        <v>366</v>
      </c>
      <c r="L630" s="2">
        <v>1</v>
      </c>
      <c r="M630" s="2">
        <v>1</v>
      </c>
      <c r="N630" s="2">
        <v>2</v>
      </c>
      <c r="O630">
        <v>3</v>
      </c>
    </row>
    <row r="631" spans="1:15" x14ac:dyDescent="0.2">
      <c r="A631" s="5">
        <v>630</v>
      </c>
      <c r="B631">
        <v>1</v>
      </c>
      <c r="C631">
        <v>0</v>
      </c>
      <c r="D631" s="2">
        <v>1</v>
      </c>
      <c r="E631" s="2">
        <v>0</v>
      </c>
      <c r="F631" s="2">
        <v>34</v>
      </c>
      <c r="G631" s="2">
        <v>28</v>
      </c>
      <c r="H631" s="2">
        <v>0</v>
      </c>
      <c r="I631" s="2">
        <v>3</v>
      </c>
      <c r="J631" s="2">
        <v>17</v>
      </c>
      <c r="K631" s="2">
        <v>84</v>
      </c>
      <c r="L631" s="2">
        <v>10</v>
      </c>
      <c r="M631" s="2">
        <v>1</v>
      </c>
      <c r="N631" s="2">
        <v>1</v>
      </c>
      <c r="O631">
        <v>2</v>
      </c>
    </row>
    <row r="632" spans="1:15" x14ac:dyDescent="0.2">
      <c r="A632" s="5">
        <v>631</v>
      </c>
      <c r="B632">
        <v>1</v>
      </c>
      <c r="C632">
        <v>1</v>
      </c>
      <c r="D632" s="2">
        <v>0</v>
      </c>
      <c r="E632" s="2">
        <v>0</v>
      </c>
      <c r="F632" s="2">
        <v>25</v>
      </c>
      <c r="G632" s="2">
        <v>37</v>
      </c>
      <c r="H632" s="2">
        <v>0</v>
      </c>
      <c r="I632" s="2">
        <v>3</v>
      </c>
      <c r="J632" s="2">
        <v>16</v>
      </c>
      <c r="K632" s="2">
        <v>66</v>
      </c>
      <c r="L632" s="2">
        <v>19</v>
      </c>
      <c r="M632" s="2">
        <v>1</v>
      </c>
      <c r="N632" s="2">
        <v>1</v>
      </c>
      <c r="O632">
        <v>1</v>
      </c>
    </row>
    <row r="633" spans="1:15" x14ac:dyDescent="0.2">
      <c r="A633" s="5">
        <v>632</v>
      </c>
      <c r="B633">
        <v>0</v>
      </c>
      <c r="C633">
        <v>0</v>
      </c>
      <c r="D633" s="2">
        <v>1</v>
      </c>
      <c r="E633" s="2">
        <v>2</v>
      </c>
      <c r="F633" s="2">
        <v>32</v>
      </c>
      <c r="G633" s="2">
        <v>21</v>
      </c>
      <c r="H633" s="2">
        <v>0</v>
      </c>
      <c r="I633" s="2">
        <v>2</v>
      </c>
      <c r="J633" s="2">
        <v>28</v>
      </c>
      <c r="K633" s="2">
        <v>95</v>
      </c>
      <c r="L633" s="2">
        <v>31</v>
      </c>
      <c r="M633" s="2">
        <v>1</v>
      </c>
      <c r="N633" s="2">
        <v>4</v>
      </c>
      <c r="O633">
        <v>4</v>
      </c>
    </row>
    <row r="634" spans="1:15" x14ac:dyDescent="0.2">
      <c r="A634" s="5">
        <v>633</v>
      </c>
      <c r="B634">
        <v>0</v>
      </c>
      <c r="C634">
        <v>1</v>
      </c>
      <c r="D634" s="2">
        <v>1</v>
      </c>
      <c r="E634" s="2">
        <v>0</v>
      </c>
      <c r="F634" s="2">
        <v>32</v>
      </c>
      <c r="G634" s="2">
        <v>36</v>
      </c>
      <c r="H634" s="2">
        <v>0</v>
      </c>
      <c r="I634" s="2">
        <v>3</v>
      </c>
      <c r="J634" s="2">
        <v>20</v>
      </c>
      <c r="K634" s="2">
        <v>95</v>
      </c>
      <c r="L634" s="2">
        <v>7</v>
      </c>
      <c r="M634" s="2">
        <v>1</v>
      </c>
      <c r="N634" s="2">
        <v>1</v>
      </c>
      <c r="O634">
        <v>2</v>
      </c>
    </row>
    <row r="635" spans="1:15" x14ac:dyDescent="0.2">
      <c r="A635" s="5">
        <v>634</v>
      </c>
      <c r="B635">
        <v>0</v>
      </c>
      <c r="C635">
        <v>1</v>
      </c>
      <c r="D635" s="2">
        <v>1</v>
      </c>
      <c r="E635" s="2">
        <v>0</v>
      </c>
      <c r="F635" s="2">
        <v>33</v>
      </c>
      <c r="G635" s="2">
        <v>34</v>
      </c>
      <c r="H635" s="2">
        <v>1</v>
      </c>
      <c r="I635" s="2">
        <v>1</v>
      </c>
      <c r="J635" s="2">
        <v>14</v>
      </c>
      <c r="K635" s="2">
        <v>48</v>
      </c>
      <c r="L635" s="2">
        <v>47</v>
      </c>
      <c r="M635" s="2">
        <v>1</v>
      </c>
      <c r="N635" s="2">
        <v>1</v>
      </c>
      <c r="O635">
        <v>2</v>
      </c>
    </row>
    <row r="636" spans="1:15" x14ac:dyDescent="0.2">
      <c r="A636" s="5">
        <v>635</v>
      </c>
      <c r="B636">
        <v>0</v>
      </c>
      <c r="C636">
        <v>1</v>
      </c>
      <c r="D636" s="2">
        <v>1</v>
      </c>
      <c r="E636" s="2">
        <v>3</v>
      </c>
      <c r="F636" s="2">
        <v>46</v>
      </c>
      <c r="G636" s="2">
        <v>63</v>
      </c>
      <c r="H636" s="2">
        <v>1</v>
      </c>
      <c r="I636" s="3">
        <v>4</v>
      </c>
      <c r="J636" s="2">
        <v>31</v>
      </c>
      <c r="K636" s="2">
        <v>37</v>
      </c>
      <c r="L636" s="2">
        <v>22</v>
      </c>
      <c r="M636" s="2">
        <v>0</v>
      </c>
      <c r="N636" s="2">
        <v>9</v>
      </c>
      <c r="O636" s="1">
        <v>0</v>
      </c>
    </row>
    <row r="637" spans="1:15" x14ac:dyDescent="0.2">
      <c r="A637" s="5">
        <v>636</v>
      </c>
      <c r="B637">
        <v>0</v>
      </c>
      <c r="C637">
        <v>0</v>
      </c>
      <c r="D637" s="2">
        <v>1</v>
      </c>
      <c r="E637" s="2">
        <v>1</v>
      </c>
      <c r="F637" s="2">
        <v>31</v>
      </c>
      <c r="G637" s="2">
        <v>20</v>
      </c>
      <c r="H637" s="2">
        <v>0</v>
      </c>
      <c r="I637" s="2">
        <v>3</v>
      </c>
      <c r="J637" s="2">
        <v>35</v>
      </c>
      <c r="K637" s="2">
        <v>55</v>
      </c>
      <c r="L637" s="2">
        <v>38</v>
      </c>
      <c r="M637" s="2">
        <v>1</v>
      </c>
      <c r="N637" s="2">
        <v>2</v>
      </c>
      <c r="O637">
        <v>4</v>
      </c>
    </row>
    <row r="638" spans="1:15" x14ac:dyDescent="0.2">
      <c r="A638" s="5">
        <v>637</v>
      </c>
      <c r="B638">
        <v>1</v>
      </c>
      <c r="C638">
        <v>1</v>
      </c>
      <c r="D638" s="2">
        <v>1</v>
      </c>
      <c r="E638" s="2">
        <v>0</v>
      </c>
      <c r="F638" s="2">
        <v>60</v>
      </c>
      <c r="G638" s="2">
        <v>79</v>
      </c>
      <c r="H638" s="2">
        <v>1</v>
      </c>
      <c r="I638" s="2">
        <v>0</v>
      </c>
      <c r="J638" s="2">
        <v>73</v>
      </c>
      <c r="K638" s="2">
        <v>326</v>
      </c>
      <c r="L638" s="2">
        <v>13</v>
      </c>
      <c r="M638" s="2">
        <v>1</v>
      </c>
      <c r="N638" s="2">
        <v>0</v>
      </c>
      <c r="O638">
        <v>1</v>
      </c>
    </row>
    <row r="639" spans="1:15" x14ac:dyDescent="0.2">
      <c r="A639" s="5">
        <v>638</v>
      </c>
      <c r="B639">
        <v>1</v>
      </c>
      <c r="C639">
        <v>1</v>
      </c>
      <c r="D639" s="2">
        <v>0</v>
      </c>
      <c r="E639" s="2">
        <v>1</v>
      </c>
      <c r="F639" s="2">
        <v>32</v>
      </c>
      <c r="G639" s="2">
        <v>42</v>
      </c>
      <c r="H639" s="2">
        <v>1</v>
      </c>
      <c r="I639" s="2">
        <v>1</v>
      </c>
      <c r="J639" s="2">
        <v>21</v>
      </c>
      <c r="K639" s="2">
        <v>63</v>
      </c>
      <c r="L639" s="2">
        <v>13</v>
      </c>
      <c r="M639" s="2">
        <v>1</v>
      </c>
      <c r="N639" s="2">
        <v>2</v>
      </c>
      <c r="O639">
        <v>1</v>
      </c>
    </row>
    <row r="640" spans="1:15" x14ac:dyDescent="0.2">
      <c r="A640" s="5">
        <v>639</v>
      </c>
      <c r="B640">
        <v>0</v>
      </c>
      <c r="C640">
        <v>0</v>
      </c>
      <c r="D640" s="2">
        <v>0</v>
      </c>
      <c r="E640" s="2">
        <v>0</v>
      </c>
      <c r="F640" s="2">
        <v>31</v>
      </c>
      <c r="G640" s="2">
        <v>44</v>
      </c>
      <c r="H640" s="2">
        <v>0</v>
      </c>
      <c r="I640" s="2">
        <v>3</v>
      </c>
      <c r="J640" s="2">
        <v>15</v>
      </c>
      <c r="K640" s="2">
        <v>66</v>
      </c>
      <c r="L640" s="2">
        <v>37</v>
      </c>
      <c r="M640" s="2">
        <v>1</v>
      </c>
      <c r="N640" s="2">
        <v>2</v>
      </c>
      <c r="O640">
        <v>3</v>
      </c>
    </row>
    <row r="641" spans="1:15" x14ac:dyDescent="0.2">
      <c r="A641" s="5">
        <v>640</v>
      </c>
      <c r="B641">
        <v>0</v>
      </c>
      <c r="C641">
        <v>1</v>
      </c>
      <c r="D641" s="2">
        <v>1</v>
      </c>
      <c r="E641" s="2">
        <v>1</v>
      </c>
      <c r="F641" s="2">
        <v>51</v>
      </c>
      <c r="G641" s="2">
        <v>63</v>
      </c>
      <c r="H641" s="2">
        <v>1</v>
      </c>
      <c r="I641" s="2">
        <v>0</v>
      </c>
      <c r="J641" s="2">
        <v>45</v>
      </c>
      <c r="K641" s="2">
        <v>87</v>
      </c>
      <c r="L641" s="2">
        <v>15</v>
      </c>
      <c r="M641" s="2">
        <v>1</v>
      </c>
      <c r="N641" s="2">
        <v>0</v>
      </c>
      <c r="O641">
        <v>3</v>
      </c>
    </row>
    <row r="642" spans="1:15" x14ac:dyDescent="0.2">
      <c r="A642" s="5">
        <v>641</v>
      </c>
      <c r="B642">
        <v>0</v>
      </c>
      <c r="C642">
        <v>0</v>
      </c>
      <c r="D642" s="2">
        <v>1</v>
      </c>
      <c r="E642" s="2">
        <v>3</v>
      </c>
      <c r="F642" s="2">
        <v>34</v>
      </c>
      <c r="G642" s="2">
        <v>24</v>
      </c>
      <c r="H642" s="2">
        <v>0</v>
      </c>
      <c r="I642" s="2">
        <v>1</v>
      </c>
      <c r="J642" s="2">
        <v>28</v>
      </c>
      <c r="K642" s="2">
        <v>92</v>
      </c>
      <c r="L642" s="2">
        <v>33</v>
      </c>
      <c r="M642" s="2">
        <v>1</v>
      </c>
      <c r="N642" s="2">
        <v>2</v>
      </c>
      <c r="O642">
        <v>4</v>
      </c>
    </row>
    <row r="643" spans="1:15" x14ac:dyDescent="0.2">
      <c r="A643" s="5">
        <v>642</v>
      </c>
      <c r="B643">
        <v>1</v>
      </c>
      <c r="C643">
        <v>1</v>
      </c>
      <c r="D643" s="2">
        <v>0</v>
      </c>
      <c r="E643" s="2">
        <v>0</v>
      </c>
      <c r="F643" s="2">
        <v>29</v>
      </c>
      <c r="G643" s="2">
        <v>79</v>
      </c>
      <c r="H643" s="2">
        <v>1</v>
      </c>
      <c r="I643" s="2">
        <v>1</v>
      </c>
      <c r="J643" s="2">
        <v>18</v>
      </c>
      <c r="K643" s="2">
        <v>65</v>
      </c>
      <c r="L643" s="2">
        <v>42</v>
      </c>
      <c r="M643" s="2">
        <v>1</v>
      </c>
      <c r="N643" s="2">
        <v>2</v>
      </c>
      <c r="O643">
        <v>1</v>
      </c>
    </row>
    <row r="644" spans="1:15" x14ac:dyDescent="0.2">
      <c r="A644" s="5">
        <v>643</v>
      </c>
      <c r="B644">
        <v>1</v>
      </c>
      <c r="C644">
        <v>0</v>
      </c>
      <c r="D644" s="2">
        <v>1</v>
      </c>
      <c r="E644" s="2">
        <v>2</v>
      </c>
      <c r="F644" s="2">
        <v>52</v>
      </c>
      <c r="G644" s="2">
        <v>25</v>
      </c>
      <c r="H644" s="2">
        <v>0</v>
      </c>
      <c r="I644" s="2">
        <v>0</v>
      </c>
      <c r="J644" s="2">
        <v>67</v>
      </c>
      <c r="K644" s="2">
        <v>83</v>
      </c>
      <c r="L644" s="2">
        <v>6</v>
      </c>
      <c r="M644" s="2">
        <v>1</v>
      </c>
      <c r="N644" s="2">
        <v>2</v>
      </c>
      <c r="O644">
        <v>2</v>
      </c>
    </row>
    <row r="645" spans="1:15" x14ac:dyDescent="0.2">
      <c r="A645" s="5">
        <v>644</v>
      </c>
      <c r="B645">
        <v>1</v>
      </c>
      <c r="C645">
        <v>1</v>
      </c>
      <c r="D645" s="2">
        <v>1</v>
      </c>
      <c r="E645" s="2">
        <v>1</v>
      </c>
      <c r="F645" s="2">
        <v>52</v>
      </c>
      <c r="G645" s="2">
        <v>37</v>
      </c>
      <c r="H645" s="2">
        <v>1</v>
      </c>
      <c r="I645" s="2">
        <v>0</v>
      </c>
      <c r="J645" s="2">
        <v>64</v>
      </c>
      <c r="K645" s="2">
        <v>224</v>
      </c>
      <c r="L645" s="4">
        <v>8</v>
      </c>
      <c r="M645" s="2">
        <v>1</v>
      </c>
      <c r="N645" s="2">
        <v>2</v>
      </c>
      <c r="O645">
        <v>2</v>
      </c>
    </row>
    <row r="646" spans="1:15" x14ac:dyDescent="0.2">
      <c r="A646" s="5">
        <v>645</v>
      </c>
      <c r="B646">
        <v>1</v>
      </c>
      <c r="C646">
        <v>1</v>
      </c>
      <c r="D646" s="2">
        <v>1</v>
      </c>
      <c r="E646" s="2">
        <v>0</v>
      </c>
      <c r="F646" s="2">
        <v>35</v>
      </c>
      <c r="G646" s="2">
        <v>42</v>
      </c>
      <c r="H646" s="2">
        <v>1</v>
      </c>
      <c r="I646" s="2">
        <v>3</v>
      </c>
      <c r="J646" s="2">
        <v>18</v>
      </c>
      <c r="K646" s="2">
        <v>46</v>
      </c>
      <c r="L646" s="2">
        <v>22</v>
      </c>
      <c r="M646" s="2">
        <v>1</v>
      </c>
      <c r="N646" s="2">
        <v>1</v>
      </c>
      <c r="O646">
        <v>1</v>
      </c>
    </row>
    <row r="647" spans="1:15" x14ac:dyDescent="0.2">
      <c r="A647" s="5">
        <v>646</v>
      </c>
      <c r="B647">
        <v>1</v>
      </c>
      <c r="C647">
        <v>1</v>
      </c>
      <c r="D647" s="2">
        <v>1</v>
      </c>
      <c r="E647" s="2">
        <v>1</v>
      </c>
      <c r="F647" s="2">
        <v>53</v>
      </c>
      <c r="G647" s="2">
        <v>39</v>
      </c>
      <c r="H647" s="2">
        <v>1</v>
      </c>
      <c r="I647" s="3">
        <v>4</v>
      </c>
      <c r="J647" s="2">
        <v>45</v>
      </c>
      <c r="K647" s="2">
        <v>59</v>
      </c>
      <c r="L647" s="2">
        <v>40</v>
      </c>
      <c r="M647" s="2">
        <v>0</v>
      </c>
      <c r="N647" s="2">
        <v>4</v>
      </c>
      <c r="O647" s="1">
        <v>0</v>
      </c>
    </row>
    <row r="648" spans="1:15" x14ac:dyDescent="0.2">
      <c r="A648" s="5">
        <v>647</v>
      </c>
      <c r="B648">
        <v>0</v>
      </c>
      <c r="C648">
        <v>1</v>
      </c>
      <c r="D648" s="2">
        <v>1</v>
      </c>
      <c r="E648" s="2">
        <v>2</v>
      </c>
      <c r="F648" s="2">
        <v>46</v>
      </c>
      <c r="G648" s="2">
        <v>51</v>
      </c>
      <c r="H648" s="2">
        <v>1</v>
      </c>
      <c r="I648" s="3">
        <v>4</v>
      </c>
      <c r="J648" s="2">
        <v>34</v>
      </c>
      <c r="K648" s="2">
        <v>103</v>
      </c>
      <c r="L648" s="2">
        <v>16</v>
      </c>
      <c r="M648" s="2">
        <v>0</v>
      </c>
      <c r="N648" s="2">
        <v>9</v>
      </c>
      <c r="O648">
        <v>0</v>
      </c>
    </row>
    <row r="649" spans="1:15" x14ac:dyDescent="0.2">
      <c r="A649" s="5">
        <v>648</v>
      </c>
      <c r="B649">
        <v>1</v>
      </c>
      <c r="C649">
        <v>1</v>
      </c>
      <c r="D649" s="2">
        <v>1</v>
      </c>
      <c r="E649" s="2">
        <v>3</v>
      </c>
      <c r="F649" s="2">
        <v>48</v>
      </c>
      <c r="G649" s="2">
        <v>22</v>
      </c>
      <c r="H649" s="2">
        <v>1</v>
      </c>
      <c r="I649" s="2">
        <v>0</v>
      </c>
      <c r="J649" s="2">
        <v>43</v>
      </c>
      <c r="K649" s="2">
        <v>80</v>
      </c>
      <c r="L649" s="4">
        <v>2</v>
      </c>
      <c r="M649" s="2">
        <v>1</v>
      </c>
      <c r="N649" s="2">
        <v>2</v>
      </c>
      <c r="O649">
        <v>2</v>
      </c>
    </row>
    <row r="650" spans="1:15" x14ac:dyDescent="0.2">
      <c r="A650" s="5">
        <v>649</v>
      </c>
      <c r="B650">
        <v>1</v>
      </c>
      <c r="C650">
        <v>1</v>
      </c>
      <c r="D650" s="2">
        <v>0</v>
      </c>
      <c r="E650" s="2">
        <v>0</v>
      </c>
      <c r="F650" s="2">
        <v>44</v>
      </c>
      <c r="G650" s="2">
        <v>48</v>
      </c>
      <c r="H650" s="2">
        <v>1</v>
      </c>
      <c r="I650" s="3">
        <v>4</v>
      </c>
      <c r="J650" s="2">
        <v>45</v>
      </c>
      <c r="K650" s="2">
        <v>72</v>
      </c>
      <c r="L650" s="2">
        <v>20</v>
      </c>
      <c r="M650" s="2">
        <v>0</v>
      </c>
      <c r="N650" s="2">
        <v>14</v>
      </c>
      <c r="O650">
        <v>0</v>
      </c>
    </row>
    <row r="651" spans="1:15" x14ac:dyDescent="0.2">
      <c r="A651" s="5">
        <v>650</v>
      </c>
      <c r="B651">
        <v>1</v>
      </c>
      <c r="C651">
        <v>1</v>
      </c>
      <c r="D651" s="2">
        <v>1</v>
      </c>
      <c r="E651" s="2">
        <v>0</v>
      </c>
      <c r="F651" s="2">
        <v>33</v>
      </c>
      <c r="G651" s="2">
        <v>68</v>
      </c>
      <c r="H651" s="2">
        <v>0</v>
      </c>
      <c r="I651" s="2">
        <v>3</v>
      </c>
      <c r="J651" s="2">
        <v>17</v>
      </c>
      <c r="K651" s="2">
        <v>33</v>
      </c>
      <c r="L651" s="2">
        <v>12</v>
      </c>
      <c r="M651" s="2">
        <v>1</v>
      </c>
      <c r="N651" s="2">
        <v>0</v>
      </c>
      <c r="O651">
        <v>2</v>
      </c>
    </row>
    <row r="652" spans="1:15" x14ac:dyDescent="0.2">
      <c r="A652" s="5">
        <v>651</v>
      </c>
      <c r="B652">
        <v>1</v>
      </c>
      <c r="C652">
        <v>1</v>
      </c>
      <c r="D652" s="2">
        <v>1</v>
      </c>
      <c r="E652" s="2">
        <v>2</v>
      </c>
      <c r="F652" s="2">
        <v>52</v>
      </c>
      <c r="G652" s="2">
        <v>63</v>
      </c>
      <c r="H652" s="2">
        <v>1</v>
      </c>
      <c r="I652" s="3">
        <v>4</v>
      </c>
      <c r="J652" s="2">
        <v>40</v>
      </c>
      <c r="K652" s="2">
        <v>67</v>
      </c>
      <c r="L652" s="2">
        <v>31</v>
      </c>
      <c r="M652" s="2">
        <v>0</v>
      </c>
      <c r="N652" s="2">
        <v>10</v>
      </c>
      <c r="O652" s="1">
        <v>0</v>
      </c>
    </row>
    <row r="653" spans="1:15" x14ac:dyDescent="0.2">
      <c r="A653" s="5">
        <v>652</v>
      </c>
      <c r="B653">
        <v>1</v>
      </c>
      <c r="C653">
        <v>1</v>
      </c>
      <c r="D653" s="2">
        <v>0</v>
      </c>
      <c r="E653" s="2">
        <v>0</v>
      </c>
      <c r="F653" s="2">
        <v>31</v>
      </c>
      <c r="G653" s="2">
        <v>48</v>
      </c>
      <c r="H653" s="2">
        <v>1</v>
      </c>
      <c r="I653" s="2">
        <v>3</v>
      </c>
      <c r="J653" s="2">
        <v>16</v>
      </c>
      <c r="K653" s="2">
        <v>30</v>
      </c>
      <c r="L653" s="2">
        <v>27</v>
      </c>
      <c r="M653" s="2">
        <v>1</v>
      </c>
      <c r="N653" s="2">
        <v>1</v>
      </c>
      <c r="O653">
        <v>1</v>
      </c>
    </row>
    <row r="654" spans="1:15" x14ac:dyDescent="0.2">
      <c r="A654" s="5">
        <v>653</v>
      </c>
      <c r="B654">
        <v>0</v>
      </c>
      <c r="C654">
        <v>1</v>
      </c>
      <c r="D654" s="2">
        <v>1</v>
      </c>
      <c r="E654" s="2">
        <v>1</v>
      </c>
      <c r="F654" s="2">
        <v>43</v>
      </c>
      <c r="G654" s="2">
        <v>61</v>
      </c>
      <c r="H654" s="2">
        <v>1</v>
      </c>
      <c r="I654" s="3">
        <v>4</v>
      </c>
      <c r="J654" s="2">
        <v>59</v>
      </c>
      <c r="K654" s="2">
        <v>75</v>
      </c>
      <c r="L654" s="2">
        <v>14</v>
      </c>
      <c r="M654" s="2">
        <v>0</v>
      </c>
      <c r="N654" s="2">
        <v>6</v>
      </c>
      <c r="O654" s="1">
        <v>0</v>
      </c>
    </row>
    <row r="655" spans="1:15" x14ac:dyDescent="0.2">
      <c r="A655" s="5">
        <v>654</v>
      </c>
      <c r="B655">
        <v>1</v>
      </c>
      <c r="C655">
        <v>1</v>
      </c>
      <c r="D655" s="2">
        <v>0</v>
      </c>
      <c r="E655" s="2">
        <v>0</v>
      </c>
      <c r="F655" s="2">
        <v>26</v>
      </c>
      <c r="G655" s="2">
        <v>30</v>
      </c>
      <c r="H655" s="2">
        <v>0</v>
      </c>
      <c r="I655" s="2">
        <v>1</v>
      </c>
      <c r="J655" s="2">
        <v>15</v>
      </c>
      <c r="K655" s="2">
        <v>54</v>
      </c>
      <c r="L655" s="2">
        <v>40</v>
      </c>
      <c r="M655" s="2">
        <v>1</v>
      </c>
      <c r="N655" s="2">
        <v>1</v>
      </c>
      <c r="O655">
        <v>3</v>
      </c>
    </row>
    <row r="656" spans="1:15" x14ac:dyDescent="0.2">
      <c r="A656" s="5">
        <v>655</v>
      </c>
      <c r="B656">
        <v>0</v>
      </c>
      <c r="C656">
        <v>1</v>
      </c>
      <c r="D656" s="2">
        <v>1</v>
      </c>
      <c r="E656" s="2">
        <v>3</v>
      </c>
      <c r="F656" s="2">
        <v>28</v>
      </c>
      <c r="G656" s="2">
        <v>25</v>
      </c>
      <c r="H656" s="2">
        <v>0</v>
      </c>
      <c r="I656" s="2">
        <v>2</v>
      </c>
      <c r="J656" s="2">
        <v>33</v>
      </c>
      <c r="K656" s="2">
        <v>73</v>
      </c>
      <c r="L656" s="2">
        <v>42</v>
      </c>
      <c r="M656" s="2">
        <v>1</v>
      </c>
      <c r="N656" s="2">
        <v>0</v>
      </c>
      <c r="O656">
        <v>4</v>
      </c>
    </row>
    <row r="657" spans="1:15" x14ac:dyDescent="0.2">
      <c r="A657" s="5">
        <v>656</v>
      </c>
      <c r="B657">
        <v>1</v>
      </c>
      <c r="C657">
        <v>0</v>
      </c>
      <c r="D657" s="2">
        <v>1</v>
      </c>
      <c r="E657" s="2">
        <v>0</v>
      </c>
      <c r="F657" s="2">
        <v>32</v>
      </c>
      <c r="G657" s="2">
        <v>53</v>
      </c>
      <c r="H657" s="2">
        <v>1</v>
      </c>
      <c r="I657" s="2">
        <v>3</v>
      </c>
      <c r="J657" s="2">
        <v>18</v>
      </c>
      <c r="K657" s="2">
        <v>58</v>
      </c>
      <c r="L657" s="2">
        <v>45</v>
      </c>
      <c r="M657" s="2">
        <v>1</v>
      </c>
      <c r="N657" s="2">
        <v>2</v>
      </c>
      <c r="O657">
        <v>3</v>
      </c>
    </row>
    <row r="658" spans="1:15" x14ac:dyDescent="0.2">
      <c r="A658" s="5">
        <v>657</v>
      </c>
      <c r="B658">
        <v>1</v>
      </c>
      <c r="C658">
        <v>1</v>
      </c>
      <c r="D658" s="2">
        <v>1</v>
      </c>
      <c r="E658" s="2">
        <v>1</v>
      </c>
      <c r="F658" s="2">
        <v>30</v>
      </c>
      <c r="G658" s="2">
        <v>31</v>
      </c>
      <c r="H658" s="2">
        <v>0</v>
      </c>
      <c r="I658" s="2">
        <v>3</v>
      </c>
      <c r="J658" s="2">
        <v>15</v>
      </c>
      <c r="K658" s="2">
        <v>58</v>
      </c>
      <c r="L658" s="2">
        <v>29</v>
      </c>
      <c r="M658" s="2">
        <v>1</v>
      </c>
      <c r="N658" s="2">
        <v>1</v>
      </c>
      <c r="O658">
        <v>1</v>
      </c>
    </row>
    <row r="659" spans="1:15" x14ac:dyDescent="0.2">
      <c r="A659" s="5">
        <v>658</v>
      </c>
      <c r="B659">
        <v>0</v>
      </c>
      <c r="C659">
        <v>0</v>
      </c>
      <c r="D659" s="2">
        <v>1</v>
      </c>
      <c r="E659" s="2">
        <v>2</v>
      </c>
      <c r="F659" s="2">
        <v>27</v>
      </c>
      <c r="G659" s="2">
        <v>21</v>
      </c>
      <c r="H659" s="2">
        <v>0</v>
      </c>
      <c r="I659" s="2">
        <v>3</v>
      </c>
      <c r="J659" s="2">
        <v>32</v>
      </c>
      <c r="K659" s="2">
        <v>98</v>
      </c>
      <c r="L659" s="2">
        <v>46</v>
      </c>
      <c r="M659" s="2">
        <v>1</v>
      </c>
      <c r="N659" s="2">
        <v>4</v>
      </c>
      <c r="O659">
        <v>4</v>
      </c>
    </row>
    <row r="660" spans="1:15" x14ac:dyDescent="0.2">
      <c r="A660" s="5">
        <v>659</v>
      </c>
      <c r="B660">
        <v>0</v>
      </c>
      <c r="C660">
        <v>1</v>
      </c>
      <c r="D660" s="2">
        <v>0</v>
      </c>
      <c r="E660" s="2">
        <v>0</v>
      </c>
      <c r="F660" s="2">
        <v>24</v>
      </c>
      <c r="G660" s="2">
        <v>59</v>
      </c>
      <c r="H660" s="2">
        <v>0</v>
      </c>
      <c r="I660" s="2">
        <v>3</v>
      </c>
      <c r="J660" s="2">
        <v>14</v>
      </c>
      <c r="K660" s="2">
        <v>45</v>
      </c>
      <c r="L660" s="2">
        <v>2</v>
      </c>
      <c r="M660" s="2">
        <v>1</v>
      </c>
      <c r="N660" s="2">
        <v>1</v>
      </c>
      <c r="O660">
        <v>1</v>
      </c>
    </row>
    <row r="661" spans="1:15" x14ac:dyDescent="0.2">
      <c r="A661" s="5">
        <v>660</v>
      </c>
      <c r="B661">
        <v>1</v>
      </c>
      <c r="C661">
        <v>1</v>
      </c>
      <c r="D661" s="2">
        <v>1</v>
      </c>
      <c r="E661" s="2">
        <v>0</v>
      </c>
      <c r="F661" s="2">
        <v>30</v>
      </c>
      <c r="G661" s="2">
        <v>54</v>
      </c>
      <c r="H661" s="2">
        <v>1</v>
      </c>
      <c r="I661" s="2">
        <v>1</v>
      </c>
      <c r="J661" s="2">
        <v>18</v>
      </c>
      <c r="K661" s="2">
        <v>52</v>
      </c>
      <c r="L661" s="2">
        <v>33</v>
      </c>
      <c r="M661" s="2">
        <v>1</v>
      </c>
      <c r="N661" s="2">
        <v>0</v>
      </c>
      <c r="O661">
        <v>2</v>
      </c>
    </row>
    <row r="662" spans="1:15" x14ac:dyDescent="0.2">
      <c r="A662" s="5">
        <v>661</v>
      </c>
      <c r="B662">
        <v>1</v>
      </c>
      <c r="C662">
        <v>1</v>
      </c>
      <c r="D662" s="2">
        <v>1</v>
      </c>
      <c r="E662" s="2">
        <v>0</v>
      </c>
      <c r="F662" s="2">
        <v>31</v>
      </c>
      <c r="G662" s="2">
        <v>75</v>
      </c>
      <c r="H662" s="2">
        <v>1</v>
      </c>
      <c r="I662" s="2">
        <v>1</v>
      </c>
      <c r="J662" s="2">
        <v>21</v>
      </c>
      <c r="K662" s="2">
        <v>34</v>
      </c>
      <c r="L662" s="2">
        <v>39</v>
      </c>
      <c r="M662" s="2">
        <v>1</v>
      </c>
      <c r="N662" s="2">
        <v>1</v>
      </c>
      <c r="O662">
        <v>3</v>
      </c>
    </row>
    <row r="663" spans="1:15" x14ac:dyDescent="0.2">
      <c r="A663" s="5">
        <v>662</v>
      </c>
      <c r="B663">
        <v>1</v>
      </c>
      <c r="C663">
        <v>1</v>
      </c>
      <c r="D663" s="2">
        <v>0</v>
      </c>
      <c r="E663" s="2">
        <v>0</v>
      </c>
      <c r="F663" s="2">
        <v>47</v>
      </c>
      <c r="G663" s="2">
        <v>55</v>
      </c>
      <c r="H663" s="2">
        <v>1</v>
      </c>
      <c r="I663" s="3">
        <v>4</v>
      </c>
      <c r="J663" s="2">
        <v>30</v>
      </c>
      <c r="K663" s="2">
        <v>91</v>
      </c>
      <c r="L663" s="2">
        <v>25</v>
      </c>
      <c r="M663" s="2">
        <v>0</v>
      </c>
      <c r="N663" s="2">
        <v>0</v>
      </c>
      <c r="O663" s="1">
        <v>0</v>
      </c>
    </row>
    <row r="664" spans="1:15" x14ac:dyDescent="0.2">
      <c r="A664" s="5">
        <v>663</v>
      </c>
      <c r="B664">
        <v>1</v>
      </c>
      <c r="C664">
        <v>1</v>
      </c>
      <c r="D664" s="2">
        <v>1</v>
      </c>
      <c r="E664" s="2">
        <v>1</v>
      </c>
      <c r="F664" s="2">
        <v>52</v>
      </c>
      <c r="G664" s="2">
        <v>37</v>
      </c>
      <c r="H664" s="2">
        <v>1</v>
      </c>
      <c r="I664" s="2">
        <v>0</v>
      </c>
      <c r="J664" s="2">
        <v>43</v>
      </c>
      <c r="K664" s="2">
        <v>191</v>
      </c>
      <c r="L664" s="4">
        <v>5</v>
      </c>
      <c r="M664" s="2">
        <v>1</v>
      </c>
      <c r="N664" s="2">
        <v>1</v>
      </c>
      <c r="O664">
        <v>2</v>
      </c>
    </row>
    <row r="665" spans="1:15" x14ac:dyDescent="0.2">
      <c r="A665" s="5">
        <v>664</v>
      </c>
      <c r="B665">
        <v>0</v>
      </c>
      <c r="C665">
        <v>1</v>
      </c>
      <c r="D665" s="2">
        <v>0</v>
      </c>
      <c r="E665" s="2">
        <v>1</v>
      </c>
      <c r="F665" s="2">
        <v>32</v>
      </c>
      <c r="G665" s="2">
        <v>67</v>
      </c>
      <c r="H665" s="2">
        <v>1</v>
      </c>
      <c r="I665" s="2">
        <v>3</v>
      </c>
      <c r="J665" s="2">
        <v>16</v>
      </c>
      <c r="K665" s="2">
        <v>73</v>
      </c>
      <c r="L665" s="2">
        <v>5</v>
      </c>
      <c r="M665" s="2">
        <v>1</v>
      </c>
      <c r="N665" s="2">
        <v>0</v>
      </c>
      <c r="O665">
        <v>1</v>
      </c>
    </row>
    <row r="666" spans="1:15" x14ac:dyDescent="0.2">
      <c r="A666" s="5">
        <v>665</v>
      </c>
      <c r="B666">
        <v>1</v>
      </c>
      <c r="C666">
        <v>1</v>
      </c>
      <c r="D666" s="2">
        <v>1</v>
      </c>
      <c r="E666" s="2">
        <v>2</v>
      </c>
      <c r="F666" s="2">
        <v>49</v>
      </c>
      <c r="G666" s="2">
        <v>58</v>
      </c>
      <c r="H666" s="2">
        <v>1</v>
      </c>
      <c r="I666" s="3">
        <v>4</v>
      </c>
      <c r="J666" s="2">
        <v>44</v>
      </c>
      <c r="K666" s="2">
        <v>95</v>
      </c>
      <c r="L666" s="2">
        <v>23</v>
      </c>
      <c r="M666" s="2">
        <v>0</v>
      </c>
      <c r="N666" s="2">
        <v>8</v>
      </c>
      <c r="O666" s="1">
        <v>0</v>
      </c>
    </row>
    <row r="667" spans="1:15" x14ac:dyDescent="0.2">
      <c r="A667" s="5">
        <v>666</v>
      </c>
      <c r="B667">
        <v>1</v>
      </c>
      <c r="C667">
        <v>1</v>
      </c>
      <c r="D667" s="2">
        <v>1</v>
      </c>
      <c r="E667" s="2">
        <v>2</v>
      </c>
      <c r="F667" s="2">
        <v>48</v>
      </c>
      <c r="G667" s="2">
        <v>35</v>
      </c>
      <c r="H667" s="2">
        <v>1</v>
      </c>
      <c r="I667" s="3">
        <v>4</v>
      </c>
      <c r="J667" s="2">
        <v>31</v>
      </c>
      <c r="K667" s="2">
        <v>60</v>
      </c>
      <c r="L667" s="2">
        <v>24</v>
      </c>
      <c r="M667" s="2">
        <v>0</v>
      </c>
      <c r="N667" s="2">
        <v>11</v>
      </c>
      <c r="O667">
        <v>0</v>
      </c>
    </row>
    <row r="668" spans="1:15" x14ac:dyDescent="0.2">
      <c r="A668" s="5">
        <v>667</v>
      </c>
      <c r="B668">
        <v>1</v>
      </c>
      <c r="C668">
        <v>0</v>
      </c>
      <c r="D668" s="2">
        <v>0</v>
      </c>
      <c r="E668" s="2">
        <v>0</v>
      </c>
      <c r="F668" s="2">
        <v>35</v>
      </c>
      <c r="G668" s="2">
        <v>64</v>
      </c>
      <c r="H668" s="2">
        <v>1</v>
      </c>
      <c r="I668" s="2">
        <v>3</v>
      </c>
      <c r="J668" s="2">
        <v>16</v>
      </c>
      <c r="K668" s="2">
        <v>53</v>
      </c>
      <c r="L668" s="2">
        <v>12</v>
      </c>
      <c r="M668" s="2">
        <v>1</v>
      </c>
      <c r="N668" s="2">
        <v>1</v>
      </c>
      <c r="O668">
        <v>3</v>
      </c>
    </row>
    <row r="669" spans="1:15" x14ac:dyDescent="0.2">
      <c r="A669" s="5">
        <v>668</v>
      </c>
      <c r="B669">
        <v>1</v>
      </c>
      <c r="C669">
        <v>1</v>
      </c>
      <c r="D669" s="2">
        <v>0</v>
      </c>
      <c r="E669" s="2">
        <v>1</v>
      </c>
      <c r="F669" s="2">
        <v>28</v>
      </c>
      <c r="G669" s="2">
        <v>77</v>
      </c>
      <c r="H669" s="2">
        <v>1</v>
      </c>
      <c r="I669" s="2">
        <v>1</v>
      </c>
      <c r="J669" s="2">
        <v>15</v>
      </c>
      <c r="K669" s="2">
        <v>54</v>
      </c>
      <c r="L669" s="2">
        <v>36</v>
      </c>
      <c r="M669" s="2">
        <v>1</v>
      </c>
      <c r="N669" s="2">
        <v>1</v>
      </c>
      <c r="O669">
        <v>2</v>
      </c>
    </row>
    <row r="670" spans="1:15" x14ac:dyDescent="0.2">
      <c r="A670" s="5">
        <v>669</v>
      </c>
      <c r="B670">
        <v>0</v>
      </c>
      <c r="C670">
        <v>1</v>
      </c>
      <c r="D670" s="2">
        <v>0</v>
      </c>
      <c r="E670" s="2">
        <v>0</v>
      </c>
      <c r="F670" s="2">
        <v>27</v>
      </c>
      <c r="G670" s="2">
        <v>51</v>
      </c>
      <c r="H670" s="2">
        <v>0</v>
      </c>
      <c r="I670" s="2">
        <v>3</v>
      </c>
      <c r="J670" s="2">
        <v>11</v>
      </c>
      <c r="K670" s="2">
        <v>30</v>
      </c>
      <c r="L670" s="2">
        <v>16</v>
      </c>
      <c r="M670" s="2">
        <v>1</v>
      </c>
      <c r="N670" s="2">
        <v>1</v>
      </c>
      <c r="O670">
        <v>2</v>
      </c>
    </row>
    <row r="671" spans="1:15" x14ac:dyDescent="0.2">
      <c r="A671" s="5">
        <v>670</v>
      </c>
      <c r="B671">
        <v>0</v>
      </c>
      <c r="C671">
        <v>1</v>
      </c>
      <c r="D671" s="2">
        <v>0</v>
      </c>
      <c r="E671" s="2">
        <v>1</v>
      </c>
      <c r="F671" s="2">
        <v>45</v>
      </c>
      <c r="G671" s="2">
        <v>46</v>
      </c>
      <c r="H671" s="2">
        <v>1</v>
      </c>
      <c r="I671" s="3">
        <v>4</v>
      </c>
      <c r="J671" s="2">
        <v>42</v>
      </c>
      <c r="K671" s="2">
        <v>80</v>
      </c>
      <c r="L671" s="2">
        <v>43</v>
      </c>
      <c r="M671" s="2">
        <v>0</v>
      </c>
      <c r="N671" s="2">
        <v>13</v>
      </c>
      <c r="O671">
        <v>0</v>
      </c>
    </row>
    <row r="672" spans="1:15" x14ac:dyDescent="0.2">
      <c r="A672" s="5">
        <v>671</v>
      </c>
      <c r="B672">
        <v>1</v>
      </c>
      <c r="C672">
        <v>1</v>
      </c>
      <c r="D672" s="2">
        <v>1</v>
      </c>
      <c r="E672" s="2">
        <v>1</v>
      </c>
      <c r="F672" s="2">
        <v>56</v>
      </c>
      <c r="G672" s="2">
        <v>56</v>
      </c>
      <c r="H672" s="2">
        <v>1</v>
      </c>
      <c r="I672" s="2">
        <v>0</v>
      </c>
      <c r="J672" s="2">
        <v>52</v>
      </c>
      <c r="K672" s="2">
        <v>250</v>
      </c>
      <c r="L672" s="2">
        <v>6</v>
      </c>
      <c r="M672" s="2">
        <v>1</v>
      </c>
      <c r="N672" s="2">
        <v>1</v>
      </c>
      <c r="O672">
        <v>1</v>
      </c>
    </row>
    <row r="673" spans="1:15" x14ac:dyDescent="0.2">
      <c r="A673" s="5">
        <v>672</v>
      </c>
      <c r="B673">
        <v>1</v>
      </c>
      <c r="C673">
        <v>1</v>
      </c>
      <c r="D673" s="2">
        <v>1</v>
      </c>
      <c r="E673" s="2">
        <v>0</v>
      </c>
      <c r="F673" s="2">
        <v>34</v>
      </c>
      <c r="G673" s="2">
        <v>47</v>
      </c>
      <c r="H673" s="2">
        <v>0</v>
      </c>
      <c r="I673" s="2">
        <v>1</v>
      </c>
      <c r="J673" s="2">
        <v>11</v>
      </c>
      <c r="K673" s="2">
        <v>16</v>
      </c>
      <c r="L673" s="2">
        <v>27</v>
      </c>
      <c r="M673" s="2">
        <v>1</v>
      </c>
      <c r="N673" s="2">
        <v>0</v>
      </c>
      <c r="O673">
        <v>2</v>
      </c>
    </row>
    <row r="674" spans="1:15" x14ac:dyDescent="0.2">
      <c r="A674" s="5">
        <v>673</v>
      </c>
      <c r="B674">
        <v>1</v>
      </c>
      <c r="C674">
        <v>1</v>
      </c>
      <c r="D674" s="2">
        <v>1</v>
      </c>
      <c r="E674" s="2">
        <v>0</v>
      </c>
      <c r="F674" s="2">
        <v>26</v>
      </c>
      <c r="G674" s="2">
        <v>76</v>
      </c>
      <c r="H674" s="2">
        <v>0</v>
      </c>
      <c r="I674" s="2">
        <v>3</v>
      </c>
      <c r="J674" s="2">
        <v>9</v>
      </c>
      <c r="K674" s="2">
        <v>14</v>
      </c>
      <c r="L674" s="2">
        <v>4</v>
      </c>
      <c r="M674" s="2">
        <v>1</v>
      </c>
      <c r="N674" s="2">
        <v>2</v>
      </c>
      <c r="O674">
        <v>3</v>
      </c>
    </row>
    <row r="675" spans="1:15" x14ac:dyDescent="0.2">
      <c r="A675" s="5">
        <v>674</v>
      </c>
      <c r="B675">
        <v>1</v>
      </c>
      <c r="C675">
        <v>1</v>
      </c>
      <c r="D675" s="2">
        <v>1</v>
      </c>
      <c r="E675" s="2">
        <v>1</v>
      </c>
      <c r="F675" s="2">
        <v>39</v>
      </c>
      <c r="G675" s="2">
        <v>32</v>
      </c>
      <c r="H675" s="2">
        <v>1</v>
      </c>
      <c r="I675" s="2">
        <v>1</v>
      </c>
      <c r="J675" s="2">
        <v>19</v>
      </c>
      <c r="K675" s="2">
        <v>32</v>
      </c>
      <c r="L675" s="2">
        <v>2</v>
      </c>
      <c r="M675" s="2">
        <v>1</v>
      </c>
      <c r="N675" s="2">
        <v>0</v>
      </c>
      <c r="O675">
        <v>3</v>
      </c>
    </row>
    <row r="676" spans="1:15" x14ac:dyDescent="0.2">
      <c r="A676" s="5">
        <v>675</v>
      </c>
      <c r="B676">
        <v>1</v>
      </c>
      <c r="C676">
        <v>1</v>
      </c>
      <c r="D676" s="2">
        <v>1</v>
      </c>
      <c r="E676" s="2">
        <v>1</v>
      </c>
      <c r="F676" s="2">
        <v>60</v>
      </c>
      <c r="G676" s="2">
        <v>76</v>
      </c>
      <c r="H676" s="2">
        <v>1</v>
      </c>
      <c r="I676" s="2">
        <v>0</v>
      </c>
      <c r="J676" s="2">
        <v>55</v>
      </c>
      <c r="K676" s="2">
        <v>97</v>
      </c>
      <c r="L676" s="2">
        <v>12</v>
      </c>
      <c r="M676" s="2">
        <v>1</v>
      </c>
      <c r="N676" s="2">
        <v>2</v>
      </c>
      <c r="O676">
        <v>1</v>
      </c>
    </row>
    <row r="677" spans="1:15" x14ac:dyDescent="0.2">
      <c r="A677" s="5">
        <v>676</v>
      </c>
      <c r="B677">
        <v>0</v>
      </c>
      <c r="C677">
        <v>1</v>
      </c>
      <c r="D677" s="2">
        <v>1</v>
      </c>
      <c r="E677" s="2">
        <v>3</v>
      </c>
      <c r="F677" s="2">
        <v>48</v>
      </c>
      <c r="G677" s="2">
        <v>76</v>
      </c>
      <c r="H677" s="2">
        <v>1</v>
      </c>
      <c r="I677" s="3">
        <v>4</v>
      </c>
      <c r="J677" s="2">
        <v>32</v>
      </c>
      <c r="K677" s="2">
        <v>113</v>
      </c>
      <c r="L677" s="2">
        <v>26</v>
      </c>
      <c r="M677" s="2">
        <v>0</v>
      </c>
      <c r="N677" s="2">
        <v>13</v>
      </c>
      <c r="O677">
        <v>0</v>
      </c>
    </row>
    <row r="678" spans="1:15" x14ac:dyDescent="0.2">
      <c r="A678" s="5">
        <v>677</v>
      </c>
      <c r="B678">
        <v>1</v>
      </c>
      <c r="C678">
        <v>1</v>
      </c>
      <c r="D678" s="2">
        <v>0</v>
      </c>
      <c r="E678" s="2">
        <v>0</v>
      </c>
      <c r="F678" s="2">
        <v>32</v>
      </c>
      <c r="G678" s="2">
        <v>34</v>
      </c>
      <c r="H678" s="2">
        <v>1</v>
      </c>
      <c r="I678" s="2">
        <v>1</v>
      </c>
      <c r="J678" s="2">
        <v>21</v>
      </c>
      <c r="K678" s="2">
        <v>71</v>
      </c>
      <c r="L678" s="2">
        <v>27</v>
      </c>
      <c r="M678" s="2">
        <v>1</v>
      </c>
      <c r="N678" s="2">
        <v>1</v>
      </c>
      <c r="O678">
        <v>3</v>
      </c>
    </row>
    <row r="679" spans="1:15" x14ac:dyDescent="0.2">
      <c r="A679" s="5">
        <v>678</v>
      </c>
      <c r="B679">
        <v>1</v>
      </c>
      <c r="C679">
        <v>1</v>
      </c>
      <c r="D679" s="2">
        <v>0</v>
      </c>
      <c r="E679" s="2">
        <v>0</v>
      </c>
      <c r="F679" s="2">
        <v>32</v>
      </c>
      <c r="G679" s="2">
        <v>36</v>
      </c>
      <c r="H679" s="2">
        <v>1</v>
      </c>
      <c r="I679" s="2">
        <v>3</v>
      </c>
      <c r="J679" s="2">
        <v>20</v>
      </c>
      <c r="K679" s="2">
        <v>27</v>
      </c>
      <c r="L679" s="2">
        <v>3</v>
      </c>
      <c r="M679" s="2">
        <v>1</v>
      </c>
      <c r="N679" s="2">
        <v>2</v>
      </c>
      <c r="O679">
        <v>1</v>
      </c>
    </row>
    <row r="680" spans="1:15" x14ac:dyDescent="0.2">
      <c r="A680" s="5">
        <v>679</v>
      </c>
      <c r="B680">
        <v>1</v>
      </c>
      <c r="C680">
        <v>0</v>
      </c>
      <c r="D680" s="2">
        <v>1</v>
      </c>
      <c r="E680" s="2">
        <v>2</v>
      </c>
      <c r="F680" s="2">
        <v>24</v>
      </c>
      <c r="G680" s="2">
        <v>23</v>
      </c>
      <c r="H680" s="2">
        <v>0</v>
      </c>
      <c r="I680" s="2">
        <v>1</v>
      </c>
      <c r="J680" s="2">
        <v>31</v>
      </c>
      <c r="K680" s="2">
        <v>147</v>
      </c>
      <c r="L680" s="2">
        <v>19</v>
      </c>
      <c r="M680" s="2">
        <v>1</v>
      </c>
      <c r="N680" s="2">
        <v>3</v>
      </c>
      <c r="O680">
        <v>4</v>
      </c>
    </row>
    <row r="681" spans="1:15" x14ac:dyDescent="0.2">
      <c r="A681" s="5">
        <v>680</v>
      </c>
      <c r="B681">
        <v>1</v>
      </c>
      <c r="C681">
        <v>1</v>
      </c>
      <c r="D681" s="2">
        <v>1</v>
      </c>
      <c r="E681" s="2">
        <v>1</v>
      </c>
      <c r="F681" s="2">
        <v>53</v>
      </c>
      <c r="G681" s="2">
        <v>31</v>
      </c>
      <c r="H681" s="2">
        <v>1</v>
      </c>
      <c r="I681" s="3">
        <v>4</v>
      </c>
      <c r="J681" s="2">
        <v>51</v>
      </c>
      <c r="K681" s="2">
        <v>202</v>
      </c>
      <c r="L681" s="2">
        <v>26</v>
      </c>
      <c r="M681" s="2">
        <v>0</v>
      </c>
      <c r="N681" s="2">
        <v>13</v>
      </c>
      <c r="O681">
        <v>0</v>
      </c>
    </row>
    <row r="682" spans="1:15" x14ac:dyDescent="0.2">
      <c r="A682" s="5">
        <v>681</v>
      </c>
      <c r="B682">
        <v>0</v>
      </c>
      <c r="C682">
        <v>1</v>
      </c>
      <c r="D682" s="2">
        <v>1</v>
      </c>
      <c r="E682" s="2">
        <v>3</v>
      </c>
      <c r="F682" s="2">
        <v>56</v>
      </c>
      <c r="G682" s="2">
        <v>69</v>
      </c>
      <c r="H682" s="2">
        <v>1</v>
      </c>
      <c r="I682" s="2">
        <v>0</v>
      </c>
      <c r="J682" s="2">
        <v>23</v>
      </c>
      <c r="K682" s="2">
        <v>92</v>
      </c>
      <c r="L682" s="2">
        <v>7</v>
      </c>
      <c r="M682" s="2">
        <v>1</v>
      </c>
      <c r="N682" s="2">
        <v>1</v>
      </c>
      <c r="O682">
        <v>3</v>
      </c>
    </row>
    <row r="683" spans="1:15" x14ac:dyDescent="0.2">
      <c r="A683" s="5">
        <v>682</v>
      </c>
      <c r="B683">
        <v>0</v>
      </c>
      <c r="C683">
        <v>1</v>
      </c>
      <c r="D683" s="2">
        <v>0</v>
      </c>
      <c r="E683" s="2">
        <v>3</v>
      </c>
      <c r="F683" s="2">
        <v>30</v>
      </c>
      <c r="G683" s="2">
        <v>34</v>
      </c>
      <c r="H683" s="2">
        <v>1</v>
      </c>
      <c r="I683" s="2">
        <v>3</v>
      </c>
      <c r="J683" s="2">
        <v>19</v>
      </c>
      <c r="K683" s="2">
        <v>26</v>
      </c>
      <c r="L683" s="2">
        <v>19</v>
      </c>
      <c r="M683" s="2">
        <v>1</v>
      </c>
      <c r="N683" s="2">
        <v>0</v>
      </c>
      <c r="O683">
        <v>2</v>
      </c>
    </row>
    <row r="684" spans="1:15" x14ac:dyDescent="0.2">
      <c r="A684" s="5">
        <v>683</v>
      </c>
      <c r="B684">
        <v>0</v>
      </c>
      <c r="C684">
        <v>1</v>
      </c>
      <c r="D684" s="2">
        <v>0</v>
      </c>
      <c r="E684" s="2">
        <v>0</v>
      </c>
      <c r="F684" s="2">
        <v>30</v>
      </c>
      <c r="G684" s="2">
        <v>26</v>
      </c>
      <c r="H684" s="2">
        <v>1</v>
      </c>
      <c r="I684" s="2">
        <v>3</v>
      </c>
      <c r="J684" s="2">
        <v>19</v>
      </c>
      <c r="K684" s="2">
        <v>85</v>
      </c>
      <c r="L684" s="2">
        <v>26</v>
      </c>
      <c r="M684" s="2">
        <v>1</v>
      </c>
      <c r="N684" s="2">
        <v>2</v>
      </c>
      <c r="O684">
        <v>3</v>
      </c>
    </row>
    <row r="685" spans="1:15" x14ac:dyDescent="0.2">
      <c r="A685" s="5">
        <v>684</v>
      </c>
      <c r="B685">
        <v>1</v>
      </c>
      <c r="C685">
        <v>1</v>
      </c>
      <c r="D685" s="2">
        <v>1</v>
      </c>
      <c r="E685" s="2">
        <v>1</v>
      </c>
      <c r="F685" s="2">
        <v>54</v>
      </c>
      <c r="G685" s="2">
        <v>45</v>
      </c>
      <c r="H685" s="2">
        <v>1</v>
      </c>
      <c r="I685" s="2">
        <v>0</v>
      </c>
      <c r="J685" s="2">
        <v>65</v>
      </c>
      <c r="K685" s="2">
        <v>309</v>
      </c>
      <c r="L685" s="4">
        <v>10</v>
      </c>
      <c r="M685" s="2">
        <v>1</v>
      </c>
      <c r="N685" s="2">
        <v>0</v>
      </c>
      <c r="O685">
        <v>1</v>
      </c>
    </row>
    <row r="686" spans="1:15" x14ac:dyDescent="0.2">
      <c r="A686" s="5">
        <v>685</v>
      </c>
      <c r="B686">
        <v>0</v>
      </c>
      <c r="C686">
        <v>1</v>
      </c>
      <c r="D686" s="2">
        <v>0</v>
      </c>
      <c r="E686" s="2">
        <v>0</v>
      </c>
      <c r="F686" s="2">
        <v>22</v>
      </c>
      <c r="G686" s="2">
        <v>30</v>
      </c>
      <c r="H686" s="2">
        <v>0</v>
      </c>
      <c r="I686" s="2">
        <v>3</v>
      </c>
      <c r="J686" s="2">
        <v>14</v>
      </c>
      <c r="K686" s="2">
        <v>70</v>
      </c>
      <c r="L686" s="2">
        <v>15</v>
      </c>
      <c r="M686" s="2">
        <v>1</v>
      </c>
      <c r="N686" s="2">
        <v>2</v>
      </c>
      <c r="O686">
        <v>2</v>
      </c>
    </row>
    <row r="687" spans="1:15" x14ac:dyDescent="0.2">
      <c r="A687" s="5">
        <v>686</v>
      </c>
      <c r="B687">
        <v>1</v>
      </c>
      <c r="C687">
        <v>0</v>
      </c>
      <c r="D687" s="2">
        <v>0</v>
      </c>
      <c r="E687" s="2">
        <v>3</v>
      </c>
      <c r="F687" s="2">
        <v>45</v>
      </c>
      <c r="G687" s="2">
        <v>61</v>
      </c>
      <c r="H687" s="2">
        <v>0</v>
      </c>
      <c r="I687" s="3">
        <v>4</v>
      </c>
      <c r="J687" s="2">
        <v>38</v>
      </c>
      <c r="K687" s="2">
        <v>170</v>
      </c>
      <c r="L687" s="2">
        <v>48</v>
      </c>
      <c r="M687" s="2">
        <v>0</v>
      </c>
      <c r="N687" s="2">
        <v>11</v>
      </c>
      <c r="O687" s="1">
        <v>0</v>
      </c>
    </row>
    <row r="688" spans="1:15" x14ac:dyDescent="0.2">
      <c r="A688" s="5">
        <v>687</v>
      </c>
      <c r="B688">
        <v>0</v>
      </c>
      <c r="C688">
        <v>1</v>
      </c>
      <c r="D688" s="2">
        <v>1</v>
      </c>
      <c r="E688" s="2">
        <v>0</v>
      </c>
      <c r="F688" s="2">
        <v>27</v>
      </c>
      <c r="G688" s="2">
        <v>68</v>
      </c>
      <c r="H688" s="2">
        <v>1</v>
      </c>
      <c r="I688" s="2">
        <v>3</v>
      </c>
      <c r="J688" s="2">
        <v>19</v>
      </c>
      <c r="K688" s="2">
        <v>80</v>
      </c>
      <c r="L688" s="2">
        <v>32</v>
      </c>
      <c r="M688" s="2">
        <v>1</v>
      </c>
      <c r="N688" s="2">
        <v>0</v>
      </c>
      <c r="O688">
        <v>2</v>
      </c>
    </row>
    <row r="689" spans="1:15" x14ac:dyDescent="0.2">
      <c r="A689" s="5">
        <v>688</v>
      </c>
      <c r="B689">
        <v>0</v>
      </c>
      <c r="C689">
        <v>0</v>
      </c>
      <c r="D689" s="2">
        <v>1</v>
      </c>
      <c r="E689" s="2">
        <v>0</v>
      </c>
      <c r="F689" s="2">
        <v>26</v>
      </c>
      <c r="G689" s="2">
        <v>40</v>
      </c>
      <c r="H689" s="2">
        <v>1</v>
      </c>
      <c r="I689" s="2">
        <v>1</v>
      </c>
      <c r="J689" s="2">
        <v>14</v>
      </c>
      <c r="K689" s="2">
        <v>44</v>
      </c>
      <c r="L689" s="2">
        <v>44</v>
      </c>
      <c r="M689" s="2">
        <v>1</v>
      </c>
      <c r="N689" s="2">
        <v>0</v>
      </c>
      <c r="O689">
        <v>2</v>
      </c>
    </row>
    <row r="690" spans="1:15" x14ac:dyDescent="0.2">
      <c r="A690" s="5">
        <v>689</v>
      </c>
      <c r="B690">
        <v>1</v>
      </c>
      <c r="C690">
        <v>1</v>
      </c>
      <c r="D690" s="2">
        <v>1</v>
      </c>
      <c r="E690" s="2">
        <v>0</v>
      </c>
      <c r="F690" s="2">
        <v>27</v>
      </c>
      <c r="G690" s="2">
        <v>26</v>
      </c>
      <c r="H690" s="2">
        <v>0</v>
      </c>
      <c r="I690" s="2">
        <v>3</v>
      </c>
      <c r="J690" s="2">
        <v>14</v>
      </c>
      <c r="K690" s="2">
        <v>26</v>
      </c>
      <c r="L690" s="2">
        <v>21</v>
      </c>
      <c r="M690" s="2">
        <v>1</v>
      </c>
      <c r="N690" s="2">
        <v>2</v>
      </c>
      <c r="O690">
        <v>3</v>
      </c>
    </row>
    <row r="691" spans="1:15" x14ac:dyDescent="0.2">
      <c r="A691" s="5">
        <v>690</v>
      </c>
      <c r="B691">
        <v>0</v>
      </c>
      <c r="C691">
        <v>1</v>
      </c>
      <c r="D691" s="2">
        <v>0</v>
      </c>
      <c r="E691" s="2">
        <v>1</v>
      </c>
      <c r="F691" s="2">
        <v>28</v>
      </c>
      <c r="G691" s="2">
        <v>53</v>
      </c>
      <c r="H691" s="2">
        <v>0</v>
      </c>
      <c r="I691" s="2">
        <v>3</v>
      </c>
      <c r="J691" s="2">
        <v>19</v>
      </c>
      <c r="K691" s="2">
        <v>51</v>
      </c>
      <c r="L691" s="2">
        <v>43</v>
      </c>
      <c r="M691" s="2">
        <v>1</v>
      </c>
      <c r="N691" s="2">
        <v>2</v>
      </c>
      <c r="O691">
        <v>1</v>
      </c>
    </row>
    <row r="692" spans="1:15" x14ac:dyDescent="0.2">
      <c r="A692" s="5">
        <v>691</v>
      </c>
      <c r="B692">
        <v>1</v>
      </c>
      <c r="C692">
        <v>0</v>
      </c>
      <c r="D692" s="2">
        <v>1</v>
      </c>
      <c r="E692" s="2">
        <v>1</v>
      </c>
      <c r="F692" s="2">
        <v>29</v>
      </c>
      <c r="G692" s="2">
        <v>27</v>
      </c>
      <c r="H692" s="2">
        <v>0</v>
      </c>
      <c r="I692" s="2">
        <v>3</v>
      </c>
      <c r="J692" s="2">
        <v>35</v>
      </c>
      <c r="K692" s="2">
        <v>57</v>
      </c>
      <c r="L692" s="2">
        <v>10</v>
      </c>
      <c r="M692" s="2">
        <v>1</v>
      </c>
      <c r="N692" s="2">
        <v>0</v>
      </c>
      <c r="O692">
        <v>4</v>
      </c>
    </row>
    <row r="693" spans="1:15" x14ac:dyDescent="0.2">
      <c r="A693" s="5">
        <v>692</v>
      </c>
      <c r="B693">
        <v>1</v>
      </c>
      <c r="C693">
        <v>1</v>
      </c>
      <c r="D693" s="2">
        <v>0</v>
      </c>
      <c r="E693" s="2">
        <v>0</v>
      </c>
      <c r="F693" s="2">
        <v>25</v>
      </c>
      <c r="G693" s="2">
        <v>36</v>
      </c>
      <c r="H693" s="2">
        <v>0</v>
      </c>
      <c r="I693" s="2">
        <v>3</v>
      </c>
      <c r="J693" s="2">
        <v>14</v>
      </c>
      <c r="K693" s="2">
        <v>18</v>
      </c>
      <c r="L693" s="2">
        <v>20</v>
      </c>
      <c r="M693" s="2">
        <v>1</v>
      </c>
      <c r="N693" s="2">
        <v>2</v>
      </c>
      <c r="O693">
        <v>1</v>
      </c>
    </row>
    <row r="694" spans="1:15" x14ac:dyDescent="0.2">
      <c r="A694" s="5">
        <v>693</v>
      </c>
      <c r="B694">
        <v>0</v>
      </c>
      <c r="C694">
        <v>0</v>
      </c>
      <c r="D694" s="2">
        <v>1</v>
      </c>
      <c r="E694" s="2">
        <v>2</v>
      </c>
      <c r="F694" s="2">
        <v>45</v>
      </c>
      <c r="G694" s="2">
        <v>80</v>
      </c>
      <c r="H694" s="2">
        <v>0</v>
      </c>
      <c r="I694" s="3">
        <v>4</v>
      </c>
      <c r="J694" s="2">
        <v>50</v>
      </c>
      <c r="K694" s="2">
        <v>239</v>
      </c>
      <c r="L694" s="2">
        <v>39</v>
      </c>
      <c r="M694" s="2">
        <v>0</v>
      </c>
      <c r="N694" s="2">
        <v>3</v>
      </c>
      <c r="O694">
        <v>0</v>
      </c>
    </row>
    <row r="695" spans="1:15" x14ac:dyDescent="0.2">
      <c r="A695" s="5">
        <v>694</v>
      </c>
      <c r="B695">
        <v>1</v>
      </c>
      <c r="C695">
        <v>1</v>
      </c>
      <c r="D695" s="2">
        <v>0</v>
      </c>
      <c r="E695" s="2">
        <v>0</v>
      </c>
      <c r="F695" s="2">
        <v>31</v>
      </c>
      <c r="G695" s="2">
        <v>33</v>
      </c>
      <c r="H695" s="2">
        <v>0</v>
      </c>
      <c r="I695" s="2">
        <v>1</v>
      </c>
      <c r="J695" s="2">
        <v>10</v>
      </c>
      <c r="K695" s="2">
        <v>23</v>
      </c>
      <c r="L695" s="2">
        <v>4</v>
      </c>
      <c r="M695" s="2">
        <v>1</v>
      </c>
      <c r="N695" s="2">
        <v>1</v>
      </c>
      <c r="O695">
        <v>1</v>
      </c>
    </row>
    <row r="696" spans="1:15" x14ac:dyDescent="0.2">
      <c r="A696" s="5">
        <v>695</v>
      </c>
      <c r="B696">
        <v>1</v>
      </c>
      <c r="C696">
        <v>1</v>
      </c>
      <c r="D696" s="2">
        <v>1</v>
      </c>
      <c r="E696" s="2">
        <v>0</v>
      </c>
      <c r="F696" s="2">
        <v>32</v>
      </c>
      <c r="G696" s="2">
        <v>80</v>
      </c>
      <c r="H696" s="2">
        <v>1</v>
      </c>
      <c r="I696" s="2">
        <v>3</v>
      </c>
      <c r="J696" s="2">
        <v>20</v>
      </c>
      <c r="K696" s="2">
        <v>46</v>
      </c>
      <c r="L696" s="2">
        <v>23</v>
      </c>
      <c r="M696" s="2">
        <v>1</v>
      </c>
      <c r="N696" s="2">
        <v>1</v>
      </c>
      <c r="O696">
        <v>1</v>
      </c>
    </row>
    <row r="697" spans="1:15" x14ac:dyDescent="0.2">
      <c r="A697" s="5">
        <v>696</v>
      </c>
      <c r="B697">
        <v>0</v>
      </c>
      <c r="C697">
        <v>0</v>
      </c>
      <c r="D697" s="2">
        <v>1</v>
      </c>
      <c r="E697" s="2">
        <v>3</v>
      </c>
      <c r="F697" s="2">
        <v>29</v>
      </c>
      <c r="G697" s="2">
        <v>26</v>
      </c>
      <c r="H697" s="2">
        <v>0</v>
      </c>
      <c r="I697" s="2">
        <v>3</v>
      </c>
      <c r="J697" s="2">
        <v>32</v>
      </c>
      <c r="K697" s="2">
        <v>77</v>
      </c>
      <c r="L697" s="2">
        <v>16</v>
      </c>
      <c r="M697" s="2">
        <v>1</v>
      </c>
      <c r="N697" s="2">
        <v>1</v>
      </c>
      <c r="O697">
        <v>4</v>
      </c>
    </row>
    <row r="698" spans="1:15" x14ac:dyDescent="0.2">
      <c r="A698" s="5">
        <v>697</v>
      </c>
      <c r="B698">
        <v>0</v>
      </c>
      <c r="C698">
        <v>1</v>
      </c>
      <c r="D698" s="2">
        <v>0</v>
      </c>
      <c r="E698" s="2">
        <v>0</v>
      </c>
      <c r="F698" s="2">
        <v>30</v>
      </c>
      <c r="G698" s="2">
        <v>42</v>
      </c>
      <c r="H698" s="2">
        <v>1</v>
      </c>
      <c r="I698" s="2">
        <v>3</v>
      </c>
      <c r="J698" s="2">
        <v>15</v>
      </c>
      <c r="K698" s="2">
        <v>44</v>
      </c>
      <c r="L698" s="2">
        <v>4</v>
      </c>
      <c r="M698" s="2">
        <v>1</v>
      </c>
      <c r="N698" s="2">
        <v>2</v>
      </c>
      <c r="O698">
        <v>1</v>
      </c>
    </row>
    <row r="699" spans="1:15" x14ac:dyDescent="0.2">
      <c r="A699" s="5">
        <v>698</v>
      </c>
      <c r="B699">
        <v>1</v>
      </c>
      <c r="C699">
        <v>1</v>
      </c>
      <c r="D699" s="2">
        <v>1</v>
      </c>
      <c r="E699" s="2">
        <v>0</v>
      </c>
      <c r="F699" s="2">
        <v>26</v>
      </c>
      <c r="G699" s="2">
        <v>70</v>
      </c>
      <c r="H699" s="2">
        <v>1</v>
      </c>
      <c r="I699" s="2">
        <v>3</v>
      </c>
      <c r="J699" s="2">
        <v>15</v>
      </c>
      <c r="K699" s="2">
        <v>55</v>
      </c>
      <c r="L699" s="2">
        <v>42</v>
      </c>
      <c r="M699" s="2">
        <v>1</v>
      </c>
      <c r="N699" s="2">
        <v>1</v>
      </c>
      <c r="O699">
        <v>2</v>
      </c>
    </row>
    <row r="700" spans="1:15" x14ac:dyDescent="0.2">
      <c r="A700" s="5">
        <v>699</v>
      </c>
      <c r="B700">
        <v>1</v>
      </c>
      <c r="C700">
        <v>1</v>
      </c>
      <c r="D700" s="2">
        <v>0</v>
      </c>
      <c r="E700" s="2">
        <v>1</v>
      </c>
      <c r="F700" s="2">
        <v>31</v>
      </c>
      <c r="G700" s="2">
        <v>29</v>
      </c>
      <c r="H700" s="2">
        <v>1</v>
      </c>
      <c r="I700" s="2">
        <v>3</v>
      </c>
      <c r="J700" s="2">
        <v>17</v>
      </c>
      <c r="K700" s="2">
        <v>21</v>
      </c>
      <c r="L700" s="2">
        <v>45</v>
      </c>
      <c r="M700" s="2">
        <v>1</v>
      </c>
      <c r="N700" s="2">
        <v>0</v>
      </c>
      <c r="O700">
        <v>1</v>
      </c>
    </row>
    <row r="701" spans="1:15" x14ac:dyDescent="0.2">
      <c r="A701" s="5">
        <v>700</v>
      </c>
      <c r="B701">
        <v>1</v>
      </c>
      <c r="C701">
        <v>1</v>
      </c>
      <c r="D701" s="2">
        <v>1</v>
      </c>
      <c r="E701" s="2">
        <v>1</v>
      </c>
      <c r="F701" s="2">
        <v>53</v>
      </c>
      <c r="G701" s="2">
        <v>41</v>
      </c>
      <c r="H701" s="2">
        <v>1</v>
      </c>
      <c r="I701" s="2">
        <v>0</v>
      </c>
      <c r="J701" s="2">
        <v>81</v>
      </c>
      <c r="K701" s="2">
        <v>356</v>
      </c>
      <c r="L701" s="4">
        <v>11</v>
      </c>
      <c r="M701" s="2">
        <v>1</v>
      </c>
      <c r="N701" s="2">
        <v>1</v>
      </c>
      <c r="O701">
        <v>3</v>
      </c>
    </row>
    <row r="702" spans="1:15" x14ac:dyDescent="0.2">
      <c r="A702" s="5">
        <v>701</v>
      </c>
      <c r="B702">
        <v>1</v>
      </c>
      <c r="C702">
        <v>1</v>
      </c>
      <c r="D702" s="2">
        <v>1</v>
      </c>
      <c r="E702" s="2">
        <v>0</v>
      </c>
      <c r="F702" s="2">
        <v>32</v>
      </c>
      <c r="G702" s="2">
        <v>41</v>
      </c>
      <c r="H702" s="2">
        <v>1</v>
      </c>
      <c r="I702" s="2">
        <v>3</v>
      </c>
      <c r="J702" s="2">
        <v>19</v>
      </c>
      <c r="K702" s="2">
        <v>63</v>
      </c>
      <c r="L702" s="2">
        <v>16</v>
      </c>
      <c r="M702" s="2">
        <v>1</v>
      </c>
      <c r="N702" s="2">
        <v>1</v>
      </c>
      <c r="O702">
        <v>1</v>
      </c>
    </row>
    <row r="703" spans="1:15" x14ac:dyDescent="0.2">
      <c r="A703" s="5">
        <v>702</v>
      </c>
      <c r="B703">
        <v>1</v>
      </c>
      <c r="C703">
        <v>0</v>
      </c>
      <c r="D703" s="2">
        <v>1</v>
      </c>
      <c r="E703" s="2">
        <v>3</v>
      </c>
      <c r="F703" s="2">
        <v>57</v>
      </c>
      <c r="G703" s="2">
        <v>61</v>
      </c>
      <c r="H703" s="2">
        <v>0</v>
      </c>
      <c r="I703" s="2">
        <v>0</v>
      </c>
      <c r="J703" s="2">
        <v>43</v>
      </c>
      <c r="K703" s="2">
        <v>191</v>
      </c>
      <c r="L703" s="2">
        <v>3</v>
      </c>
      <c r="M703" s="2">
        <v>1</v>
      </c>
      <c r="N703" s="2">
        <v>2</v>
      </c>
      <c r="O703">
        <v>2</v>
      </c>
    </row>
    <row r="704" spans="1:15" x14ac:dyDescent="0.2">
      <c r="A704" s="5">
        <v>703</v>
      </c>
      <c r="B704">
        <v>0</v>
      </c>
      <c r="C704">
        <v>1</v>
      </c>
      <c r="D704" s="2">
        <v>0</v>
      </c>
      <c r="E704" s="2">
        <v>0</v>
      </c>
      <c r="F704" s="2">
        <v>28</v>
      </c>
      <c r="G704" s="2">
        <v>41</v>
      </c>
      <c r="H704" s="2">
        <v>1</v>
      </c>
      <c r="I704" s="2">
        <v>1</v>
      </c>
      <c r="J704" s="2">
        <v>22</v>
      </c>
      <c r="K704" s="2">
        <v>55</v>
      </c>
      <c r="L704" s="2">
        <v>5</v>
      </c>
      <c r="M704" s="2">
        <v>1</v>
      </c>
      <c r="N704" s="2">
        <v>1</v>
      </c>
      <c r="O704">
        <v>1</v>
      </c>
    </row>
    <row r="705" spans="1:15" x14ac:dyDescent="0.2">
      <c r="A705" s="5">
        <v>704</v>
      </c>
      <c r="B705">
        <v>0</v>
      </c>
      <c r="C705">
        <v>1</v>
      </c>
      <c r="D705" s="2">
        <v>1</v>
      </c>
      <c r="E705" s="2">
        <v>0</v>
      </c>
      <c r="F705" s="2">
        <v>30</v>
      </c>
      <c r="G705" s="2">
        <v>48</v>
      </c>
      <c r="H705" s="2">
        <v>0</v>
      </c>
      <c r="I705" s="2">
        <v>1</v>
      </c>
      <c r="J705" s="2">
        <v>16</v>
      </c>
      <c r="K705" s="2">
        <v>46</v>
      </c>
      <c r="L705" s="2">
        <v>36</v>
      </c>
      <c r="M705" s="2">
        <v>1</v>
      </c>
      <c r="N705" s="2">
        <v>0</v>
      </c>
      <c r="O705">
        <v>1</v>
      </c>
    </row>
    <row r="706" spans="1:15" x14ac:dyDescent="0.2">
      <c r="A706" s="5">
        <v>705</v>
      </c>
      <c r="B706">
        <v>1</v>
      </c>
      <c r="C706">
        <v>1</v>
      </c>
      <c r="D706" s="2">
        <v>1</v>
      </c>
      <c r="E706" s="2">
        <v>1</v>
      </c>
      <c r="F706" s="2">
        <v>55</v>
      </c>
      <c r="G706" s="2">
        <v>52</v>
      </c>
      <c r="H706" s="2">
        <v>1</v>
      </c>
      <c r="I706" s="2">
        <v>0</v>
      </c>
      <c r="J706" s="2">
        <v>64</v>
      </c>
      <c r="K706" s="2">
        <v>84</v>
      </c>
      <c r="L706" s="2">
        <v>11</v>
      </c>
      <c r="M706" s="2">
        <v>1</v>
      </c>
      <c r="N706" s="2">
        <v>0</v>
      </c>
      <c r="O706">
        <v>2</v>
      </c>
    </row>
    <row r="707" spans="1:15" x14ac:dyDescent="0.2">
      <c r="A707" s="5">
        <v>706</v>
      </c>
      <c r="B707">
        <v>1</v>
      </c>
      <c r="C707">
        <v>1</v>
      </c>
      <c r="D707" s="2">
        <v>0</v>
      </c>
      <c r="E707" s="2">
        <v>0</v>
      </c>
      <c r="F707" s="2">
        <v>26</v>
      </c>
      <c r="G707" s="2">
        <v>79</v>
      </c>
      <c r="H707" s="2">
        <v>0</v>
      </c>
      <c r="I707" s="2">
        <v>1</v>
      </c>
      <c r="J707" s="2">
        <v>19</v>
      </c>
      <c r="K707" s="2">
        <v>35</v>
      </c>
      <c r="L707" s="2">
        <v>41</v>
      </c>
      <c r="M707" s="2">
        <v>1</v>
      </c>
      <c r="N707" s="2">
        <v>1</v>
      </c>
      <c r="O707">
        <v>3</v>
      </c>
    </row>
    <row r="708" spans="1:15" x14ac:dyDescent="0.2">
      <c r="A708" s="5">
        <v>707</v>
      </c>
      <c r="B708">
        <v>0</v>
      </c>
      <c r="C708">
        <v>0</v>
      </c>
      <c r="D708" s="2">
        <v>1</v>
      </c>
      <c r="E708" s="2">
        <v>0</v>
      </c>
      <c r="F708" s="2">
        <v>28</v>
      </c>
      <c r="G708" s="2">
        <v>70</v>
      </c>
      <c r="H708" s="2">
        <v>1</v>
      </c>
      <c r="I708" s="2">
        <v>3</v>
      </c>
      <c r="J708" s="2">
        <v>17</v>
      </c>
      <c r="K708" s="2">
        <v>63</v>
      </c>
      <c r="L708" s="2">
        <v>35</v>
      </c>
      <c r="M708" s="2">
        <v>1</v>
      </c>
      <c r="N708" s="2">
        <v>1</v>
      </c>
      <c r="O708">
        <v>1</v>
      </c>
    </row>
    <row r="709" spans="1:15" x14ac:dyDescent="0.2">
      <c r="A709" s="5">
        <v>708</v>
      </c>
      <c r="B709">
        <v>0</v>
      </c>
      <c r="C709">
        <v>0</v>
      </c>
      <c r="D709" s="2">
        <v>1</v>
      </c>
      <c r="E709" s="2">
        <v>0</v>
      </c>
      <c r="F709" s="2">
        <v>34</v>
      </c>
      <c r="G709" s="2">
        <v>20</v>
      </c>
      <c r="H709" s="2">
        <v>0</v>
      </c>
      <c r="I709" s="2">
        <v>3</v>
      </c>
      <c r="J709" s="2">
        <v>29</v>
      </c>
      <c r="K709" s="2">
        <v>70</v>
      </c>
      <c r="L709" s="2">
        <v>36</v>
      </c>
      <c r="M709" s="2">
        <v>1</v>
      </c>
      <c r="N709" s="2">
        <v>6</v>
      </c>
      <c r="O709">
        <v>4</v>
      </c>
    </row>
    <row r="710" spans="1:15" x14ac:dyDescent="0.2">
      <c r="A710" s="5">
        <v>709</v>
      </c>
      <c r="B710">
        <v>0</v>
      </c>
      <c r="C710">
        <v>1</v>
      </c>
      <c r="D710" s="2">
        <v>1</v>
      </c>
      <c r="E710" s="2">
        <v>0</v>
      </c>
      <c r="F710" s="2">
        <v>32</v>
      </c>
      <c r="G710" s="2">
        <v>30</v>
      </c>
      <c r="H710" s="2">
        <v>0</v>
      </c>
      <c r="I710" s="2">
        <v>1</v>
      </c>
      <c r="J710" s="2">
        <v>21</v>
      </c>
      <c r="K710" s="2">
        <v>97</v>
      </c>
      <c r="L710" s="2">
        <v>38</v>
      </c>
      <c r="M710" s="2">
        <v>1</v>
      </c>
      <c r="N710" s="2">
        <v>0</v>
      </c>
      <c r="O710">
        <v>1</v>
      </c>
    </row>
    <row r="711" spans="1:15" x14ac:dyDescent="0.2">
      <c r="A711" s="5">
        <v>710</v>
      </c>
      <c r="B711">
        <v>0</v>
      </c>
      <c r="C711">
        <v>1</v>
      </c>
      <c r="D711" s="2">
        <v>1</v>
      </c>
      <c r="E711" s="2">
        <v>3</v>
      </c>
      <c r="F711" s="2">
        <v>50</v>
      </c>
      <c r="G711" s="2">
        <v>72</v>
      </c>
      <c r="H711" s="2">
        <v>1</v>
      </c>
      <c r="I711" s="3">
        <v>4</v>
      </c>
      <c r="J711" s="2">
        <v>42</v>
      </c>
      <c r="K711" s="2">
        <v>66</v>
      </c>
      <c r="L711" s="2">
        <v>14</v>
      </c>
      <c r="M711" s="2">
        <v>0</v>
      </c>
      <c r="N711" s="2">
        <v>0</v>
      </c>
      <c r="O711">
        <v>0</v>
      </c>
    </row>
    <row r="712" spans="1:15" x14ac:dyDescent="0.2">
      <c r="A712" s="5">
        <v>711</v>
      </c>
      <c r="B712">
        <v>1</v>
      </c>
      <c r="C712">
        <v>1</v>
      </c>
      <c r="D712" s="2">
        <v>1</v>
      </c>
      <c r="E712" s="2">
        <v>1</v>
      </c>
      <c r="F712" s="2">
        <v>56</v>
      </c>
      <c r="G712" s="2">
        <v>58</v>
      </c>
      <c r="H712" s="2">
        <v>1</v>
      </c>
      <c r="I712" s="2">
        <v>0</v>
      </c>
      <c r="J712" s="2">
        <v>67</v>
      </c>
      <c r="K712" s="2">
        <v>332</v>
      </c>
      <c r="L712" s="2">
        <v>11</v>
      </c>
      <c r="M712" s="2">
        <v>1</v>
      </c>
      <c r="N712" s="2">
        <v>1</v>
      </c>
      <c r="O712">
        <v>3</v>
      </c>
    </row>
    <row r="713" spans="1:15" x14ac:dyDescent="0.2">
      <c r="A713" s="5">
        <v>712</v>
      </c>
      <c r="B713">
        <v>1</v>
      </c>
      <c r="C713">
        <v>1</v>
      </c>
      <c r="D713" s="2">
        <v>1</v>
      </c>
      <c r="E713" s="2">
        <v>0</v>
      </c>
      <c r="F713" s="2">
        <v>34</v>
      </c>
      <c r="G713" s="2">
        <v>69</v>
      </c>
      <c r="H713" s="2">
        <v>0</v>
      </c>
      <c r="I713" s="2">
        <v>3</v>
      </c>
      <c r="J713" s="2">
        <v>17</v>
      </c>
      <c r="K713" s="2">
        <v>55</v>
      </c>
      <c r="L713" s="2">
        <v>4</v>
      </c>
      <c r="M713" s="2">
        <v>1</v>
      </c>
      <c r="N713" s="2">
        <v>0</v>
      </c>
      <c r="O713">
        <v>3</v>
      </c>
    </row>
    <row r="714" spans="1:15" x14ac:dyDescent="0.2">
      <c r="A714" s="5">
        <v>713</v>
      </c>
      <c r="B714">
        <v>1</v>
      </c>
      <c r="C714">
        <v>1</v>
      </c>
      <c r="D714" s="2">
        <v>1</v>
      </c>
      <c r="E714" s="2">
        <v>2</v>
      </c>
      <c r="F714" s="2">
        <v>33</v>
      </c>
      <c r="G714" s="2">
        <v>30</v>
      </c>
      <c r="H714" s="2">
        <v>0</v>
      </c>
      <c r="I714" s="2">
        <v>3</v>
      </c>
      <c r="J714" s="2">
        <v>36</v>
      </c>
      <c r="K714" s="2">
        <v>139</v>
      </c>
      <c r="L714" s="2">
        <v>4</v>
      </c>
      <c r="M714" s="2">
        <v>1</v>
      </c>
      <c r="N714" s="2">
        <v>2</v>
      </c>
      <c r="O714">
        <v>4</v>
      </c>
    </row>
    <row r="715" spans="1:15" x14ac:dyDescent="0.2">
      <c r="A715" s="5">
        <v>714</v>
      </c>
      <c r="B715">
        <v>0</v>
      </c>
      <c r="C715">
        <v>1</v>
      </c>
      <c r="D715" s="2">
        <v>1</v>
      </c>
      <c r="E715" s="2">
        <v>0</v>
      </c>
      <c r="F715" s="2">
        <v>31</v>
      </c>
      <c r="G715" s="2">
        <v>35</v>
      </c>
      <c r="H715" s="2">
        <v>1</v>
      </c>
      <c r="I715" s="2">
        <v>1</v>
      </c>
      <c r="J715" s="2">
        <v>13</v>
      </c>
      <c r="K715" s="2">
        <v>65</v>
      </c>
      <c r="L715" s="2">
        <v>23</v>
      </c>
      <c r="M715" s="2">
        <v>1</v>
      </c>
      <c r="N715" s="2">
        <v>0</v>
      </c>
      <c r="O715">
        <v>3</v>
      </c>
    </row>
    <row r="716" spans="1:15" x14ac:dyDescent="0.2">
      <c r="A716" s="5">
        <v>715</v>
      </c>
      <c r="B716">
        <v>0</v>
      </c>
      <c r="C716">
        <v>1</v>
      </c>
      <c r="D716" s="2">
        <v>1</v>
      </c>
      <c r="E716" s="2">
        <v>0</v>
      </c>
      <c r="F716" s="2">
        <v>29</v>
      </c>
      <c r="G716" s="2">
        <v>25</v>
      </c>
      <c r="H716" s="2">
        <v>0</v>
      </c>
      <c r="I716" s="2">
        <v>3</v>
      </c>
      <c r="J716" s="2">
        <v>18</v>
      </c>
      <c r="K716" s="2">
        <v>41</v>
      </c>
      <c r="L716" s="2">
        <v>25</v>
      </c>
      <c r="M716" s="2">
        <v>1</v>
      </c>
      <c r="N716" s="2">
        <v>1</v>
      </c>
      <c r="O716">
        <v>3</v>
      </c>
    </row>
    <row r="717" spans="1:15" x14ac:dyDescent="0.2">
      <c r="A717" s="5">
        <v>716</v>
      </c>
      <c r="B717">
        <v>0</v>
      </c>
      <c r="C717">
        <v>1</v>
      </c>
      <c r="D717" s="2">
        <v>0</v>
      </c>
      <c r="E717" s="2">
        <v>0</v>
      </c>
      <c r="F717" s="2">
        <v>31</v>
      </c>
      <c r="G717" s="2">
        <v>69</v>
      </c>
      <c r="H717" s="2">
        <v>1</v>
      </c>
      <c r="I717" s="2">
        <v>3</v>
      </c>
      <c r="J717" s="2">
        <v>10</v>
      </c>
      <c r="K717" s="2">
        <v>28</v>
      </c>
      <c r="L717" s="2">
        <v>45</v>
      </c>
      <c r="M717" s="2">
        <v>1</v>
      </c>
      <c r="N717" s="2">
        <v>0</v>
      </c>
      <c r="O717">
        <v>3</v>
      </c>
    </row>
    <row r="718" spans="1:15" x14ac:dyDescent="0.2">
      <c r="A718" s="5">
        <v>717</v>
      </c>
      <c r="B718">
        <v>1</v>
      </c>
      <c r="C718">
        <v>1</v>
      </c>
      <c r="D718" s="2">
        <v>0</v>
      </c>
      <c r="E718" s="2">
        <v>0</v>
      </c>
      <c r="F718" s="2">
        <v>30</v>
      </c>
      <c r="G718" s="2">
        <v>44</v>
      </c>
      <c r="H718" s="2">
        <v>1</v>
      </c>
      <c r="I718" s="2">
        <v>1</v>
      </c>
      <c r="J718" s="2">
        <v>16</v>
      </c>
      <c r="K718" s="2">
        <v>47</v>
      </c>
      <c r="L718" s="2">
        <v>21</v>
      </c>
      <c r="M718" s="2">
        <v>1</v>
      </c>
      <c r="N718" s="2">
        <v>1</v>
      </c>
      <c r="O718">
        <v>3</v>
      </c>
    </row>
    <row r="719" spans="1:15" x14ac:dyDescent="0.2">
      <c r="A719" s="5">
        <v>718</v>
      </c>
      <c r="B719">
        <v>0</v>
      </c>
      <c r="C719">
        <v>0</v>
      </c>
      <c r="D719" s="2">
        <v>1</v>
      </c>
      <c r="E719" s="2">
        <v>0</v>
      </c>
      <c r="F719" s="2">
        <v>33</v>
      </c>
      <c r="G719" s="2">
        <v>27</v>
      </c>
      <c r="H719" s="2">
        <v>0</v>
      </c>
      <c r="I719" s="2">
        <v>2</v>
      </c>
      <c r="J719" s="2">
        <v>34</v>
      </c>
      <c r="K719" s="2">
        <v>139</v>
      </c>
      <c r="L719" s="2">
        <v>19</v>
      </c>
      <c r="M719" s="2">
        <v>1</v>
      </c>
      <c r="N719" s="2">
        <v>3</v>
      </c>
      <c r="O719">
        <v>4</v>
      </c>
    </row>
    <row r="720" spans="1:15" x14ac:dyDescent="0.2">
      <c r="A720" s="5">
        <v>719</v>
      </c>
      <c r="B720">
        <v>1</v>
      </c>
      <c r="C720">
        <v>1</v>
      </c>
      <c r="D720" s="2">
        <v>0</v>
      </c>
      <c r="E720" s="2">
        <v>0</v>
      </c>
      <c r="F720" s="2">
        <v>26</v>
      </c>
      <c r="G720" s="2">
        <v>74</v>
      </c>
      <c r="H720" s="2">
        <v>0</v>
      </c>
      <c r="I720" s="2">
        <v>1</v>
      </c>
      <c r="J720" s="2">
        <v>27</v>
      </c>
      <c r="K720" s="2">
        <v>116</v>
      </c>
      <c r="L720" s="2">
        <v>33</v>
      </c>
      <c r="M720" s="2">
        <v>1</v>
      </c>
      <c r="N720" s="2">
        <v>2</v>
      </c>
      <c r="O720">
        <v>2</v>
      </c>
    </row>
    <row r="721" spans="1:15" x14ac:dyDescent="0.2">
      <c r="A721" s="5">
        <v>720</v>
      </c>
      <c r="B721">
        <v>0</v>
      </c>
      <c r="C721">
        <v>0</v>
      </c>
      <c r="D721" s="2">
        <v>0</v>
      </c>
      <c r="E721" s="2">
        <v>1</v>
      </c>
      <c r="F721" s="2">
        <v>30</v>
      </c>
      <c r="G721" s="2">
        <v>37</v>
      </c>
      <c r="H721" s="2">
        <v>0</v>
      </c>
      <c r="I721" s="2">
        <v>1</v>
      </c>
      <c r="J721" s="2">
        <v>17</v>
      </c>
      <c r="K721" s="2">
        <v>26</v>
      </c>
      <c r="L721" s="2">
        <v>27</v>
      </c>
      <c r="M721" s="2">
        <v>1</v>
      </c>
      <c r="N721" s="2">
        <v>0</v>
      </c>
      <c r="O721">
        <v>3</v>
      </c>
    </row>
    <row r="722" spans="1:15" x14ac:dyDescent="0.2">
      <c r="A722" s="5">
        <v>721</v>
      </c>
      <c r="B722">
        <v>0</v>
      </c>
      <c r="C722">
        <v>1</v>
      </c>
      <c r="D722" s="2">
        <v>0</v>
      </c>
      <c r="E722" s="2">
        <v>0</v>
      </c>
      <c r="F722" s="2">
        <v>28</v>
      </c>
      <c r="G722" s="2">
        <v>55</v>
      </c>
      <c r="H722" s="2">
        <v>1</v>
      </c>
      <c r="I722" s="2">
        <v>3</v>
      </c>
      <c r="J722" s="2">
        <v>16</v>
      </c>
      <c r="K722" s="2">
        <v>29</v>
      </c>
      <c r="L722" s="2">
        <v>47</v>
      </c>
      <c r="M722" s="2">
        <v>1</v>
      </c>
      <c r="N722" s="2">
        <v>1</v>
      </c>
      <c r="O722">
        <v>1</v>
      </c>
    </row>
    <row r="723" spans="1:15" x14ac:dyDescent="0.2">
      <c r="A723" s="5">
        <v>722</v>
      </c>
      <c r="B723">
        <v>0</v>
      </c>
      <c r="C723">
        <v>1</v>
      </c>
      <c r="D723" s="2">
        <v>1</v>
      </c>
      <c r="E723" s="2">
        <v>0</v>
      </c>
      <c r="F723" s="2">
        <v>41</v>
      </c>
      <c r="G723" s="2">
        <v>80</v>
      </c>
      <c r="H723" s="2">
        <v>1</v>
      </c>
      <c r="I723" s="3">
        <v>4</v>
      </c>
      <c r="J723" s="2">
        <v>30</v>
      </c>
      <c r="K723" s="2">
        <v>76</v>
      </c>
      <c r="L723" s="2">
        <v>37</v>
      </c>
      <c r="M723" s="2">
        <v>0</v>
      </c>
      <c r="N723" s="2">
        <v>11</v>
      </c>
      <c r="O723" s="1">
        <v>0</v>
      </c>
    </row>
    <row r="724" spans="1:15" x14ac:dyDescent="0.2">
      <c r="A724" s="5">
        <v>723</v>
      </c>
      <c r="B724">
        <v>0</v>
      </c>
      <c r="C724">
        <v>1</v>
      </c>
      <c r="D724" s="2">
        <v>0</v>
      </c>
      <c r="E724" s="2">
        <v>0</v>
      </c>
      <c r="F724" s="2">
        <v>35</v>
      </c>
      <c r="G724" s="2">
        <v>32</v>
      </c>
      <c r="H724" s="2">
        <v>1</v>
      </c>
      <c r="I724" s="2">
        <v>1</v>
      </c>
      <c r="J724" s="2">
        <v>17</v>
      </c>
      <c r="K724" s="2">
        <v>23</v>
      </c>
      <c r="L724" s="2">
        <v>5</v>
      </c>
      <c r="M724" s="2">
        <v>1</v>
      </c>
      <c r="N724" s="2">
        <v>1</v>
      </c>
      <c r="O724">
        <v>1</v>
      </c>
    </row>
    <row r="725" spans="1:15" x14ac:dyDescent="0.2">
      <c r="A725" s="5">
        <v>724</v>
      </c>
      <c r="B725">
        <v>1</v>
      </c>
      <c r="C725">
        <v>1</v>
      </c>
      <c r="D725" s="2">
        <v>0</v>
      </c>
      <c r="E725" s="2">
        <v>3</v>
      </c>
      <c r="F725" s="2">
        <v>41</v>
      </c>
      <c r="G725" s="2">
        <v>32</v>
      </c>
      <c r="H725" s="2">
        <v>1</v>
      </c>
      <c r="I725" s="3">
        <v>4</v>
      </c>
      <c r="J725" s="2">
        <v>41</v>
      </c>
      <c r="K725" s="2">
        <v>129</v>
      </c>
      <c r="L725" s="2">
        <v>25</v>
      </c>
      <c r="M725" s="2">
        <v>0</v>
      </c>
      <c r="N725" s="2">
        <v>2</v>
      </c>
      <c r="O725">
        <v>0</v>
      </c>
    </row>
    <row r="726" spans="1:15" x14ac:dyDescent="0.2">
      <c r="A726" s="5">
        <v>725</v>
      </c>
      <c r="B726">
        <v>0</v>
      </c>
      <c r="C726">
        <v>1</v>
      </c>
      <c r="D726" s="2">
        <v>0</v>
      </c>
      <c r="E726" s="2">
        <v>0</v>
      </c>
      <c r="F726" s="2">
        <v>30</v>
      </c>
      <c r="G726" s="2">
        <v>58</v>
      </c>
      <c r="H726" s="2">
        <v>0</v>
      </c>
      <c r="I726" s="2">
        <v>1</v>
      </c>
      <c r="J726" s="2">
        <v>20</v>
      </c>
      <c r="K726" s="2">
        <v>49</v>
      </c>
      <c r="L726" s="2">
        <v>29</v>
      </c>
      <c r="M726" s="2">
        <v>1</v>
      </c>
      <c r="N726" s="2">
        <v>2</v>
      </c>
      <c r="O726">
        <v>3</v>
      </c>
    </row>
    <row r="727" spans="1:15" x14ac:dyDescent="0.2">
      <c r="A727" s="5">
        <v>726</v>
      </c>
      <c r="B727">
        <v>1</v>
      </c>
      <c r="C727">
        <v>0</v>
      </c>
      <c r="D727" s="2">
        <v>0</v>
      </c>
      <c r="E727" s="2">
        <v>0</v>
      </c>
      <c r="F727" s="2">
        <v>31</v>
      </c>
      <c r="G727" s="2">
        <v>60</v>
      </c>
      <c r="H727" s="2">
        <v>1</v>
      </c>
      <c r="I727" s="2">
        <v>1</v>
      </c>
      <c r="J727" s="2">
        <v>13</v>
      </c>
      <c r="K727" s="2">
        <v>24</v>
      </c>
      <c r="L727" s="2">
        <v>22</v>
      </c>
      <c r="M727" s="2">
        <v>1</v>
      </c>
      <c r="N727" s="2">
        <v>0</v>
      </c>
      <c r="O727">
        <v>3</v>
      </c>
    </row>
    <row r="728" spans="1:15" x14ac:dyDescent="0.2">
      <c r="A728" s="5">
        <v>727</v>
      </c>
      <c r="B728">
        <v>1</v>
      </c>
      <c r="C728">
        <v>1</v>
      </c>
      <c r="D728" s="2">
        <v>1</v>
      </c>
      <c r="E728" s="2">
        <v>0</v>
      </c>
      <c r="F728" s="2">
        <v>31</v>
      </c>
      <c r="G728" s="2">
        <v>76</v>
      </c>
      <c r="H728" s="2">
        <v>0</v>
      </c>
      <c r="I728" s="2">
        <v>1</v>
      </c>
      <c r="J728" s="2">
        <v>19</v>
      </c>
      <c r="K728" s="2">
        <v>37</v>
      </c>
      <c r="L728" s="2">
        <v>46</v>
      </c>
      <c r="M728" s="2">
        <v>1</v>
      </c>
      <c r="N728" s="2">
        <v>0</v>
      </c>
      <c r="O728">
        <v>2</v>
      </c>
    </row>
    <row r="729" spans="1:15" x14ac:dyDescent="0.2">
      <c r="A729" s="5">
        <v>728</v>
      </c>
      <c r="B729">
        <v>1</v>
      </c>
      <c r="C729">
        <v>1</v>
      </c>
      <c r="D729" s="2">
        <v>1</v>
      </c>
      <c r="E729" s="2">
        <v>0</v>
      </c>
      <c r="F729" s="2">
        <v>35</v>
      </c>
      <c r="G729" s="2">
        <v>44</v>
      </c>
      <c r="H729" s="2">
        <v>0</v>
      </c>
      <c r="I729" s="2">
        <v>3</v>
      </c>
      <c r="J729" s="2">
        <v>15</v>
      </c>
      <c r="K729" s="2">
        <v>70</v>
      </c>
      <c r="L729" s="2">
        <v>42</v>
      </c>
      <c r="M729" s="2">
        <v>1</v>
      </c>
      <c r="N729" s="2">
        <v>1</v>
      </c>
      <c r="O729">
        <v>3</v>
      </c>
    </row>
    <row r="730" spans="1:15" x14ac:dyDescent="0.2">
      <c r="A730" s="5">
        <v>729</v>
      </c>
      <c r="B730">
        <v>0</v>
      </c>
      <c r="C730">
        <v>0</v>
      </c>
      <c r="D730" s="2">
        <v>1</v>
      </c>
      <c r="E730" s="2">
        <v>0</v>
      </c>
      <c r="F730" s="2">
        <v>29</v>
      </c>
      <c r="G730" s="2">
        <v>26</v>
      </c>
      <c r="H730" s="2">
        <v>0</v>
      </c>
      <c r="I730" s="2">
        <v>3</v>
      </c>
      <c r="J730" s="2">
        <v>32</v>
      </c>
      <c r="K730" s="2">
        <v>120</v>
      </c>
      <c r="L730" s="2">
        <v>26</v>
      </c>
      <c r="M730" s="2">
        <v>1</v>
      </c>
      <c r="N730" s="2">
        <v>2</v>
      </c>
      <c r="O730">
        <v>4</v>
      </c>
    </row>
    <row r="731" spans="1:15" x14ac:dyDescent="0.2">
      <c r="A731" s="5">
        <v>730</v>
      </c>
      <c r="B731">
        <v>0</v>
      </c>
      <c r="C731">
        <v>1</v>
      </c>
      <c r="D731" s="2">
        <v>1</v>
      </c>
      <c r="E731" s="2">
        <v>1</v>
      </c>
      <c r="F731" s="2">
        <v>37</v>
      </c>
      <c r="G731" s="2">
        <v>79</v>
      </c>
      <c r="H731" s="2">
        <v>0</v>
      </c>
      <c r="I731" s="2">
        <v>1</v>
      </c>
      <c r="J731" s="2">
        <v>15</v>
      </c>
      <c r="K731" s="2">
        <v>44</v>
      </c>
      <c r="L731" s="2">
        <v>2</v>
      </c>
      <c r="M731" s="2">
        <v>1</v>
      </c>
      <c r="N731" s="2">
        <v>1</v>
      </c>
      <c r="O731">
        <v>2</v>
      </c>
    </row>
    <row r="732" spans="1:15" x14ac:dyDescent="0.2">
      <c r="A732" s="5">
        <v>731</v>
      </c>
      <c r="B732">
        <v>0</v>
      </c>
      <c r="C732">
        <v>1</v>
      </c>
      <c r="D732" s="2">
        <v>0</v>
      </c>
      <c r="E732" s="2">
        <v>1</v>
      </c>
      <c r="F732" s="2">
        <v>28</v>
      </c>
      <c r="G732" s="2">
        <v>67</v>
      </c>
      <c r="H732" s="2">
        <v>1</v>
      </c>
      <c r="I732" s="2">
        <v>3</v>
      </c>
      <c r="J732" s="2">
        <v>23</v>
      </c>
      <c r="K732" s="2">
        <v>108</v>
      </c>
      <c r="L732" s="2">
        <v>24</v>
      </c>
      <c r="M732" s="2">
        <v>1</v>
      </c>
      <c r="N732" s="2">
        <v>1</v>
      </c>
      <c r="O732">
        <v>2</v>
      </c>
    </row>
    <row r="733" spans="1:15" x14ac:dyDescent="0.2">
      <c r="A733" s="5">
        <v>732</v>
      </c>
      <c r="B733">
        <v>1</v>
      </c>
      <c r="C733">
        <v>1</v>
      </c>
      <c r="D733" s="2">
        <v>1</v>
      </c>
      <c r="E733" s="2">
        <v>3</v>
      </c>
      <c r="F733" s="2">
        <v>52</v>
      </c>
      <c r="G733" s="2">
        <v>36</v>
      </c>
      <c r="H733" s="2">
        <v>1</v>
      </c>
      <c r="I733" s="2">
        <v>0</v>
      </c>
      <c r="J733" s="2">
        <v>61</v>
      </c>
      <c r="K733" s="2">
        <v>92</v>
      </c>
      <c r="L733" s="4">
        <v>4</v>
      </c>
      <c r="M733" s="2">
        <v>1</v>
      </c>
      <c r="N733" s="2">
        <v>0</v>
      </c>
      <c r="O733">
        <v>1</v>
      </c>
    </row>
    <row r="734" spans="1:15" x14ac:dyDescent="0.2">
      <c r="A734" s="5">
        <v>733</v>
      </c>
      <c r="B734">
        <v>0</v>
      </c>
      <c r="C734">
        <v>1</v>
      </c>
      <c r="D734" s="2">
        <v>1</v>
      </c>
      <c r="E734" s="2">
        <v>1</v>
      </c>
      <c r="F734" s="2">
        <v>49</v>
      </c>
      <c r="G734" s="2">
        <v>44</v>
      </c>
      <c r="H734" s="2">
        <v>1</v>
      </c>
      <c r="I734" s="3">
        <v>4</v>
      </c>
      <c r="J734" s="2">
        <v>48</v>
      </c>
      <c r="K734" s="2">
        <v>193</v>
      </c>
      <c r="L734" s="2">
        <v>37</v>
      </c>
      <c r="M734" s="2">
        <v>0</v>
      </c>
      <c r="N734" s="2">
        <v>1</v>
      </c>
      <c r="O734">
        <v>0</v>
      </c>
    </row>
    <row r="735" spans="1:15" x14ac:dyDescent="0.2">
      <c r="A735" s="5">
        <v>734</v>
      </c>
      <c r="B735">
        <v>1</v>
      </c>
      <c r="C735">
        <v>1</v>
      </c>
      <c r="D735" s="2">
        <v>1</v>
      </c>
      <c r="E735" s="2">
        <v>2</v>
      </c>
      <c r="F735" s="2">
        <v>49</v>
      </c>
      <c r="G735" s="2">
        <v>67</v>
      </c>
      <c r="H735" s="2">
        <v>1</v>
      </c>
      <c r="I735" s="3">
        <v>4</v>
      </c>
      <c r="J735" s="2">
        <v>37</v>
      </c>
      <c r="K735" s="2">
        <v>147</v>
      </c>
      <c r="L735" s="2">
        <v>47</v>
      </c>
      <c r="M735" s="2">
        <v>0</v>
      </c>
      <c r="N735" s="2">
        <v>0</v>
      </c>
      <c r="O735" s="1">
        <v>0</v>
      </c>
    </row>
    <row r="736" spans="1:15" x14ac:dyDescent="0.2">
      <c r="A736" s="5">
        <v>735</v>
      </c>
      <c r="B736">
        <v>0</v>
      </c>
      <c r="C736">
        <v>1</v>
      </c>
      <c r="D736" s="2">
        <v>1</v>
      </c>
      <c r="E736" s="2">
        <v>2</v>
      </c>
      <c r="F736" s="2">
        <v>49</v>
      </c>
      <c r="G736" s="2">
        <v>28</v>
      </c>
      <c r="H736" s="2">
        <v>1</v>
      </c>
      <c r="I736" s="3">
        <v>4</v>
      </c>
      <c r="J736" s="2">
        <v>46</v>
      </c>
      <c r="K736" s="2">
        <v>152</v>
      </c>
      <c r="L736" s="2">
        <v>40</v>
      </c>
      <c r="M736" s="2">
        <v>0</v>
      </c>
      <c r="N736" s="2">
        <v>4</v>
      </c>
      <c r="O736" s="1">
        <v>0</v>
      </c>
    </row>
    <row r="737" spans="1:15" x14ac:dyDescent="0.2">
      <c r="A737" s="5">
        <v>736</v>
      </c>
      <c r="B737">
        <v>1</v>
      </c>
      <c r="C737">
        <v>1</v>
      </c>
      <c r="D737" s="2">
        <v>0</v>
      </c>
      <c r="E737" s="2">
        <v>1</v>
      </c>
      <c r="F737" s="2">
        <v>36</v>
      </c>
      <c r="G737" s="2">
        <v>40</v>
      </c>
      <c r="H737" s="2">
        <v>0</v>
      </c>
      <c r="I737" s="2">
        <v>1</v>
      </c>
      <c r="J737" s="2">
        <v>17</v>
      </c>
      <c r="K737" s="2">
        <v>31</v>
      </c>
      <c r="L737" s="2">
        <v>47</v>
      </c>
      <c r="M737" s="2">
        <v>1</v>
      </c>
      <c r="N737" s="2">
        <v>1</v>
      </c>
      <c r="O737">
        <v>1</v>
      </c>
    </row>
    <row r="738" spans="1:15" x14ac:dyDescent="0.2">
      <c r="A738" s="5">
        <v>737</v>
      </c>
      <c r="B738">
        <v>0</v>
      </c>
      <c r="C738">
        <v>0</v>
      </c>
      <c r="D738" s="2">
        <v>1</v>
      </c>
      <c r="E738" s="2">
        <v>2</v>
      </c>
      <c r="F738" s="2">
        <v>30</v>
      </c>
      <c r="G738" s="2">
        <v>28</v>
      </c>
      <c r="H738" s="2">
        <v>0</v>
      </c>
      <c r="I738" s="2">
        <v>1</v>
      </c>
      <c r="J738" s="2">
        <v>34</v>
      </c>
      <c r="K738" s="2">
        <v>117</v>
      </c>
      <c r="L738" s="2">
        <v>5</v>
      </c>
      <c r="M738" s="2">
        <v>1</v>
      </c>
      <c r="N738" s="2">
        <v>3</v>
      </c>
      <c r="O738">
        <v>4</v>
      </c>
    </row>
    <row r="739" spans="1:15" x14ac:dyDescent="0.2">
      <c r="A739" s="5">
        <v>738</v>
      </c>
      <c r="B739">
        <v>0</v>
      </c>
      <c r="C739">
        <v>0</v>
      </c>
      <c r="D739" s="2">
        <v>0</v>
      </c>
      <c r="E739" s="2">
        <v>0</v>
      </c>
      <c r="F739" s="2">
        <v>25</v>
      </c>
      <c r="G739" s="2">
        <v>52</v>
      </c>
      <c r="H739" s="2">
        <v>0</v>
      </c>
      <c r="I739" s="2">
        <v>1</v>
      </c>
      <c r="J739" s="2">
        <v>17</v>
      </c>
      <c r="K739" s="2">
        <v>39</v>
      </c>
      <c r="L739" s="2">
        <v>41</v>
      </c>
      <c r="M739" s="2">
        <v>1</v>
      </c>
      <c r="N739" s="2">
        <v>0</v>
      </c>
      <c r="O739">
        <v>1</v>
      </c>
    </row>
    <row r="740" spans="1:15" x14ac:dyDescent="0.2">
      <c r="A740" s="5">
        <v>739</v>
      </c>
      <c r="B740">
        <v>0</v>
      </c>
      <c r="C740">
        <v>1</v>
      </c>
      <c r="D740" s="2">
        <v>0</v>
      </c>
      <c r="E740" s="2">
        <v>3</v>
      </c>
      <c r="F740" s="2">
        <v>47</v>
      </c>
      <c r="G740" s="2">
        <v>42</v>
      </c>
      <c r="H740" s="2">
        <v>1</v>
      </c>
      <c r="I740" s="3">
        <v>4</v>
      </c>
      <c r="J740" s="2">
        <v>44</v>
      </c>
      <c r="K740" s="2">
        <v>72</v>
      </c>
      <c r="L740" s="2">
        <v>22</v>
      </c>
      <c r="M740" s="2">
        <v>0</v>
      </c>
      <c r="N740" s="2">
        <v>6</v>
      </c>
      <c r="O740" s="1">
        <v>0</v>
      </c>
    </row>
    <row r="741" spans="1:15" x14ac:dyDescent="0.2">
      <c r="A741" s="5">
        <v>740</v>
      </c>
      <c r="B741">
        <v>0</v>
      </c>
      <c r="C741">
        <v>1</v>
      </c>
      <c r="D741" s="2">
        <v>1</v>
      </c>
      <c r="E741" s="2">
        <v>1</v>
      </c>
      <c r="F741" s="2">
        <v>58</v>
      </c>
      <c r="G741" s="2">
        <v>69</v>
      </c>
      <c r="H741" s="2">
        <v>1</v>
      </c>
      <c r="I741" s="2">
        <v>0</v>
      </c>
      <c r="J741" s="2">
        <v>31</v>
      </c>
      <c r="K741" s="2">
        <v>60</v>
      </c>
      <c r="L741" s="2">
        <v>4</v>
      </c>
      <c r="M741" s="2">
        <v>1</v>
      </c>
      <c r="N741" s="2">
        <v>0</v>
      </c>
      <c r="O741">
        <v>3</v>
      </c>
    </row>
    <row r="742" spans="1:15" x14ac:dyDescent="0.2">
      <c r="A742" s="5">
        <v>741</v>
      </c>
      <c r="B742">
        <v>1</v>
      </c>
      <c r="C742">
        <v>1</v>
      </c>
      <c r="D742" s="2">
        <v>1</v>
      </c>
      <c r="E742" s="2">
        <v>3</v>
      </c>
      <c r="F742" s="2">
        <v>53</v>
      </c>
      <c r="G742" s="2">
        <v>72</v>
      </c>
      <c r="H742" s="2">
        <v>1</v>
      </c>
      <c r="I742" s="3">
        <v>4</v>
      </c>
      <c r="J742" s="2">
        <v>36</v>
      </c>
      <c r="K742" s="2">
        <v>166</v>
      </c>
      <c r="L742" s="2">
        <v>38</v>
      </c>
      <c r="M742" s="2">
        <v>0</v>
      </c>
      <c r="N742" s="2">
        <v>4</v>
      </c>
      <c r="O742" s="1">
        <v>0</v>
      </c>
    </row>
    <row r="743" spans="1:15" x14ac:dyDescent="0.2">
      <c r="A743" s="5">
        <v>742</v>
      </c>
      <c r="B743">
        <v>0</v>
      </c>
      <c r="C743">
        <v>0</v>
      </c>
      <c r="D743" s="2">
        <v>0</v>
      </c>
      <c r="E743" s="2">
        <v>0</v>
      </c>
      <c r="F743" s="2">
        <v>30</v>
      </c>
      <c r="G743" s="2">
        <v>28</v>
      </c>
      <c r="H743" s="2">
        <v>1</v>
      </c>
      <c r="I743" s="2">
        <v>3</v>
      </c>
      <c r="J743" s="2">
        <v>7</v>
      </c>
      <c r="K743" s="2">
        <v>10</v>
      </c>
      <c r="L743" s="2">
        <v>9</v>
      </c>
      <c r="M743" s="2">
        <v>1</v>
      </c>
      <c r="N743" s="2">
        <v>1</v>
      </c>
      <c r="O743">
        <v>2</v>
      </c>
    </row>
    <row r="744" spans="1:15" x14ac:dyDescent="0.2">
      <c r="A744" s="5">
        <v>743</v>
      </c>
      <c r="B744">
        <v>1</v>
      </c>
      <c r="C744">
        <v>1</v>
      </c>
      <c r="D744" s="2">
        <v>1</v>
      </c>
      <c r="E744" s="2">
        <v>3</v>
      </c>
      <c r="F744" s="2">
        <v>56</v>
      </c>
      <c r="G744" s="2">
        <v>59</v>
      </c>
      <c r="H744" s="2">
        <v>1</v>
      </c>
      <c r="I744" s="2">
        <v>0</v>
      </c>
      <c r="J744" s="2">
        <v>72</v>
      </c>
      <c r="K744" s="2">
        <v>148</v>
      </c>
      <c r="L744" s="2">
        <v>7</v>
      </c>
      <c r="M744" s="2">
        <v>1</v>
      </c>
      <c r="N744" s="2">
        <v>1</v>
      </c>
      <c r="O744">
        <v>1</v>
      </c>
    </row>
    <row r="745" spans="1:15" x14ac:dyDescent="0.2">
      <c r="A745" s="5">
        <v>744</v>
      </c>
      <c r="B745">
        <v>1</v>
      </c>
      <c r="C745">
        <v>0</v>
      </c>
      <c r="D745" s="2">
        <v>1</v>
      </c>
      <c r="E745" s="2">
        <v>3</v>
      </c>
      <c r="F745" s="2">
        <v>27</v>
      </c>
      <c r="G745" s="2">
        <v>18</v>
      </c>
      <c r="H745" s="2">
        <v>0</v>
      </c>
      <c r="I745" s="2">
        <v>3</v>
      </c>
      <c r="J745" s="2">
        <v>35</v>
      </c>
      <c r="K745" s="2">
        <v>46</v>
      </c>
      <c r="L745" s="2">
        <v>17</v>
      </c>
      <c r="M745" s="2">
        <v>1</v>
      </c>
      <c r="N745" s="2">
        <v>5</v>
      </c>
      <c r="O745">
        <v>4</v>
      </c>
    </row>
    <row r="746" spans="1:15" x14ac:dyDescent="0.2">
      <c r="A746" s="5">
        <v>745</v>
      </c>
      <c r="B746">
        <v>0</v>
      </c>
      <c r="C746">
        <v>1</v>
      </c>
      <c r="D746" s="2">
        <v>1</v>
      </c>
      <c r="E746" s="2">
        <v>0</v>
      </c>
      <c r="F746" s="2">
        <v>46</v>
      </c>
      <c r="G746" s="2">
        <v>40</v>
      </c>
      <c r="H746" s="2">
        <v>1</v>
      </c>
      <c r="I746" s="3">
        <v>4</v>
      </c>
      <c r="J746" s="2">
        <v>36</v>
      </c>
      <c r="K746" s="2">
        <v>102</v>
      </c>
      <c r="L746" s="2">
        <v>32</v>
      </c>
      <c r="M746" s="2">
        <v>0</v>
      </c>
      <c r="N746" s="2">
        <v>5</v>
      </c>
      <c r="O746" s="1">
        <v>0</v>
      </c>
    </row>
    <row r="747" spans="1:15" x14ac:dyDescent="0.2">
      <c r="A747" s="5">
        <v>746</v>
      </c>
      <c r="B747">
        <v>1</v>
      </c>
      <c r="C747">
        <v>1</v>
      </c>
      <c r="D747" s="2">
        <v>1</v>
      </c>
      <c r="E747" s="2">
        <v>1</v>
      </c>
      <c r="F747" s="2">
        <v>31</v>
      </c>
      <c r="G747" s="2">
        <v>21</v>
      </c>
      <c r="H747" s="2">
        <v>0</v>
      </c>
      <c r="I747" s="2">
        <v>3</v>
      </c>
      <c r="J747" s="2">
        <v>33</v>
      </c>
      <c r="K747" s="2">
        <v>39</v>
      </c>
      <c r="L747" s="2">
        <v>29</v>
      </c>
      <c r="M747" s="2">
        <v>1</v>
      </c>
      <c r="N747" s="2">
        <v>2</v>
      </c>
      <c r="O747">
        <v>4</v>
      </c>
    </row>
    <row r="748" spans="1:15" x14ac:dyDescent="0.2">
      <c r="A748" s="5">
        <v>747</v>
      </c>
      <c r="B748">
        <v>1</v>
      </c>
      <c r="C748">
        <v>1</v>
      </c>
      <c r="D748" s="2">
        <v>1</v>
      </c>
      <c r="E748" s="2">
        <v>0</v>
      </c>
      <c r="F748" s="2">
        <v>53</v>
      </c>
      <c r="G748" s="2">
        <v>33</v>
      </c>
      <c r="H748" s="2">
        <v>1</v>
      </c>
      <c r="I748" s="3">
        <v>4</v>
      </c>
      <c r="J748" s="2">
        <v>49</v>
      </c>
      <c r="K748" s="2">
        <v>226</v>
      </c>
      <c r="L748" s="2">
        <v>31</v>
      </c>
      <c r="M748" s="2">
        <v>0</v>
      </c>
      <c r="N748" s="2">
        <v>3</v>
      </c>
      <c r="O748">
        <v>0</v>
      </c>
    </row>
    <row r="749" spans="1:15" x14ac:dyDescent="0.2">
      <c r="A749" s="5">
        <v>748</v>
      </c>
      <c r="B749">
        <v>1</v>
      </c>
      <c r="C749">
        <v>1</v>
      </c>
      <c r="D749" s="2">
        <v>1</v>
      </c>
      <c r="E749" s="2">
        <v>3</v>
      </c>
      <c r="F749" s="2">
        <v>47</v>
      </c>
      <c r="G749" s="2">
        <v>22</v>
      </c>
      <c r="H749" s="2">
        <v>1</v>
      </c>
      <c r="I749" s="2">
        <v>0</v>
      </c>
      <c r="J749" s="2">
        <v>42</v>
      </c>
      <c r="K749" s="2">
        <v>79</v>
      </c>
      <c r="L749" s="4">
        <v>2</v>
      </c>
      <c r="M749" s="2">
        <v>1</v>
      </c>
      <c r="N749" s="2">
        <v>2</v>
      </c>
      <c r="O749">
        <v>1</v>
      </c>
    </row>
    <row r="750" spans="1:15" x14ac:dyDescent="0.2">
      <c r="A750" s="5">
        <v>749</v>
      </c>
      <c r="B750">
        <v>0</v>
      </c>
      <c r="C750">
        <v>1</v>
      </c>
      <c r="D750" s="2">
        <v>1</v>
      </c>
      <c r="E750" s="2">
        <v>0</v>
      </c>
      <c r="F750" s="2">
        <v>48</v>
      </c>
      <c r="G750" s="2">
        <v>67</v>
      </c>
      <c r="H750" s="2">
        <v>1</v>
      </c>
      <c r="I750" s="3">
        <v>4</v>
      </c>
      <c r="J750" s="2">
        <v>48</v>
      </c>
      <c r="K750" s="2">
        <v>71</v>
      </c>
      <c r="L750" s="2">
        <v>36</v>
      </c>
      <c r="M750" s="2">
        <v>0</v>
      </c>
      <c r="N750" s="2">
        <v>3</v>
      </c>
      <c r="O750" s="1">
        <v>0</v>
      </c>
    </row>
    <row r="751" spans="1:15" x14ac:dyDescent="0.2">
      <c r="A751" s="5">
        <v>750</v>
      </c>
      <c r="B751">
        <v>1</v>
      </c>
      <c r="C751">
        <v>1</v>
      </c>
      <c r="D751" s="2">
        <v>0</v>
      </c>
      <c r="E751" s="2">
        <v>1</v>
      </c>
      <c r="F751" s="2">
        <v>35</v>
      </c>
      <c r="G751" s="2">
        <v>45</v>
      </c>
      <c r="H751" s="2">
        <v>0</v>
      </c>
      <c r="I751" s="2">
        <v>3</v>
      </c>
      <c r="J751" s="2">
        <v>18</v>
      </c>
      <c r="K751" s="2">
        <v>42</v>
      </c>
      <c r="L751" s="2">
        <v>25</v>
      </c>
      <c r="M751" s="2">
        <v>1</v>
      </c>
      <c r="N751" s="2">
        <v>0</v>
      </c>
      <c r="O751">
        <v>2</v>
      </c>
    </row>
    <row r="752" spans="1:15" x14ac:dyDescent="0.2">
      <c r="A752" s="5">
        <v>751</v>
      </c>
      <c r="B752">
        <v>0</v>
      </c>
      <c r="C752">
        <v>1</v>
      </c>
      <c r="D752" s="2">
        <v>1</v>
      </c>
      <c r="E752" s="2">
        <v>1</v>
      </c>
      <c r="F752" s="2">
        <v>22</v>
      </c>
      <c r="G752" s="2">
        <v>51</v>
      </c>
      <c r="H752" s="2">
        <v>1</v>
      </c>
      <c r="I752" s="2">
        <v>1</v>
      </c>
      <c r="J752" s="2">
        <v>20</v>
      </c>
      <c r="K752" s="2">
        <v>58</v>
      </c>
      <c r="L752" s="2">
        <v>39</v>
      </c>
      <c r="M752" s="2">
        <v>1</v>
      </c>
      <c r="N752" s="2">
        <v>1</v>
      </c>
      <c r="O752">
        <v>2</v>
      </c>
    </row>
    <row r="753" spans="1:15" x14ac:dyDescent="0.2">
      <c r="A753" s="5">
        <v>752</v>
      </c>
      <c r="B753">
        <v>1</v>
      </c>
      <c r="C753">
        <v>1</v>
      </c>
      <c r="D753" s="2">
        <v>1</v>
      </c>
      <c r="E753" s="2">
        <v>3</v>
      </c>
      <c r="F753" s="2">
        <v>51</v>
      </c>
      <c r="G753" s="2">
        <v>62</v>
      </c>
      <c r="H753" s="2">
        <v>1</v>
      </c>
      <c r="I753" s="3">
        <v>4</v>
      </c>
      <c r="J753" s="2">
        <v>35</v>
      </c>
      <c r="K753" s="2">
        <v>53</v>
      </c>
      <c r="L753" s="2">
        <v>43</v>
      </c>
      <c r="M753" s="2">
        <v>0</v>
      </c>
      <c r="N753" s="2">
        <v>8</v>
      </c>
      <c r="O753" s="1">
        <v>0</v>
      </c>
    </row>
    <row r="754" spans="1:15" x14ac:dyDescent="0.2">
      <c r="A754" s="5">
        <v>753</v>
      </c>
      <c r="B754">
        <v>0</v>
      </c>
      <c r="C754">
        <v>1</v>
      </c>
      <c r="D754" s="2">
        <v>1</v>
      </c>
      <c r="E754" s="2">
        <v>0</v>
      </c>
      <c r="F754" s="2">
        <v>30</v>
      </c>
      <c r="G754" s="2">
        <v>25</v>
      </c>
      <c r="H754" s="2">
        <v>1</v>
      </c>
      <c r="I754" s="2">
        <v>1</v>
      </c>
      <c r="J754" s="2">
        <v>12</v>
      </c>
      <c r="K754" s="2">
        <v>60</v>
      </c>
      <c r="L754" s="2">
        <v>5</v>
      </c>
      <c r="M754" s="2">
        <v>1</v>
      </c>
      <c r="N754" s="2">
        <v>2</v>
      </c>
      <c r="O754">
        <v>1</v>
      </c>
    </row>
    <row r="755" spans="1:15" x14ac:dyDescent="0.2">
      <c r="A755" s="5">
        <v>754</v>
      </c>
      <c r="B755">
        <v>0</v>
      </c>
      <c r="C755">
        <v>1</v>
      </c>
      <c r="D755" s="2">
        <v>1</v>
      </c>
      <c r="E755" s="2">
        <v>0</v>
      </c>
      <c r="F755" s="2">
        <v>26</v>
      </c>
      <c r="G755" s="2">
        <v>29</v>
      </c>
      <c r="H755" s="2">
        <v>0</v>
      </c>
      <c r="I755" s="2">
        <v>1</v>
      </c>
      <c r="J755" s="2">
        <v>17</v>
      </c>
      <c r="K755" s="2">
        <v>41</v>
      </c>
      <c r="L755" s="2">
        <v>22</v>
      </c>
      <c r="M755" s="2">
        <v>1</v>
      </c>
      <c r="N755" s="2">
        <v>1</v>
      </c>
      <c r="O755">
        <v>2</v>
      </c>
    </row>
    <row r="756" spans="1:15" x14ac:dyDescent="0.2">
      <c r="A756" s="5">
        <v>755</v>
      </c>
      <c r="B756">
        <v>1</v>
      </c>
      <c r="C756">
        <v>1</v>
      </c>
      <c r="D756" s="2">
        <v>1</v>
      </c>
      <c r="E756" s="2">
        <v>1</v>
      </c>
      <c r="F756" s="2">
        <v>51</v>
      </c>
      <c r="G756" s="2">
        <v>56</v>
      </c>
      <c r="H756" s="2">
        <v>1</v>
      </c>
      <c r="I756" s="3">
        <v>4</v>
      </c>
      <c r="J756" s="2">
        <v>41</v>
      </c>
      <c r="K756" s="2">
        <v>93</v>
      </c>
      <c r="L756" s="2">
        <v>40</v>
      </c>
      <c r="M756" s="2">
        <v>0</v>
      </c>
      <c r="N756" s="2">
        <v>5</v>
      </c>
      <c r="O756" s="1">
        <v>0</v>
      </c>
    </row>
    <row r="757" spans="1:15" x14ac:dyDescent="0.2">
      <c r="A757" s="5">
        <v>756</v>
      </c>
      <c r="B757">
        <v>0</v>
      </c>
      <c r="C757">
        <v>1</v>
      </c>
      <c r="D757" s="2">
        <v>1</v>
      </c>
      <c r="E757" s="2">
        <v>3</v>
      </c>
      <c r="F757" s="2">
        <v>44</v>
      </c>
      <c r="G757" s="2">
        <v>60</v>
      </c>
      <c r="H757" s="2">
        <v>1</v>
      </c>
      <c r="I757" s="3">
        <v>4</v>
      </c>
      <c r="J757" s="2">
        <v>32</v>
      </c>
      <c r="K757" s="2">
        <v>43</v>
      </c>
      <c r="L757" s="2">
        <v>41</v>
      </c>
      <c r="M757" s="2">
        <v>0</v>
      </c>
      <c r="N757" s="2">
        <v>6</v>
      </c>
      <c r="O757">
        <v>0</v>
      </c>
    </row>
    <row r="758" spans="1:15" x14ac:dyDescent="0.2">
      <c r="A758" s="5">
        <v>757</v>
      </c>
      <c r="B758">
        <v>0</v>
      </c>
      <c r="C758">
        <v>1</v>
      </c>
      <c r="D758" s="2">
        <v>1</v>
      </c>
      <c r="E758" s="2">
        <v>0</v>
      </c>
      <c r="F758" s="2">
        <v>31</v>
      </c>
      <c r="G758" s="2">
        <v>23</v>
      </c>
      <c r="H758" s="2">
        <v>1</v>
      </c>
      <c r="I758" s="2">
        <v>3</v>
      </c>
      <c r="J758" s="2">
        <v>16</v>
      </c>
      <c r="K758" s="2">
        <v>37</v>
      </c>
      <c r="L758" s="2">
        <v>45</v>
      </c>
      <c r="M758" s="2">
        <v>1</v>
      </c>
      <c r="N758" s="2">
        <v>0</v>
      </c>
      <c r="O758">
        <v>2</v>
      </c>
    </row>
    <row r="759" spans="1:15" x14ac:dyDescent="0.2">
      <c r="A759" s="5">
        <v>758</v>
      </c>
      <c r="B759">
        <v>0</v>
      </c>
      <c r="C759">
        <v>1</v>
      </c>
      <c r="D759" s="2">
        <v>0</v>
      </c>
      <c r="E759" s="2">
        <v>3</v>
      </c>
      <c r="F759" s="2">
        <v>31</v>
      </c>
      <c r="G759" s="2">
        <v>36</v>
      </c>
      <c r="H759" s="2">
        <v>1</v>
      </c>
      <c r="I759" s="2">
        <v>3</v>
      </c>
      <c r="J759" s="2">
        <v>15</v>
      </c>
      <c r="K759" s="2">
        <v>20</v>
      </c>
      <c r="L759" s="2">
        <v>40</v>
      </c>
      <c r="M759" s="2">
        <v>1</v>
      </c>
      <c r="N759" s="2">
        <v>2</v>
      </c>
      <c r="O759">
        <v>2</v>
      </c>
    </row>
    <row r="760" spans="1:15" x14ac:dyDescent="0.2">
      <c r="A760" s="5">
        <v>759</v>
      </c>
      <c r="B760">
        <v>1</v>
      </c>
      <c r="C760">
        <v>1</v>
      </c>
      <c r="D760" s="2">
        <v>0</v>
      </c>
      <c r="E760" s="2">
        <v>3</v>
      </c>
      <c r="F760" s="2">
        <v>50</v>
      </c>
      <c r="G760" s="2">
        <v>49</v>
      </c>
      <c r="H760" s="2">
        <v>1</v>
      </c>
      <c r="I760" s="3">
        <v>4</v>
      </c>
      <c r="J760" s="2">
        <v>54</v>
      </c>
      <c r="K760" s="2">
        <v>166</v>
      </c>
      <c r="L760" s="2">
        <v>27</v>
      </c>
      <c r="M760" s="2">
        <v>0</v>
      </c>
      <c r="N760" s="2">
        <v>1</v>
      </c>
      <c r="O760">
        <v>0</v>
      </c>
    </row>
    <row r="761" spans="1:15" x14ac:dyDescent="0.2">
      <c r="A761" s="5">
        <v>760</v>
      </c>
      <c r="B761">
        <v>1</v>
      </c>
      <c r="C761">
        <v>1</v>
      </c>
      <c r="D761" s="2">
        <v>1</v>
      </c>
      <c r="E761" s="2">
        <v>1</v>
      </c>
      <c r="F761" s="2">
        <v>28</v>
      </c>
      <c r="G761" s="2">
        <v>27</v>
      </c>
      <c r="H761" s="2">
        <v>1</v>
      </c>
      <c r="I761" s="2">
        <v>3</v>
      </c>
      <c r="J761" s="2">
        <v>19</v>
      </c>
      <c r="K761" s="2">
        <v>78</v>
      </c>
      <c r="L761" s="2">
        <v>10</v>
      </c>
      <c r="M761" s="2">
        <v>1</v>
      </c>
      <c r="N761" s="2">
        <v>1</v>
      </c>
      <c r="O761">
        <v>1</v>
      </c>
    </row>
    <row r="762" spans="1:15" x14ac:dyDescent="0.2">
      <c r="A762" s="5">
        <v>761</v>
      </c>
      <c r="B762">
        <v>1</v>
      </c>
      <c r="C762">
        <v>0</v>
      </c>
      <c r="D762" s="2">
        <v>1</v>
      </c>
      <c r="E762" s="2">
        <v>1</v>
      </c>
      <c r="F762" s="2">
        <v>30</v>
      </c>
      <c r="G762" s="2">
        <v>30</v>
      </c>
      <c r="H762" s="2">
        <v>0</v>
      </c>
      <c r="I762" s="2">
        <v>1</v>
      </c>
      <c r="J762" s="2">
        <v>31</v>
      </c>
      <c r="K762" s="2">
        <v>111</v>
      </c>
      <c r="L762" s="2">
        <v>44</v>
      </c>
      <c r="M762" s="2">
        <v>1</v>
      </c>
      <c r="N762" s="2">
        <v>4</v>
      </c>
      <c r="O762">
        <v>4</v>
      </c>
    </row>
    <row r="763" spans="1:15" x14ac:dyDescent="0.2">
      <c r="A763" s="5">
        <v>762</v>
      </c>
      <c r="B763">
        <v>1</v>
      </c>
      <c r="C763">
        <v>0</v>
      </c>
      <c r="D763" s="2">
        <v>1</v>
      </c>
      <c r="E763" s="2">
        <v>3</v>
      </c>
      <c r="F763" s="2">
        <v>28</v>
      </c>
      <c r="G763" s="2">
        <v>20</v>
      </c>
      <c r="H763" s="2">
        <v>0</v>
      </c>
      <c r="I763" s="2">
        <v>1</v>
      </c>
      <c r="J763" s="2">
        <v>35</v>
      </c>
      <c r="K763" s="2">
        <v>51</v>
      </c>
      <c r="L763" s="2">
        <v>43</v>
      </c>
      <c r="M763" s="2">
        <v>1</v>
      </c>
      <c r="N763" s="2">
        <v>0</v>
      </c>
      <c r="O763">
        <v>4</v>
      </c>
    </row>
    <row r="764" spans="1:15" x14ac:dyDescent="0.2">
      <c r="A764" s="5">
        <v>763</v>
      </c>
      <c r="B764">
        <v>0</v>
      </c>
      <c r="C764">
        <v>1</v>
      </c>
      <c r="D764" s="2">
        <v>0</v>
      </c>
      <c r="E764" s="2">
        <v>3</v>
      </c>
      <c r="F764" s="2">
        <v>45</v>
      </c>
      <c r="G764" s="2">
        <v>51</v>
      </c>
      <c r="H764" s="2">
        <v>1</v>
      </c>
      <c r="I764" s="3">
        <v>4</v>
      </c>
      <c r="J764" s="2">
        <v>55</v>
      </c>
      <c r="K764" s="2">
        <v>78</v>
      </c>
      <c r="L764" s="2">
        <v>37</v>
      </c>
      <c r="M764" s="2">
        <v>0</v>
      </c>
      <c r="N764" s="2">
        <v>6</v>
      </c>
      <c r="O764" s="1">
        <v>0</v>
      </c>
    </row>
    <row r="765" spans="1:15" x14ac:dyDescent="0.2">
      <c r="A765" s="5">
        <v>764</v>
      </c>
      <c r="B765">
        <v>0</v>
      </c>
      <c r="C765">
        <v>1</v>
      </c>
      <c r="D765" s="2">
        <v>0</v>
      </c>
      <c r="E765" s="2">
        <v>1</v>
      </c>
      <c r="F765" s="2">
        <v>48</v>
      </c>
      <c r="G765" s="2">
        <v>55</v>
      </c>
      <c r="H765" s="2">
        <v>1</v>
      </c>
      <c r="I765" s="3">
        <v>4</v>
      </c>
      <c r="J765" s="2">
        <v>35</v>
      </c>
      <c r="K765" s="2">
        <v>145</v>
      </c>
      <c r="L765" s="2">
        <v>13</v>
      </c>
      <c r="M765" s="2">
        <v>0</v>
      </c>
      <c r="N765" s="2">
        <v>4</v>
      </c>
      <c r="O765" s="1">
        <v>0</v>
      </c>
    </row>
    <row r="766" spans="1:15" x14ac:dyDescent="0.2">
      <c r="A766" s="5">
        <v>765</v>
      </c>
      <c r="B766">
        <v>1</v>
      </c>
      <c r="C766">
        <v>1</v>
      </c>
      <c r="D766" s="2">
        <v>0</v>
      </c>
      <c r="E766" s="2">
        <v>1</v>
      </c>
      <c r="F766" s="2">
        <v>28</v>
      </c>
      <c r="G766" s="2">
        <v>65</v>
      </c>
      <c r="H766" s="2">
        <v>0</v>
      </c>
      <c r="I766" s="2">
        <v>3</v>
      </c>
      <c r="J766" s="2">
        <v>17</v>
      </c>
      <c r="K766" s="2">
        <v>79</v>
      </c>
      <c r="L766" s="2">
        <v>48</v>
      </c>
      <c r="M766" s="2">
        <v>1</v>
      </c>
      <c r="N766" s="2">
        <v>1</v>
      </c>
      <c r="O766">
        <v>3</v>
      </c>
    </row>
    <row r="767" spans="1:15" x14ac:dyDescent="0.2">
      <c r="A767" s="5">
        <v>766</v>
      </c>
      <c r="B767">
        <v>1</v>
      </c>
      <c r="C767">
        <v>1</v>
      </c>
      <c r="D767" s="2">
        <v>0</v>
      </c>
      <c r="E767" s="2">
        <v>0</v>
      </c>
      <c r="F767" s="2">
        <v>25</v>
      </c>
      <c r="G767" s="2">
        <v>75</v>
      </c>
      <c r="H767" s="2">
        <v>0</v>
      </c>
      <c r="I767" s="2">
        <v>1</v>
      </c>
      <c r="J767" s="2">
        <v>14</v>
      </c>
      <c r="K767" s="2">
        <v>45</v>
      </c>
      <c r="L767" s="2">
        <v>20</v>
      </c>
      <c r="M767" s="2">
        <v>1</v>
      </c>
      <c r="N767" s="2">
        <v>2</v>
      </c>
      <c r="O767">
        <v>3</v>
      </c>
    </row>
    <row r="768" spans="1:15" x14ac:dyDescent="0.2">
      <c r="A768" s="5">
        <v>767</v>
      </c>
      <c r="B768">
        <v>0</v>
      </c>
      <c r="C768">
        <v>1</v>
      </c>
      <c r="D768" s="2">
        <v>1</v>
      </c>
      <c r="E768" s="2">
        <v>0</v>
      </c>
      <c r="F768" s="2">
        <v>32</v>
      </c>
      <c r="G768" s="2">
        <v>28</v>
      </c>
      <c r="H768" s="2">
        <v>0</v>
      </c>
      <c r="I768" s="2">
        <v>3</v>
      </c>
      <c r="J768" s="2">
        <v>16</v>
      </c>
      <c r="K768" s="2">
        <v>25</v>
      </c>
      <c r="L768" s="2">
        <v>41</v>
      </c>
      <c r="M768" s="2">
        <v>1</v>
      </c>
      <c r="N768" s="2">
        <v>1</v>
      </c>
      <c r="O768">
        <v>2</v>
      </c>
    </row>
    <row r="769" spans="1:15" x14ac:dyDescent="0.2">
      <c r="A769" s="5">
        <v>768</v>
      </c>
      <c r="B769">
        <v>1</v>
      </c>
      <c r="C769">
        <v>1</v>
      </c>
      <c r="D769" s="2">
        <v>0</v>
      </c>
      <c r="E769" s="2">
        <v>0</v>
      </c>
      <c r="F769" s="2">
        <v>25</v>
      </c>
      <c r="G769" s="2">
        <v>40</v>
      </c>
      <c r="H769" s="2">
        <v>0</v>
      </c>
      <c r="I769" s="2">
        <v>1</v>
      </c>
      <c r="J769" s="2">
        <v>24</v>
      </c>
      <c r="K769" s="2">
        <v>104</v>
      </c>
      <c r="L769" s="2">
        <v>8</v>
      </c>
      <c r="M769" s="2">
        <v>1</v>
      </c>
      <c r="N769" s="2">
        <v>2</v>
      </c>
      <c r="O769">
        <v>2</v>
      </c>
    </row>
    <row r="770" spans="1:15" x14ac:dyDescent="0.2">
      <c r="A770" s="5">
        <v>769</v>
      </c>
      <c r="B770">
        <v>0</v>
      </c>
      <c r="C770">
        <v>1</v>
      </c>
      <c r="D770" s="2">
        <v>0</v>
      </c>
      <c r="E770" s="2">
        <v>2</v>
      </c>
      <c r="F770" s="2">
        <v>45</v>
      </c>
      <c r="G770" s="2">
        <v>36</v>
      </c>
      <c r="H770" s="2">
        <v>1</v>
      </c>
      <c r="I770" s="3">
        <v>4</v>
      </c>
      <c r="J770" s="2">
        <v>52</v>
      </c>
      <c r="K770" s="2">
        <v>126</v>
      </c>
      <c r="L770" s="2">
        <v>24</v>
      </c>
      <c r="M770" s="2">
        <v>0</v>
      </c>
      <c r="N770" s="2">
        <v>14</v>
      </c>
      <c r="O770">
        <v>0</v>
      </c>
    </row>
    <row r="771" spans="1:15" x14ac:dyDescent="0.2">
      <c r="A771" s="5">
        <v>770</v>
      </c>
      <c r="B771">
        <v>0</v>
      </c>
      <c r="C771">
        <v>1</v>
      </c>
      <c r="D771" s="2">
        <v>1</v>
      </c>
      <c r="E771" s="2">
        <v>1</v>
      </c>
      <c r="F771" s="2">
        <v>48</v>
      </c>
      <c r="G771" s="2">
        <v>39</v>
      </c>
      <c r="H771" s="2">
        <v>1</v>
      </c>
      <c r="I771" s="3">
        <v>4</v>
      </c>
      <c r="J771" s="2">
        <v>36</v>
      </c>
      <c r="K771" s="2">
        <v>81</v>
      </c>
      <c r="L771" s="2">
        <v>41</v>
      </c>
      <c r="M771" s="2">
        <v>0</v>
      </c>
      <c r="N771" s="2">
        <v>0</v>
      </c>
      <c r="O771" s="1">
        <v>0</v>
      </c>
    </row>
    <row r="772" spans="1:15" x14ac:dyDescent="0.2">
      <c r="A772" s="5">
        <v>771</v>
      </c>
      <c r="B772">
        <v>1</v>
      </c>
      <c r="C772">
        <v>0</v>
      </c>
      <c r="D772" s="2">
        <v>1</v>
      </c>
      <c r="E772" s="2">
        <v>0</v>
      </c>
      <c r="F772" s="2">
        <v>33</v>
      </c>
      <c r="G772" s="2">
        <v>60</v>
      </c>
      <c r="H772" s="2">
        <v>1</v>
      </c>
      <c r="I772" s="2">
        <v>3</v>
      </c>
      <c r="J772" s="2">
        <v>10</v>
      </c>
      <c r="K772" s="2">
        <v>41</v>
      </c>
      <c r="L772" s="2">
        <v>5</v>
      </c>
      <c r="M772" s="2">
        <v>1</v>
      </c>
      <c r="N772" s="2">
        <v>0</v>
      </c>
      <c r="O772">
        <v>3</v>
      </c>
    </row>
    <row r="773" spans="1:15" x14ac:dyDescent="0.2">
      <c r="A773" s="5">
        <v>772</v>
      </c>
      <c r="B773">
        <v>0</v>
      </c>
      <c r="C773">
        <v>1</v>
      </c>
      <c r="D773" s="2">
        <v>1</v>
      </c>
      <c r="E773" s="2">
        <v>0</v>
      </c>
      <c r="F773" s="2">
        <v>29</v>
      </c>
      <c r="G773" s="2">
        <v>26</v>
      </c>
      <c r="H773" s="2">
        <v>1</v>
      </c>
      <c r="I773" s="2">
        <v>1</v>
      </c>
      <c r="J773" s="2">
        <v>18</v>
      </c>
      <c r="K773" s="2">
        <v>21</v>
      </c>
      <c r="L773" s="2">
        <v>27</v>
      </c>
      <c r="M773" s="2">
        <v>1</v>
      </c>
      <c r="N773" s="2">
        <v>1</v>
      </c>
      <c r="O773">
        <v>3</v>
      </c>
    </row>
    <row r="774" spans="1:15" x14ac:dyDescent="0.2">
      <c r="A774" s="5">
        <v>773</v>
      </c>
      <c r="B774">
        <v>0</v>
      </c>
      <c r="C774">
        <v>0</v>
      </c>
      <c r="D774" s="2">
        <v>1</v>
      </c>
      <c r="E774" s="2">
        <v>1</v>
      </c>
      <c r="F774" s="2">
        <v>54</v>
      </c>
      <c r="G774" s="2">
        <v>51</v>
      </c>
      <c r="H774" s="2">
        <v>0</v>
      </c>
      <c r="I774" s="2">
        <v>0</v>
      </c>
      <c r="J774" s="2">
        <v>54</v>
      </c>
      <c r="K774" s="2">
        <v>70</v>
      </c>
      <c r="L774" s="2">
        <v>15</v>
      </c>
      <c r="M774" s="2">
        <v>1</v>
      </c>
      <c r="N774" s="2">
        <v>0</v>
      </c>
      <c r="O774">
        <v>1</v>
      </c>
    </row>
    <row r="775" spans="1:15" x14ac:dyDescent="0.2">
      <c r="A775" s="5">
        <v>774</v>
      </c>
      <c r="B775">
        <v>0</v>
      </c>
      <c r="C775">
        <v>1</v>
      </c>
      <c r="D775" s="2">
        <v>0</v>
      </c>
      <c r="E775" s="2">
        <v>0</v>
      </c>
      <c r="F775" s="2">
        <v>34</v>
      </c>
      <c r="G775" s="2">
        <v>33</v>
      </c>
      <c r="H775" s="2">
        <v>1</v>
      </c>
      <c r="I775" s="2">
        <v>1</v>
      </c>
      <c r="J775" s="2">
        <v>19</v>
      </c>
      <c r="K775" s="2">
        <v>71</v>
      </c>
      <c r="L775" s="2">
        <v>44</v>
      </c>
      <c r="M775" s="2">
        <v>1</v>
      </c>
      <c r="N775" s="2">
        <v>0</v>
      </c>
      <c r="O775">
        <v>1</v>
      </c>
    </row>
    <row r="776" spans="1:15" x14ac:dyDescent="0.2">
      <c r="A776" s="5">
        <v>775</v>
      </c>
      <c r="B776">
        <v>1</v>
      </c>
      <c r="C776">
        <v>1</v>
      </c>
      <c r="D776" s="2">
        <v>1</v>
      </c>
      <c r="E776" s="2">
        <v>1</v>
      </c>
      <c r="F776" s="2">
        <v>47</v>
      </c>
      <c r="G776" s="2">
        <v>22</v>
      </c>
      <c r="H776" s="2">
        <v>1</v>
      </c>
      <c r="I776" s="2">
        <v>0</v>
      </c>
      <c r="J776" s="2">
        <v>62</v>
      </c>
      <c r="K776" s="2">
        <v>215</v>
      </c>
      <c r="L776" s="4">
        <v>9</v>
      </c>
      <c r="M776" s="2">
        <v>1</v>
      </c>
      <c r="N776" s="2">
        <v>1</v>
      </c>
      <c r="O776">
        <v>2</v>
      </c>
    </row>
    <row r="777" spans="1:15" x14ac:dyDescent="0.2">
      <c r="A777" s="5">
        <v>776</v>
      </c>
      <c r="B777">
        <v>1</v>
      </c>
      <c r="C777">
        <v>1</v>
      </c>
      <c r="D777" s="2">
        <v>1</v>
      </c>
      <c r="E777" s="2">
        <v>1</v>
      </c>
      <c r="F777" s="2">
        <v>56</v>
      </c>
      <c r="G777" s="2">
        <v>54</v>
      </c>
      <c r="H777" s="2">
        <v>1</v>
      </c>
      <c r="I777" s="2">
        <v>0</v>
      </c>
      <c r="J777" s="2">
        <v>60</v>
      </c>
      <c r="K777" s="2">
        <v>190</v>
      </c>
      <c r="L777" s="2">
        <v>9</v>
      </c>
      <c r="M777" s="2">
        <v>1</v>
      </c>
      <c r="N777" s="2">
        <v>0</v>
      </c>
      <c r="O777">
        <v>1</v>
      </c>
    </row>
    <row r="778" spans="1:15" x14ac:dyDescent="0.2">
      <c r="A778" s="5">
        <v>777</v>
      </c>
      <c r="B778">
        <v>0</v>
      </c>
      <c r="C778">
        <v>0</v>
      </c>
      <c r="D778" s="2">
        <v>0</v>
      </c>
      <c r="E778" s="2">
        <v>0</v>
      </c>
      <c r="F778" s="2">
        <v>34</v>
      </c>
      <c r="G778" s="2">
        <v>65</v>
      </c>
      <c r="H778" s="2">
        <v>1</v>
      </c>
      <c r="I778" s="2">
        <v>1</v>
      </c>
      <c r="J778" s="2">
        <v>13</v>
      </c>
      <c r="K778" s="2">
        <v>52</v>
      </c>
      <c r="L778" s="2">
        <v>17</v>
      </c>
      <c r="M778" s="2">
        <v>1</v>
      </c>
      <c r="N778" s="2">
        <v>0</v>
      </c>
      <c r="O778">
        <v>1</v>
      </c>
    </row>
    <row r="779" spans="1:15" x14ac:dyDescent="0.2">
      <c r="A779" s="5">
        <v>778</v>
      </c>
      <c r="B779">
        <v>1</v>
      </c>
      <c r="C779">
        <v>0</v>
      </c>
      <c r="D779" s="2">
        <v>1</v>
      </c>
      <c r="E779" s="2">
        <v>0</v>
      </c>
      <c r="F779" s="2">
        <v>49</v>
      </c>
      <c r="G779" s="2">
        <v>37</v>
      </c>
      <c r="H779" s="2">
        <v>0</v>
      </c>
      <c r="I779" s="3">
        <v>4</v>
      </c>
      <c r="J779" s="2">
        <v>37</v>
      </c>
      <c r="K779" s="2">
        <v>143</v>
      </c>
      <c r="L779" s="2">
        <v>20</v>
      </c>
      <c r="M779" s="2">
        <v>0</v>
      </c>
      <c r="N779" s="2">
        <v>2</v>
      </c>
      <c r="O779">
        <v>0</v>
      </c>
    </row>
    <row r="780" spans="1:15" x14ac:dyDescent="0.2">
      <c r="A780" s="5">
        <v>779</v>
      </c>
      <c r="B780">
        <v>1</v>
      </c>
      <c r="C780">
        <v>1</v>
      </c>
      <c r="D780" s="2">
        <v>0</v>
      </c>
      <c r="E780" s="2">
        <v>2</v>
      </c>
      <c r="F780" s="2">
        <v>30</v>
      </c>
      <c r="G780" s="2">
        <v>59</v>
      </c>
      <c r="H780" s="2">
        <v>1</v>
      </c>
      <c r="I780" s="2">
        <v>1</v>
      </c>
      <c r="J780" s="2">
        <v>19</v>
      </c>
      <c r="K780" s="2">
        <v>79</v>
      </c>
      <c r="L780" s="2">
        <v>25</v>
      </c>
      <c r="M780" s="2">
        <v>1</v>
      </c>
      <c r="N780" s="2">
        <v>1</v>
      </c>
      <c r="O780">
        <v>3</v>
      </c>
    </row>
    <row r="781" spans="1:15" x14ac:dyDescent="0.2">
      <c r="A781" s="5">
        <v>780</v>
      </c>
      <c r="B781">
        <v>1</v>
      </c>
      <c r="C781">
        <v>1</v>
      </c>
      <c r="D781" s="2">
        <v>0</v>
      </c>
      <c r="E781" s="2">
        <v>3</v>
      </c>
      <c r="F781" s="2">
        <v>48</v>
      </c>
      <c r="G781" s="2">
        <v>65</v>
      </c>
      <c r="H781" s="2">
        <v>1</v>
      </c>
      <c r="I781" s="3">
        <v>4</v>
      </c>
      <c r="J781" s="2">
        <v>52</v>
      </c>
      <c r="K781" s="2">
        <v>116</v>
      </c>
      <c r="L781" s="2">
        <v>22</v>
      </c>
      <c r="M781" s="2">
        <v>0</v>
      </c>
      <c r="N781" s="2">
        <v>3</v>
      </c>
      <c r="O781">
        <v>0</v>
      </c>
    </row>
    <row r="782" spans="1:15" x14ac:dyDescent="0.2">
      <c r="A782" s="5">
        <v>781</v>
      </c>
      <c r="B782">
        <v>1</v>
      </c>
      <c r="C782">
        <v>0</v>
      </c>
      <c r="D782" s="2">
        <v>1</v>
      </c>
      <c r="E782" s="2">
        <v>0</v>
      </c>
      <c r="F782" s="2">
        <v>35</v>
      </c>
      <c r="G782" s="2">
        <v>40</v>
      </c>
      <c r="H782" s="2">
        <v>1</v>
      </c>
      <c r="I782" s="2">
        <v>1</v>
      </c>
      <c r="J782" s="2">
        <v>21</v>
      </c>
      <c r="K782" s="2">
        <v>80</v>
      </c>
      <c r="L782" s="2">
        <v>12</v>
      </c>
      <c r="M782" s="2">
        <v>1</v>
      </c>
      <c r="N782" s="2">
        <v>1</v>
      </c>
      <c r="O782">
        <v>3</v>
      </c>
    </row>
    <row r="783" spans="1:15" x14ac:dyDescent="0.2">
      <c r="A783" s="5">
        <v>782</v>
      </c>
      <c r="B783">
        <v>1</v>
      </c>
      <c r="C783">
        <v>1</v>
      </c>
      <c r="D783" s="2">
        <v>0</v>
      </c>
      <c r="E783" s="2">
        <v>3</v>
      </c>
      <c r="F783" s="2">
        <v>44</v>
      </c>
      <c r="G783" s="2">
        <v>71</v>
      </c>
      <c r="H783" s="2">
        <v>1</v>
      </c>
      <c r="I783" s="3">
        <v>4</v>
      </c>
      <c r="J783" s="2">
        <v>36</v>
      </c>
      <c r="K783" s="2">
        <v>118</v>
      </c>
      <c r="L783" s="2">
        <v>43</v>
      </c>
      <c r="M783" s="2">
        <v>0</v>
      </c>
      <c r="N783" s="2">
        <v>5</v>
      </c>
      <c r="O783" s="1">
        <v>0</v>
      </c>
    </row>
    <row r="784" spans="1:15" x14ac:dyDescent="0.2">
      <c r="A784" s="5">
        <v>783</v>
      </c>
      <c r="B784">
        <v>0</v>
      </c>
      <c r="C784">
        <v>1</v>
      </c>
      <c r="D784" s="2">
        <v>1</v>
      </c>
      <c r="E784" s="2">
        <v>0</v>
      </c>
      <c r="F784" s="2">
        <v>30</v>
      </c>
      <c r="G784" s="2">
        <v>80</v>
      </c>
      <c r="H784" s="2">
        <v>0</v>
      </c>
      <c r="I784" s="2">
        <v>1</v>
      </c>
      <c r="J784" s="2">
        <v>20</v>
      </c>
      <c r="K784" s="2">
        <v>53</v>
      </c>
      <c r="L784" s="2">
        <v>19</v>
      </c>
      <c r="M784" s="2">
        <v>1</v>
      </c>
      <c r="N784" s="2">
        <v>2</v>
      </c>
      <c r="O784">
        <v>3</v>
      </c>
    </row>
    <row r="785" spans="1:15" x14ac:dyDescent="0.2">
      <c r="A785" s="5">
        <v>784</v>
      </c>
      <c r="B785">
        <v>1</v>
      </c>
      <c r="C785">
        <v>1</v>
      </c>
      <c r="D785" s="2">
        <v>1</v>
      </c>
      <c r="E785" s="2">
        <v>1</v>
      </c>
      <c r="F785" s="2">
        <v>57</v>
      </c>
      <c r="G785" s="2">
        <v>61</v>
      </c>
      <c r="H785" s="2">
        <v>1</v>
      </c>
      <c r="I785" s="2">
        <v>0</v>
      </c>
      <c r="J785" s="2">
        <v>60</v>
      </c>
      <c r="K785" s="2">
        <v>81</v>
      </c>
      <c r="L785" s="2">
        <v>13</v>
      </c>
      <c r="M785" s="2">
        <v>1</v>
      </c>
      <c r="N785" s="2">
        <v>2</v>
      </c>
      <c r="O785">
        <v>3</v>
      </c>
    </row>
    <row r="786" spans="1:15" x14ac:dyDescent="0.2">
      <c r="A786" s="5">
        <v>785</v>
      </c>
      <c r="B786">
        <v>0</v>
      </c>
      <c r="C786">
        <v>0</v>
      </c>
      <c r="D786" s="2">
        <v>1</v>
      </c>
      <c r="E786" s="2">
        <v>3</v>
      </c>
      <c r="F786" s="2">
        <v>24</v>
      </c>
      <c r="G786" s="2">
        <v>20</v>
      </c>
      <c r="H786" s="2">
        <v>0</v>
      </c>
      <c r="I786" s="2">
        <v>3</v>
      </c>
      <c r="J786" s="2">
        <v>31</v>
      </c>
      <c r="K786" s="2">
        <v>129</v>
      </c>
      <c r="L786" s="2">
        <v>7</v>
      </c>
      <c r="M786" s="2">
        <v>1</v>
      </c>
      <c r="N786" s="2">
        <v>4</v>
      </c>
      <c r="O786">
        <v>4</v>
      </c>
    </row>
    <row r="787" spans="1:15" x14ac:dyDescent="0.2">
      <c r="A787" s="5">
        <v>786</v>
      </c>
      <c r="B787">
        <v>1</v>
      </c>
      <c r="C787">
        <v>1</v>
      </c>
      <c r="D787" s="2">
        <v>1</v>
      </c>
      <c r="E787" s="2">
        <v>2</v>
      </c>
      <c r="F787" s="2">
        <v>50</v>
      </c>
      <c r="G787" s="2">
        <v>26</v>
      </c>
      <c r="H787" s="2">
        <v>1</v>
      </c>
      <c r="I787" s="2">
        <v>0</v>
      </c>
      <c r="J787" s="2">
        <v>49</v>
      </c>
      <c r="K787" s="2">
        <v>119</v>
      </c>
      <c r="L787" s="4">
        <v>15</v>
      </c>
      <c r="M787" s="2">
        <v>1</v>
      </c>
      <c r="N787" s="2">
        <v>0</v>
      </c>
      <c r="O787">
        <v>2</v>
      </c>
    </row>
    <row r="788" spans="1:15" x14ac:dyDescent="0.2">
      <c r="A788" s="5">
        <v>787</v>
      </c>
      <c r="B788">
        <v>0</v>
      </c>
      <c r="C788">
        <v>1</v>
      </c>
      <c r="D788" s="2">
        <v>1</v>
      </c>
      <c r="E788" s="2">
        <v>0</v>
      </c>
      <c r="F788" s="2">
        <v>56</v>
      </c>
      <c r="G788" s="2">
        <v>38</v>
      </c>
      <c r="H788" s="2">
        <v>1</v>
      </c>
      <c r="I788" s="2">
        <v>0</v>
      </c>
      <c r="J788" s="2">
        <v>46</v>
      </c>
      <c r="K788" s="2">
        <v>160</v>
      </c>
      <c r="L788" s="2">
        <v>9</v>
      </c>
      <c r="M788" s="2">
        <v>1</v>
      </c>
      <c r="N788" s="2">
        <v>1</v>
      </c>
      <c r="O788">
        <v>1</v>
      </c>
    </row>
    <row r="789" spans="1:15" x14ac:dyDescent="0.2">
      <c r="A789" s="5">
        <v>788</v>
      </c>
      <c r="B789">
        <v>0</v>
      </c>
      <c r="C789">
        <v>1</v>
      </c>
      <c r="D789" s="2">
        <v>1</v>
      </c>
      <c r="E789" s="2">
        <v>2</v>
      </c>
      <c r="F789" s="2">
        <v>30</v>
      </c>
      <c r="G789" s="2">
        <v>52</v>
      </c>
      <c r="H789" s="2">
        <v>0</v>
      </c>
      <c r="I789" s="2">
        <v>1</v>
      </c>
      <c r="J789" s="2">
        <v>16</v>
      </c>
      <c r="K789" s="2">
        <v>64</v>
      </c>
      <c r="L789" s="2">
        <v>4</v>
      </c>
      <c r="M789" s="2">
        <v>1</v>
      </c>
      <c r="N789" s="2">
        <v>2</v>
      </c>
      <c r="O789">
        <v>1</v>
      </c>
    </row>
    <row r="790" spans="1:15" x14ac:dyDescent="0.2">
      <c r="A790" s="5">
        <v>789</v>
      </c>
      <c r="B790">
        <v>1</v>
      </c>
      <c r="C790">
        <v>1</v>
      </c>
      <c r="D790" s="2">
        <v>0</v>
      </c>
      <c r="E790" s="2">
        <v>0</v>
      </c>
      <c r="F790" s="2">
        <v>27</v>
      </c>
      <c r="G790" s="2">
        <v>37</v>
      </c>
      <c r="H790" s="2">
        <v>0</v>
      </c>
      <c r="I790" s="2">
        <v>3</v>
      </c>
      <c r="J790" s="2">
        <v>21</v>
      </c>
      <c r="K790" s="2">
        <v>32</v>
      </c>
      <c r="L790" s="2">
        <v>1</v>
      </c>
      <c r="M790" s="2">
        <v>1</v>
      </c>
      <c r="N790" s="2">
        <v>1</v>
      </c>
      <c r="O790">
        <v>1</v>
      </c>
    </row>
    <row r="791" spans="1:15" x14ac:dyDescent="0.2">
      <c r="A791" s="5">
        <v>790</v>
      </c>
      <c r="B791">
        <v>1</v>
      </c>
      <c r="C791">
        <v>0</v>
      </c>
      <c r="D791" s="2">
        <v>1</v>
      </c>
      <c r="E791" s="2">
        <v>2</v>
      </c>
      <c r="F791" s="2">
        <v>26</v>
      </c>
      <c r="G791" s="2">
        <v>26</v>
      </c>
      <c r="H791" s="2">
        <v>0</v>
      </c>
      <c r="I791" s="2">
        <v>2</v>
      </c>
      <c r="J791" s="2">
        <v>37</v>
      </c>
      <c r="K791" s="2">
        <v>60</v>
      </c>
      <c r="L791" s="2">
        <v>5</v>
      </c>
      <c r="M791" s="2">
        <v>1</v>
      </c>
      <c r="N791" s="2">
        <v>4</v>
      </c>
      <c r="O791">
        <v>4</v>
      </c>
    </row>
    <row r="792" spans="1:15" x14ac:dyDescent="0.2">
      <c r="A792" s="5">
        <v>791</v>
      </c>
      <c r="B792">
        <v>0</v>
      </c>
      <c r="C792">
        <v>0</v>
      </c>
      <c r="D792" s="2">
        <v>1</v>
      </c>
      <c r="E792" s="2">
        <v>2</v>
      </c>
      <c r="F792" s="2">
        <v>56</v>
      </c>
      <c r="G792" s="2">
        <v>57</v>
      </c>
      <c r="H792" s="2">
        <v>0</v>
      </c>
      <c r="I792" s="2">
        <v>0</v>
      </c>
      <c r="J792" s="2">
        <v>27</v>
      </c>
      <c r="K792" s="2">
        <v>88</v>
      </c>
      <c r="L792" s="2">
        <v>1</v>
      </c>
      <c r="M792" s="2">
        <v>1</v>
      </c>
      <c r="N792" s="2">
        <v>2</v>
      </c>
      <c r="O792">
        <v>3</v>
      </c>
    </row>
    <row r="793" spans="1:15" x14ac:dyDescent="0.2">
      <c r="A793" s="5">
        <v>792</v>
      </c>
      <c r="B793">
        <v>1</v>
      </c>
      <c r="C793">
        <v>1</v>
      </c>
      <c r="D793" s="2">
        <v>1</v>
      </c>
      <c r="E793" s="2">
        <v>0</v>
      </c>
      <c r="F793" s="2">
        <v>30</v>
      </c>
      <c r="G793" s="2">
        <v>70</v>
      </c>
      <c r="H793" s="2">
        <v>0</v>
      </c>
      <c r="I793" s="2">
        <v>1</v>
      </c>
      <c r="J793" s="2">
        <v>18</v>
      </c>
      <c r="K793" s="2">
        <v>54</v>
      </c>
      <c r="L793" s="2">
        <v>41</v>
      </c>
      <c r="M793" s="2">
        <v>1</v>
      </c>
      <c r="N793" s="2">
        <v>2</v>
      </c>
      <c r="O793">
        <v>2</v>
      </c>
    </row>
    <row r="794" spans="1:15" x14ac:dyDescent="0.2">
      <c r="A794" s="5">
        <v>793</v>
      </c>
      <c r="B794">
        <v>0</v>
      </c>
      <c r="C794">
        <v>1</v>
      </c>
      <c r="D794" s="2">
        <v>1</v>
      </c>
      <c r="E794" s="2">
        <v>1</v>
      </c>
      <c r="F794" s="2">
        <v>53</v>
      </c>
      <c r="G794" s="2">
        <v>40</v>
      </c>
      <c r="H794" s="2">
        <v>1</v>
      </c>
      <c r="I794" s="3">
        <v>4</v>
      </c>
      <c r="J794" s="2">
        <v>46</v>
      </c>
      <c r="K794" s="2">
        <v>211</v>
      </c>
      <c r="L794" s="2">
        <v>13</v>
      </c>
      <c r="M794" s="2">
        <v>0</v>
      </c>
      <c r="N794" s="2">
        <v>7</v>
      </c>
      <c r="O794">
        <v>0</v>
      </c>
    </row>
    <row r="795" spans="1:15" x14ac:dyDescent="0.2">
      <c r="A795" s="5">
        <v>794</v>
      </c>
      <c r="B795">
        <v>1</v>
      </c>
      <c r="C795">
        <v>1</v>
      </c>
      <c r="D795" s="2">
        <v>1</v>
      </c>
      <c r="E795" s="2">
        <v>3</v>
      </c>
      <c r="F795" s="2">
        <v>60</v>
      </c>
      <c r="G795" s="2">
        <v>75</v>
      </c>
      <c r="H795" s="2">
        <v>1</v>
      </c>
      <c r="I795" s="2">
        <v>0</v>
      </c>
      <c r="J795" s="2">
        <v>45</v>
      </c>
      <c r="K795" s="2">
        <v>190</v>
      </c>
      <c r="L795" s="2">
        <v>9</v>
      </c>
      <c r="M795" s="2">
        <v>1</v>
      </c>
      <c r="N795" s="2">
        <v>1</v>
      </c>
      <c r="O795">
        <v>3</v>
      </c>
    </row>
    <row r="796" spans="1:15" x14ac:dyDescent="0.2">
      <c r="A796" s="5">
        <v>795</v>
      </c>
      <c r="B796">
        <v>0</v>
      </c>
      <c r="C796">
        <v>0</v>
      </c>
      <c r="D796" s="2">
        <v>1</v>
      </c>
      <c r="E796" s="2">
        <v>3</v>
      </c>
      <c r="F796" s="2">
        <v>32</v>
      </c>
      <c r="G796" s="2">
        <v>20</v>
      </c>
      <c r="H796" s="2">
        <v>0</v>
      </c>
      <c r="I796" s="2">
        <v>1</v>
      </c>
      <c r="J796" s="2">
        <v>31</v>
      </c>
      <c r="K796" s="2">
        <v>123</v>
      </c>
      <c r="L796" s="2">
        <v>21</v>
      </c>
      <c r="M796" s="2">
        <v>1</v>
      </c>
      <c r="N796" s="2">
        <v>2</v>
      </c>
      <c r="O796">
        <v>4</v>
      </c>
    </row>
    <row r="797" spans="1:15" x14ac:dyDescent="0.2">
      <c r="A797" s="5">
        <v>796</v>
      </c>
      <c r="B797">
        <v>0</v>
      </c>
      <c r="C797">
        <v>1</v>
      </c>
      <c r="D797" s="2">
        <v>0</v>
      </c>
      <c r="E797" s="2">
        <v>0</v>
      </c>
      <c r="F797" s="2">
        <v>31</v>
      </c>
      <c r="G797" s="2">
        <v>51</v>
      </c>
      <c r="H797" s="2">
        <v>1</v>
      </c>
      <c r="I797" s="2">
        <v>1</v>
      </c>
      <c r="J797" s="2">
        <v>11</v>
      </c>
      <c r="K797" s="2">
        <v>15</v>
      </c>
      <c r="L797" s="2">
        <v>10</v>
      </c>
      <c r="M797" s="2">
        <v>1</v>
      </c>
      <c r="N797" s="2">
        <v>2</v>
      </c>
      <c r="O797">
        <v>2</v>
      </c>
    </row>
    <row r="798" spans="1:15" x14ac:dyDescent="0.2">
      <c r="A798" s="5">
        <v>797</v>
      </c>
      <c r="B798">
        <v>0</v>
      </c>
      <c r="C798">
        <v>0</v>
      </c>
      <c r="D798" s="2">
        <v>1</v>
      </c>
      <c r="E798" s="2">
        <v>0</v>
      </c>
      <c r="F798" s="2">
        <v>26</v>
      </c>
      <c r="G798" s="2">
        <v>39</v>
      </c>
      <c r="H798" s="2">
        <v>0</v>
      </c>
      <c r="I798" s="2">
        <v>3</v>
      </c>
      <c r="J798" s="2">
        <v>18</v>
      </c>
      <c r="K798" s="2">
        <v>25</v>
      </c>
      <c r="L798" s="2">
        <v>25</v>
      </c>
      <c r="M798" s="2">
        <v>1</v>
      </c>
      <c r="N798" s="2">
        <v>1</v>
      </c>
      <c r="O798">
        <v>1</v>
      </c>
    </row>
    <row r="799" spans="1:15" x14ac:dyDescent="0.2">
      <c r="A799" s="5">
        <v>798</v>
      </c>
      <c r="B799">
        <v>1</v>
      </c>
      <c r="C799">
        <v>0</v>
      </c>
      <c r="D799" s="2">
        <v>1</v>
      </c>
      <c r="E799" s="2">
        <v>1</v>
      </c>
      <c r="F799" s="2">
        <v>55</v>
      </c>
      <c r="G799" s="2">
        <v>72</v>
      </c>
      <c r="H799" s="2">
        <v>0</v>
      </c>
      <c r="I799" s="2">
        <v>0</v>
      </c>
      <c r="J799" s="2">
        <v>59</v>
      </c>
      <c r="K799" s="2">
        <v>86</v>
      </c>
      <c r="L799" s="2">
        <v>15</v>
      </c>
      <c r="M799" s="2">
        <v>1</v>
      </c>
      <c r="N799" s="2">
        <v>2</v>
      </c>
      <c r="O799">
        <v>3</v>
      </c>
    </row>
    <row r="800" spans="1:15" x14ac:dyDescent="0.2">
      <c r="A800" s="5">
        <v>799</v>
      </c>
      <c r="B800">
        <v>1</v>
      </c>
      <c r="C800">
        <v>1</v>
      </c>
      <c r="D800" s="2">
        <v>0</v>
      </c>
      <c r="E800" s="2">
        <v>0</v>
      </c>
      <c r="F800" s="2">
        <v>29</v>
      </c>
      <c r="G800" s="2">
        <v>55</v>
      </c>
      <c r="H800" s="2">
        <v>0</v>
      </c>
      <c r="I800" s="2">
        <v>3</v>
      </c>
      <c r="J800" s="2">
        <v>20</v>
      </c>
      <c r="K800" s="2">
        <v>85</v>
      </c>
      <c r="L800" s="2">
        <v>15</v>
      </c>
      <c r="M800" s="2">
        <v>1</v>
      </c>
      <c r="N800" s="2">
        <v>1</v>
      </c>
      <c r="O800">
        <v>3</v>
      </c>
    </row>
    <row r="801" spans="1:15" x14ac:dyDescent="0.2">
      <c r="A801" s="5">
        <v>800</v>
      </c>
      <c r="B801">
        <v>1</v>
      </c>
      <c r="C801">
        <v>0</v>
      </c>
      <c r="D801" s="2">
        <v>1</v>
      </c>
      <c r="E801" s="2">
        <v>3</v>
      </c>
      <c r="F801" s="2">
        <v>35</v>
      </c>
      <c r="G801" s="2">
        <v>25</v>
      </c>
      <c r="H801" s="2">
        <v>0</v>
      </c>
      <c r="I801" s="2">
        <v>2</v>
      </c>
      <c r="J801" s="2">
        <v>35</v>
      </c>
      <c r="K801" s="2">
        <v>168</v>
      </c>
      <c r="L801" s="2">
        <v>41</v>
      </c>
      <c r="M801" s="2">
        <v>1</v>
      </c>
      <c r="N801" s="2">
        <v>6</v>
      </c>
      <c r="O801">
        <v>4</v>
      </c>
    </row>
    <row r="802" spans="1:15" x14ac:dyDescent="0.2">
      <c r="A802" s="5">
        <v>801</v>
      </c>
      <c r="B802">
        <v>1</v>
      </c>
      <c r="C802">
        <v>1</v>
      </c>
      <c r="D802" s="2">
        <v>1</v>
      </c>
      <c r="E802" s="2">
        <v>0</v>
      </c>
      <c r="F802" s="2">
        <v>52</v>
      </c>
      <c r="G802" s="2">
        <v>30</v>
      </c>
      <c r="H802" s="2">
        <v>1</v>
      </c>
      <c r="I802" s="2">
        <v>0</v>
      </c>
      <c r="J802" s="2">
        <v>43</v>
      </c>
      <c r="K802" s="2">
        <v>162</v>
      </c>
      <c r="L802" s="4">
        <v>2</v>
      </c>
      <c r="M802" s="2">
        <v>1</v>
      </c>
      <c r="N802" s="2">
        <v>1</v>
      </c>
      <c r="O802">
        <v>2</v>
      </c>
    </row>
    <row r="803" spans="1:15" x14ac:dyDescent="0.2">
      <c r="A803" s="5">
        <v>802</v>
      </c>
      <c r="B803">
        <v>1</v>
      </c>
      <c r="C803">
        <v>0</v>
      </c>
      <c r="D803" s="2">
        <v>1</v>
      </c>
      <c r="E803" s="2">
        <v>3</v>
      </c>
      <c r="F803" s="2">
        <v>31</v>
      </c>
      <c r="G803" s="2">
        <v>22</v>
      </c>
      <c r="H803" s="2">
        <v>0</v>
      </c>
      <c r="I803" s="2">
        <v>1</v>
      </c>
      <c r="J803" s="2">
        <v>34</v>
      </c>
      <c r="K803" s="2">
        <v>55</v>
      </c>
      <c r="L803" s="2">
        <v>9</v>
      </c>
      <c r="M803" s="2">
        <v>1</v>
      </c>
      <c r="N803" s="2">
        <v>4</v>
      </c>
      <c r="O803">
        <v>4</v>
      </c>
    </row>
    <row r="804" spans="1:15" x14ac:dyDescent="0.2">
      <c r="A804" s="5">
        <v>803</v>
      </c>
      <c r="B804">
        <v>1</v>
      </c>
      <c r="C804">
        <v>1</v>
      </c>
      <c r="D804" s="2">
        <v>1</v>
      </c>
      <c r="E804" s="2">
        <v>3</v>
      </c>
      <c r="F804" s="2">
        <v>49</v>
      </c>
      <c r="G804" s="2">
        <v>58</v>
      </c>
      <c r="H804" s="2">
        <v>1</v>
      </c>
      <c r="I804" s="3">
        <v>4</v>
      </c>
      <c r="J804" s="2">
        <v>39</v>
      </c>
      <c r="K804" s="2">
        <v>153</v>
      </c>
      <c r="L804" s="2">
        <v>32</v>
      </c>
      <c r="M804" s="2">
        <v>0</v>
      </c>
      <c r="N804" s="2">
        <v>2</v>
      </c>
      <c r="O804" s="1">
        <v>0</v>
      </c>
    </row>
    <row r="805" spans="1:15" x14ac:dyDescent="0.2">
      <c r="A805" s="5">
        <v>804</v>
      </c>
      <c r="B805">
        <v>1</v>
      </c>
      <c r="C805">
        <v>1</v>
      </c>
      <c r="D805" s="2">
        <v>0</v>
      </c>
      <c r="E805" s="2">
        <v>0</v>
      </c>
      <c r="F805" s="2">
        <v>28</v>
      </c>
      <c r="G805" s="2">
        <v>64</v>
      </c>
      <c r="H805" s="2">
        <v>0</v>
      </c>
      <c r="I805" s="2">
        <v>1</v>
      </c>
      <c r="J805" s="2">
        <v>16</v>
      </c>
      <c r="K805" s="2">
        <v>25</v>
      </c>
      <c r="L805" s="2">
        <v>6</v>
      </c>
      <c r="M805" s="2">
        <v>1</v>
      </c>
      <c r="N805" s="2">
        <v>1</v>
      </c>
      <c r="O805">
        <v>3</v>
      </c>
    </row>
    <row r="806" spans="1:15" x14ac:dyDescent="0.2">
      <c r="A806" s="5">
        <v>805</v>
      </c>
      <c r="B806">
        <v>0</v>
      </c>
      <c r="C806">
        <v>1</v>
      </c>
      <c r="D806" s="2">
        <v>1</v>
      </c>
      <c r="E806" s="2">
        <v>1</v>
      </c>
      <c r="F806" s="2">
        <v>32</v>
      </c>
      <c r="G806" s="2">
        <v>46</v>
      </c>
      <c r="H806" s="2">
        <v>1</v>
      </c>
      <c r="I806" s="2">
        <v>1</v>
      </c>
      <c r="J806" s="2">
        <v>19</v>
      </c>
      <c r="K806" s="2">
        <v>30</v>
      </c>
      <c r="L806" s="2">
        <v>35</v>
      </c>
      <c r="M806" s="2">
        <v>1</v>
      </c>
      <c r="N806" s="2">
        <v>1</v>
      </c>
      <c r="O806">
        <v>2</v>
      </c>
    </row>
    <row r="807" spans="1:15" x14ac:dyDescent="0.2">
      <c r="A807" s="5">
        <v>806</v>
      </c>
      <c r="B807">
        <v>1</v>
      </c>
      <c r="C807">
        <v>0</v>
      </c>
      <c r="D807" s="2">
        <v>1</v>
      </c>
      <c r="E807" s="2">
        <v>2</v>
      </c>
      <c r="F807" s="2">
        <v>30</v>
      </c>
      <c r="G807" s="2">
        <v>21</v>
      </c>
      <c r="H807" s="2">
        <v>0</v>
      </c>
      <c r="I807" s="2">
        <v>1</v>
      </c>
      <c r="J807" s="2">
        <v>34</v>
      </c>
      <c r="K807" s="2">
        <v>123</v>
      </c>
      <c r="L807" s="2">
        <v>5</v>
      </c>
      <c r="M807" s="2">
        <v>1</v>
      </c>
      <c r="N807" s="2">
        <v>4</v>
      </c>
      <c r="O807">
        <v>4</v>
      </c>
    </row>
    <row r="808" spans="1:15" x14ac:dyDescent="0.2">
      <c r="A808" s="5">
        <v>807</v>
      </c>
      <c r="B808">
        <v>0</v>
      </c>
      <c r="C808">
        <v>0</v>
      </c>
      <c r="D808" s="2">
        <v>1</v>
      </c>
      <c r="E808" s="2">
        <v>0</v>
      </c>
      <c r="F808" s="2">
        <v>27</v>
      </c>
      <c r="G808" s="2">
        <v>23</v>
      </c>
      <c r="H808" s="2">
        <v>0</v>
      </c>
      <c r="I808" s="2">
        <v>1</v>
      </c>
      <c r="J808" s="2">
        <v>31</v>
      </c>
      <c r="K808" s="2">
        <v>74</v>
      </c>
      <c r="L808" s="2">
        <v>41</v>
      </c>
      <c r="M808" s="2">
        <v>1</v>
      </c>
      <c r="N808" s="2">
        <v>0</v>
      </c>
      <c r="O808">
        <v>4</v>
      </c>
    </row>
    <row r="809" spans="1:15" x14ac:dyDescent="0.2">
      <c r="A809" s="5">
        <v>808</v>
      </c>
      <c r="B809">
        <v>1</v>
      </c>
      <c r="C809">
        <v>0</v>
      </c>
      <c r="D809" s="2">
        <v>1</v>
      </c>
      <c r="E809" s="2">
        <v>1</v>
      </c>
      <c r="F809" s="2">
        <v>52</v>
      </c>
      <c r="G809" s="2">
        <v>50</v>
      </c>
      <c r="H809" s="2">
        <v>0</v>
      </c>
      <c r="I809" s="2">
        <v>0</v>
      </c>
      <c r="J809" s="2">
        <v>64</v>
      </c>
      <c r="K809" s="2">
        <v>234</v>
      </c>
      <c r="L809" s="2">
        <v>3</v>
      </c>
      <c r="M809" s="2">
        <v>1</v>
      </c>
      <c r="N809" s="2">
        <v>1</v>
      </c>
      <c r="O809">
        <v>2</v>
      </c>
    </row>
    <row r="810" spans="1:15" x14ac:dyDescent="0.2">
      <c r="A810" s="5">
        <v>809</v>
      </c>
      <c r="B810">
        <v>1</v>
      </c>
      <c r="C810">
        <v>1</v>
      </c>
      <c r="D810" s="2">
        <v>0</v>
      </c>
      <c r="E810" s="2">
        <v>1</v>
      </c>
      <c r="F810" s="2">
        <v>30</v>
      </c>
      <c r="G810" s="2">
        <v>66</v>
      </c>
      <c r="H810" s="2">
        <v>1</v>
      </c>
      <c r="I810" s="2">
        <v>3</v>
      </c>
      <c r="J810" s="2">
        <v>13</v>
      </c>
      <c r="K810" s="2">
        <v>53</v>
      </c>
      <c r="L810" s="2">
        <v>23</v>
      </c>
      <c r="M810" s="2">
        <v>1</v>
      </c>
      <c r="N810" s="2">
        <v>1</v>
      </c>
      <c r="O810">
        <v>2</v>
      </c>
    </row>
    <row r="811" spans="1:15" x14ac:dyDescent="0.2">
      <c r="A811" s="5">
        <v>810</v>
      </c>
      <c r="B811">
        <v>0</v>
      </c>
      <c r="C811">
        <v>0</v>
      </c>
      <c r="D811" s="2">
        <v>1</v>
      </c>
      <c r="E811" s="2">
        <v>3</v>
      </c>
      <c r="F811" s="2">
        <v>28</v>
      </c>
      <c r="G811" s="2">
        <v>20</v>
      </c>
      <c r="H811" s="2">
        <v>0</v>
      </c>
      <c r="I811" s="2">
        <v>2</v>
      </c>
      <c r="J811" s="2">
        <v>33</v>
      </c>
      <c r="K811" s="2">
        <v>112</v>
      </c>
      <c r="L811" s="2">
        <v>10</v>
      </c>
      <c r="M811" s="2">
        <v>1</v>
      </c>
      <c r="N811" s="2">
        <v>0</v>
      </c>
      <c r="O811">
        <v>4</v>
      </c>
    </row>
    <row r="812" spans="1:15" x14ac:dyDescent="0.2">
      <c r="A812" s="5">
        <v>811</v>
      </c>
      <c r="B812">
        <v>1</v>
      </c>
      <c r="C812">
        <v>1</v>
      </c>
      <c r="D812" s="2">
        <v>1</v>
      </c>
      <c r="E812" s="2">
        <v>0</v>
      </c>
      <c r="F812" s="2">
        <v>28</v>
      </c>
      <c r="G812" s="2">
        <v>80</v>
      </c>
      <c r="H812" s="2">
        <v>1</v>
      </c>
      <c r="I812" s="2">
        <v>1</v>
      </c>
      <c r="J812" s="2">
        <v>15</v>
      </c>
      <c r="K812" s="2">
        <v>60</v>
      </c>
      <c r="L812" s="2">
        <v>9</v>
      </c>
      <c r="M812" s="2">
        <v>1</v>
      </c>
      <c r="N812" s="2">
        <v>0</v>
      </c>
      <c r="O812">
        <v>1</v>
      </c>
    </row>
    <row r="813" spans="1:15" x14ac:dyDescent="0.2">
      <c r="A813" s="5">
        <v>812</v>
      </c>
      <c r="B813">
        <v>1</v>
      </c>
      <c r="C813">
        <v>1</v>
      </c>
      <c r="D813" s="2">
        <v>1</v>
      </c>
      <c r="E813" s="2">
        <v>3</v>
      </c>
      <c r="F813" s="2">
        <v>46</v>
      </c>
      <c r="G813" s="2">
        <v>56</v>
      </c>
      <c r="H813" s="2">
        <v>1</v>
      </c>
      <c r="I813" s="3">
        <v>4</v>
      </c>
      <c r="J813" s="2">
        <v>44</v>
      </c>
      <c r="K813" s="2">
        <v>89</v>
      </c>
      <c r="L813" s="2">
        <v>33</v>
      </c>
      <c r="M813" s="2">
        <v>0</v>
      </c>
      <c r="N813" s="2">
        <v>4</v>
      </c>
      <c r="O813" s="1">
        <v>0</v>
      </c>
    </row>
    <row r="814" spans="1:15" x14ac:dyDescent="0.2">
      <c r="A814" s="5">
        <v>813</v>
      </c>
      <c r="B814">
        <v>1</v>
      </c>
      <c r="C814">
        <v>1</v>
      </c>
      <c r="D814" s="2">
        <v>0</v>
      </c>
      <c r="E814" s="2">
        <v>3</v>
      </c>
      <c r="F814" s="2">
        <v>45</v>
      </c>
      <c r="G814" s="2">
        <v>32</v>
      </c>
      <c r="H814" s="2">
        <v>1</v>
      </c>
      <c r="I814" s="3">
        <v>4</v>
      </c>
      <c r="J814" s="2">
        <v>40</v>
      </c>
      <c r="K814" s="2">
        <v>159</v>
      </c>
      <c r="L814" s="2">
        <v>30</v>
      </c>
      <c r="M814" s="2">
        <v>0</v>
      </c>
      <c r="N814" s="2">
        <v>12</v>
      </c>
      <c r="O814">
        <v>0</v>
      </c>
    </row>
    <row r="815" spans="1:15" x14ac:dyDescent="0.2">
      <c r="A815" s="5">
        <v>814</v>
      </c>
      <c r="B815">
        <v>1</v>
      </c>
      <c r="C815">
        <v>1</v>
      </c>
      <c r="D815" s="2">
        <v>1</v>
      </c>
      <c r="E815" s="2">
        <v>3</v>
      </c>
      <c r="F815" s="2">
        <v>27</v>
      </c>
      <c r="G815" s="2">
        <v>23</v>
      </c>
      <c r="H815" s="2">
        <v>0</v>
      </c>
      <c r="I815" s="2">
        <v>1</v>
      </c>
      <c r="J815" s="2">
        <v>34</v>
      </c>
      <c r="K815" s="2">
        <v>167</v>
      </c>
      <c r="L815" s="2">
        <v>24</v>
      </c>
      <c r="M815" s="2">
        <v>1</v>
      </c>
      <c r="N815" s="2">
        <v>4</v>
      </c>
      <c r="O815">
        <v>4</v>
      </c>
    </row>
    <row r="816" spans="1:15" x14ac:dyDescent="0.2">
      <c r="A816" s="5">
        <v>815</v>
      </c>
      <c r="B816">
        <v>1</v>
      </c>
      <c r="C816">
        <v>1</v>
      </c>
      <c r="D816" s="2">
        <v>1</v>
      </c>
      <c r="E816" s="2">
        <v>1</v>
      </c>
      <c r="F816" s="2">
        <v>56</v>
      </c>
      <c r="G816" s="2">
        <v>53</v>
      </c>
      <c r="H816" s="2">
        <v>1</v>
      </c>
      <c r="I816" s="2">
        <v>0</v>
      </c>
      <c r="J816" s="2">
        <v>48</v>
      </c>
      <c r="K816" s="2">
        <v>216</v>
      </c>
      <c r="L816" s="2">
        <v>4</v>
      </c>
      <c r="M816" s="2">
        <v>1</v>
      </c>
      <c r="N816" s="2">
        <v>1</v>
      </c>
      <c r="O816">
        <v>1</v>
      </c>
    </row>
    <row r="817" spans="1:15" x14ac:dyDescent="0.2">
      <c r="A817" s="5">
        <v>816</v>
      </c>
      <c r="B817">
        <v>0</v>
      </c>
      <c r="C817">
        <v>1</v>
      </c>
      <c r="D817" s="2">
        <v>0</v>
      </c>
      <c r="E817" s="2">
        <v>0</v>
      </c>
      <c r="F817" s="2">
        <v>27</v>
      </c>
      <c r="G817" s="2">
        <v>76</v>
      </c>
      <c r="H817" s="2">
        <v>0</v>
      </c>
      <c r="I817" s="2">
        <v>3</v>
      </c>
      <c r="J817" s="2">
        <v>25</v>
      </c>
      <c r="K817" s="2">
        <v>36</v>
      </c>
      <c r="L817" s="2">
        <v>4</v>
      </c>
      <c r="M817" s="2">
        <v>1</v>
      </c>
      <c r="N817" s="2">
        <v>2</v>
      </c>
      <c r="O817">
        <v>1</v>
      </c>
    </row>
    <row r="818" spans="1:15" x14ac:dyDescent="0.2">
      <c r="A818" s="5">
        <v>817</v>
      </c>
      <c r="B818">
        <v>1</v>
      </c>
      <c r="C818">
        <v>1</v>
      </c>
      <c r="D818" s="2">
        <v>1</v>
      </c>
      <c r="E818" s="2">
        <v>3</v>
      </c>
      <c r="F818" s="2">
        <v>26</v>
      </c>
      <c r="G818" s="2">
        <v>60</v>
      </c>
      <c r="H818" s="2">
        <v>0</v>
      </c>
      <c r="I818" s="2">
        <v>1</v>
      </c>
      <c r="J818" s="2">
        <v>27</v>
      </c>
      <c r="K818" s="2">
        <v>69</v>
      </c>
      <c r="L818" s="2">
        <v>39</v>
      </c>
      <c r="M818" s="2">
        <v>1</v>
      </c>
      <c r="N818" s="2">
        <v>1</v>
      </c>
      <c r="O818">
        <v>1</v>
      </c>
    </row>
    <row r="819" spans="1:15" x14ac:dyDescent="0.2">
      <c r="A819" s="5">
        <v>818</v>
      </c>
      <c r="B819">
        <v>1</v>
      </c>
      <c r="C819">
        <v>1</v>
      </c>
      <c r="D819" s="2">
        <v>0</v>
      </c>
      <c r="E819" s="2">
        <v>0</v>
      </c>
      <c r="F819" s="2">
        <v>31</v>
      </c>
      <c r="G819" s="2">
        <v>64</v>
      </c>
      <c r="H819" s="2">
        <v>1</v>
      </c>
      <c r="I819" s="2">
        <v>1</v>
      </c>
      <c r="J819" s="2">
        <v>15</v>
      </c>
      <c r="K819" s="2">
        <v>39</v>
      </c>
      <c r="L819" s="2">
        <v>48</v>
      </c>
      <c r="M819" s="2">
        <v>1</v>
      </c>
      <c r="N819" s="2">
        <v>2</v>
      </c>
      <c r="O819">
        <v>1</v>
      </c>
    </row>
    <row r="820" spans="1:15" x14ac:dyDescent="0.2">
      <c r="A820" s="5">
        <v>819</v>
      </c>
      <c r="B820">
        <v>1</v>
      </c>
      <c r="C820">
        <v>1</v>
      </c>
      <c r="D820" s="2">
        <v>0</v>
      </c>
      <c r="E820" s="2">
        <v>0</v>
      </c>
      <c r="F820" s="2">
        <v>30</v>
      </c>
      <c r="G820" s="2">
        <v>58</v>
      </c>
      <c r="H820" s="2">
        <v>1</v>
      </c>
      <c r="I820" s="2">
        <v>1</v>
      </c>
      <c r="J820" s="2">
        <v>21</v>
      </c>
      <c r="K820" s="2">
        <v>80</v>
      </c>
      <c r="L820" s="2">
        <v>46</v>
      </c>
      <c r="M820" s="2">
        <v>1</v>
      </c>
      <c r="N820" s="2">
        <v>2</v>
      </c>
      <c r="O820">
        <v>2</v>
      </c>
    </row>
    <row r="821" spans="1:15" x14ac:dyDescent="0.2">
      <c r="A821" s="5">
        <v>820</v>
      </c>
      <c r="B821">
        <v>1</v>
      </c>
      <c r="C821">
        <v>1</v>
      </c>
      <c r="D821" s="2">
        <v>1</v>
      </c>
      <c r="E821" s="2">
        <v>0</v>
      </c>
      <c r="F821" s="2">
        <v>32</v>
      </c>
      <c r="G821" s="2">
        <v>64</v>
      </c>
      <c r="H821" s="2">
        <v>1</v>
      </c>
      <c r="I821" s="2">
        <v>1</v>
      </c>
      <c r="J821" s="2">
        <v>16</v>
      </c>
      <c r="K821" s="2">
        <v>55</v>
      </c>
      <c r="L821" s="2">
        <v>23</v>
      </c>
      <c r="M821" s="2">
        <v>1</v>
      </c>
      <c r="N821" s="2">
        <v>1</v>
      </c>
      <c r="O821">
        <v>2</v>
      </c>
    </row>
    <row r="822" spans="1:15" x14ac:dyDescent="0.2">
      <c r="A822" s="5">
        <v>821</v>
      </c>
      <c r="B822">
        <v>1</v>
      </c>
      <c r="C822">
        <v>1</v>
      </c>
      <c r="D822" s="2">
        <v>0</v>
      </c>
      <c r="E822" s="2">
        <v>0</v>
      </c>
      <c r="F822" s="2">
        <v>31</v>
      </c>
      <c r="G822" s="2">
        <v>77</v>
      </c>
      <c r="H822" s="2">
        <v>1</v>
      </c>
      <c r="I822" s="2">
        <v>1</v>
      </c>
      <c r="J822" s="2">
        <v>21</v>
      </c>
      <c r="K822" s="2">
        <v>88</v>
      </c>
      <c r="L822" s="2">
        <v>48</v>
      </c>
      <c r="M822" s="2">
        <v>1</v>
      </c>
      <c r="N822" s="2">
        <v>2</v>
      </c>
      <c r="O822">
        <v>1</v>
      </c>
    </row>
    <row r="823" spans="1:15" x14ac:dyDescent="0.2">
      <c r="A823" s="5">
        <v>822</v>
      </c>
      <c r="B823">
        <v>1</v>
      </c>
      <c r="C823">
        <v>0</v>
      </c>
      <c r="D823" s="2">
        <v>0</v>
      </c>
      <c r="E823" s="2">
        <v>2</v>
      </c>
      <c r="F823" s="2">
        <v>34</v>
      </c>
      <c r="G823" s="2">
        <v>62</v>
      </c>
      <c r="H823" s="2">
        <v>1</v>
      </c>
      <c r="I823" s="2">
        <v>3</v>
      </c>
      <c r="J823" s="2">
        <v>17</v>
      </c>
      <c r="K823" s="2">
        <v>44</v>
      </c>
      <c r="L823" s="2">
        <v>2</v>
      </c>
      <c r="M823" s="2">
        <v>1</v>
      </c>
      <c r="N823" s="2">
        <v>1</v>
      </c>
      <c r="O823">
        <v>2</v>
      </c>
    </row>
    <row r="824" spans="1:15" x14ac:dyDescent="0.2">
      <c r="A824" s="5">
        <v>823</v>
      </c>
      <c r="B824">
        <v>1</v>
      </c>
      <c r="C824">
        <v>0</v>
      </c>
      <c r="D824" s="2">
        <v>0</v>
      </c>
      <c r="E824" s="2">
        <v>0</v>
      </c>
      <c r="F824" s="2">
        <v>30</v>
      </c>
      <c r="G824" s="2">
        <v>75</v>
      </c>
      <c r="H824" s="2">
        <v>1</v>
      </c>
      <c r="I824" s="2">
        <v>1</v>
      </c>
      <c r="J824" s="2">
        <v>12</v>
      </c>
      <c r="K824" s="2">
        <v>23</v>
      </c>
      <c r="L824" s="2">
        <v>4</v>
      </c>
      <c r="M824" s="2">
        <v>1</v>
      </c>
      <c r="N824" s="2">
        <v>2</v>
      </c>
      <c r="O824">
        <v>1</v>
      </c>
    </row>
    <row r="825" spans="1:15" x14ac:dyDescent="0.2">
      <c r="A825" s="5">
        <v>824</v>
      </c>
      <c r="B825">
        <v>1</v>
      </c>
      <c r="C825">
        <v>0</v>
      </c>
      <c r="D825" s="2">
        <v>1</v>
      </c>
      <c r="E825" s="2">
        <v>0</v>
      </c>
      <c r="F825" s="2">
        <v>26</v>
      </c>
      <c r="G825" s="2">
        <v>41</v>
      </c>
      <c r="H825" s="2">
        <v>1</v>
      </c>
      <c r="I825" s="2">
        <v>3</v>
      </c>
      <c r="J825" s="2">
        <v>20</v>
      </c>
      <c r="K825" s="2">
        <v>29</v>
      </c>
      <c r="L825" s="2">
        <v>33</v>
      </c>
      <c r="M825" s="2">
        <v>1</v>
      </c>
      <c r="N825" s="2">
        <v>2</v>
      </c>
      <c r="O825">
        <v>3</v>
      </c>
    </row>
    <row r="826" spans="1:15" x14ac:dyDescent="0.2">
      <c r="A826" s="5">
        <v>825</v>
      </c>
      <c r="B826">
        <v>1</v>
      </c>
      <c r="C826">
        <v>1</v>
      </c>
      <c r="D826" s="2">
        <v>1</v>
      </c>
      <c r="E826" s="2">
        <v>3</v>
      </c>
      <c r="F826" s="2">
        <v>48</v>
      </c>
      <c r="G826" s="2">
        <v>31</v>
      </c>
      <c r="H826" s="2">
        <v>1</v>
      </c>
      <c r="I826" s="3">
        <v>4</v>
      </c>
      <c r="J826" s="2">
        <v>39</v>
      </c>
      <c r="K826" s="2">
        <v>161</v>
      </c>
      <c r="L826" s="2">
        <v>28</v>
      </c>
      <c r="M826" s="2">
        <v>0</v>
      </c>
      <c r="N826" s="2">
        <v>2</v>
      </c>
      <c r="O826" s="1">
        <v>0</v>
      </c>
    </row>
    <row r="827" spans="1:15" x14ac:dyDescent="0.2">
      <c r="A827" s="5">
        <v>826</v>
      </c>
      <c r="B827">
        <v>0</v>
      </c>
      <c r="C827">
        <v>1</v>
      </c>
      <c r="D827" s="2">
        <v>1</v>
      </c>
      <c r="E827" s="2">
        <v>0</v>
      </c>
      <c r="F827" s="2">
        <v>30</v>
      </c>
      <c r="G827" s="2">
        <v>29</v>
      </c>
      <c r="H827" s="2">
        <v>1</v>
      </c>
      <c r="I827" s="2">
        <v>3</v>
      </c>
      <c r="J827" s="2">
        <v>19</v>
      </c>
      <c r="K827" s="2">
        <v>37</v>
      </c>
      <c r="L827" s="2">
        <v>33</v>
      </c>
      <c r="M827" s="2">
        <v>1</v>
      </c>
      <c r="N827" s="2">
        <v>0</v>
      </c>
      <c r="O827">
        <v>2</v>
      </c>
    </row>
    <row r="828" spans="1:15" x14ac:dyDescent="0.2">
      <c r="A828" s="5">
        <v>827</v>
      </c>
      <c r="B828">
        <v>1</v>
      </c>
      <c r="C828">
        <v>1</v>
      </c>
      <c r="D828" s="2">
        <v>1</v>
      </c>
      <c r="E828" s="2">
        <v>2</v>
      </c>
      <c r="F828" s="2">
        <v>63</v>
      </c>
      <c r="G828" s="2">
        <v>80</v>
      </c>
      <c r="H828" s="2">
        <v>1</v>
      </c>
      <c r="I828" s="2">
        <v>0</v>
      </c>
      <c r="J828" s="2">
        <v>65</v>
      </c>
      <c r="K828" s="2">
        <v>170</v>
      </c>
      <c r="L828" s="2">
        <v>1</v>
      </c>
      <c r="M828" s="2">
        <v>1</v>
      </c>
      <c r="N828" s="2">
        <v>1</v>
      </c>
      <c r="O828">
        <v>2</v>
      </c>
    </row>
    <row r="829" spans="1:15" x14ac:dyDescent="0.2">
      <c r="A829" s="5">
        <v>828</v>
      </c>
      <c r="B829">
        <v>1</v>
      </c>
      <c r="C829">
        <v>1</v>
      </c>
      <c r="D829" s="2">
        <v>1</v>
      </c>
      <c r="E829" s="2">
        <v>2</v>
      </c>
      <c r="F829" s="2">
        <v>47</v>
      </c>
      <c r="G829" s="2">
        <v>39</v>
      </c>
      <c r="H829" s="2">
        <v>1</v>
      </c>
      <c r="I829" s="3">
        <v>4</v>
      </c>
      <c r="J829" s="2">
        <v>36</v>
      </c>
      <c r="K829" s="2">
        <v>118</v>
      </c>
      <c r="L829" s="2">
        <v>47</v>
      </c>
      <c r="M829" s="2">
        <v>0</v>
      </c>
      <c r="N829" s="2">
        <v>9</v>
      </c>
      <c r="O829">
        <v>0</v>
      </c>
    </row>
    <row r="830" spans="1:15" x14ac:dyDescent="0.2">
      <c r="A830" s="5">
        <v>829</v>
      </c>
      <c r="B830">
        <v>1</v>
      </c>
      <c r="C830">
        <v>1</v>
      </c>
      <c r="D830" s="2">
        <v>0</v>
      </c>
      <c r="E830" s="2">
        <v>2</v>
      </c>
      <c r="F830" s="2">
        <v>52</v>
      </c>
      <c r="G830" s="2">
        <v>43</v>
      </c>
      <c r="H830" s="2">
        <v>1</v>
      </c>
      <c r="I830" s="3">
        <v>4</v>
      </c>
      <c r="J830" s="2">
        <v>48</v>
      </c>
      <c r="K830" s="2">
        <v>96</v>
      </c>
      <c r="L830" s="2">
        <v>18</v>
      </c>
      <c r="M830" s="2">
        <v>0</v>
      </c>
      <c r="N830" s="2">
        <v>10</v>
      </c>
      <c r="O830">
        <v>0</v>
      </c>
    </row>
    <row r="831" spans="1:15" x14ac:dyDescent="0.2">
      <c r="A831" s="5">
        <v>830</v>
      </c>
      <c r="B831">
        <v>0</v>
      </c>
      <c r="C831">
        <v>1</v>
      </c>
      <c r="D831" s="2">
        <v>1</v>
      </c>
      <c r="E831" s="2">
        <v>3</v>
      </c>
      <c r="F831" s="2">
        <v>46</v>
      </c>
      <c r="G831" s="2">
        <v>31</v>
      </c>
      <c r="H831" s="2">
        <v>1</v>
      </c>
      <c r="I831" s="3">
        <v>4</v>
      </c>
      <c r="J831" s="2">
        <v>48</v>
      </c>
      <c r="K831" s="2">
        <v>173</v>
      </c>
      <c r="L831" s="2">
        <v>12</v>
      </c>
      <c r="M831" s="2">
        <v>0</v>
      </c>
      <c r="N831" s="2">
        <v>3</v>
      </c>
      <c r="O831">
        <v>0</v>
      </c>
    </row>
    <row r="832" spans="1:15" x14ac:dyDescent="0.2">
      <c r="A832" s="5">
        <v>831</v>
      </c>
      <c r="B832">
        <v>1</v>
      </c>
      <c r="C832">
        <v>1</v>
      </c>
      <c r="D832" s="2">
        <v>1</v>
      </c>
      <c r="E832" s="2">
        <v>3</v>
      </c>
      <c r="F832" s="2">
        <v>51</v>
      </c>
      <c r="G832" s="2">
        <v>77</v>
      </c>
      <c r="H832" s="2">
        <v>1</v>
      </c>
      <c r="I832" s="3">
        <v>4</v>
      </c>
      <c r="J832" s="2">
        <v>39</v>
      </c>
      <c r="K832" s="2">
        <v>117</v>
      </c>
      <c r="L832" s="2">
        <v>21</v>
      </c>
      <c r="M832" s="2">
        <v>0</v>
      </c>
      <c r="N832" s="2">
        <v>1</v>
      </c>
      <c r="O832">
        <v>0</v>
      </c>
    </row>
    <row r="833" spans="1:15" x14ac:dyDescent="0.2">
      <c r="A833" s="5">
        <v>832</v>
      </c>
      <c r="B833">
        <v>1</v>
      </c>
      <c r="C833">
        <v>1</v>
      </c>
      <c r="D833" s="2">
        <v>1</v>
      </c>
      <c r="E833" s="2">
        <v>1</v>
      </c>
      <c r="F833" s="2">
        <v>55</v>
      </c>
      <c r="G833" s="2">
        <v>51</v>
      </c>
      <c r="H833" s="2">
        <v>1</v>
      </c>
      <c r="I833" s="2">
        <v>0</v>
      </c>
      <c r="J833" s="2">
        <v>70</v>
      </c>
      <c r="K833" s="2">
        <v>119</v>
      </c>
      <c r="L833" s="2">
        <v>13</v>
      </c>
      <c r="M833" s="2">
        <v>1</v>
      </c>
      <c r="N833" s="2">
        <v>0</v>
      </c>
      <c r="O833">
        <v>2</v>
      </c>
    </row>
    <row r="834" spans="1:15" x14ac:dyDescent="0.2">
      <c r="A834" s="5">
        <v>833</v>
      </c>
      <c r="B834">
        <v>1</v>
      </c>
      <c r="C834">
        <v>0</v>
      </c>
      <c r="D834" s="2">
        <v>1</v>
      </c>
      <c r="E834" s="2">
        <v>1</v>
      </c>
      <c r="F834" s="2">
        <v>27</v>
      </c>
      <c r="G834" s="2">
        <v>24</v>
      </c>
      <c r="H834" s="2">
        <v>0</v>
      </c>
      <c r="I834" s="2">
        <v>1</v>
      </c>
      <c r="J834" s="2">
        <v>36</v>
      </c>
      <c r="K834" s="2">
        <v>150</v>
      </c>
      <c r="L834" s="2">
        <v>4</v>
      </c>
      <c r="M834" s="2">
        <v>1</v>
      </c>
      <c r="N834" s="2">
        <v>2</v>
      </c>
      <c r="O834">
        <v>4</v>
      </c>
    </row>
    <row r="835" spans="1:15" x14ac:dyDescent="0.2">
      <c r="A835" s="5">
        <v>834</v>
      </c>
      <c r="B835">
        <v>0</v>
      </c>
      <c r="C835">
        <v>0</v>
      </c>
      <c r="D835" s="2">
        <v>1</v>
      </c>
      <c r="E835" s="2">
        <v>1</v>
      </c>
      <c r="F835" s="2">
        <v>29</v>
      </c>
      <c r="G835" s="2">
        <v>27</v>
      </c>
      <c r="H835" s="2">
        <v>0</v>
      </c>
      <c r="I835" s="2">
        <v>2</v>
      </c>
      <c r="J835" s="2">
        <v>35</v>
      </c>
      <c r="K835" s="2">
        <v>53</v>
      </c>
      <c r="L835" s="2">
        <v>26</v>
      </c>
      <c r="M835" s="2">
        <v>1</v>
      </c>
      <c r="N835" s="2">
        <v>5</v>
      </c>
      <c r="O835">
        <v>4</v>
      </c>
    </row>
    <row r="836" spans="1:15" x14ac:dyDescent="0.2">
      <c r="A836" s="5">
        <v>835</v>
      </c>
      <c r="B836">
        <v>1</v>
      </c>
      <c r="C836">
        <v>0</v>
      </c>
      <c r="D836" s="2">
        <v>1</v>
      </c>
      <c r="E836" s="2">
        <v>3</v>
      </c>
      <c r="F836" s="2">
        <v>54</v>
      </c>
      <c r="G836" s="2">
        <v>47</v>
      </c>
      <c r="H836" s="2">
        <v>0</v>
      </c>
      <c r="I836" s="2">
        <v>0</v>
      </c>
      <c r="J836" s="2">
        <v>46</v>
      </c>
      <c r="K836" s="2">
        <v>104</v>
      </c>
      <c r="L836" s="2">
        <v>15</v>
      </c>
      <c r="M836" s="2">
        <v>1</v>
      </c>
      <c r="N836" s="2">
        <v>1</v>
      </c>
      <c r="O836">
        <v>2</v>
      </c>
    </row>
    <row r="837" spans="1:15" x14ac:dyDescent="0.2">
      <c r="A837" s="5">
        <v>836</v>
      </c>
      <c r="B837">
        <v>0</v>
      </c>
      <c r="C837">
        <v>0</v>
      </c>
      <c r="D837" s="2">
        <v>1</v>
      </c>
      <c r="E837" s="2">
        <v>1</v>
      </c>
      <c r="F837" s="2">
        <v>28</v>
      </c>
      <c r="G837" s="2">
        <v>69</v>
      </c>
      <c r="H837" s="2">
        <v>1</v>
      </c>
      <c r="I837" s="2">
        <v>1</v>
      </c>
      <c r="J837" s="2">
        <v>19</v>
      </c>
      <c r="K837" s="2">
        <v>39</v>
      </c>
      <c r="L837" s="2">
        <v>19</v>
      </c>
      <c r="M837" s="2">
        <v>1</v>
      </c>
      <c r="N837" s="2">
        <v>1</v>
      </c>
      <c r="O837">
        <v>3</v>
      </c>
    </row>
    <row r="838" spans="1:15" x14ac:dyDescent="0.2">
      <c r="A838" s="5">
        <v>837</v>
      </c>
      <c r="B838">
        <v>1</v>
      </c>
      <c r="C838">
        <v>0</v>
      </c>
      <c r="D838" s="2">
        <v>1</v>
      </c>
      <c r="E838" s="2">
        <v>1</v>
      </c>
      <c r="F838" s="2">
        <v>50</v>
      </c>
      <c r="G838" s="2">
        <v>76</v>
      </c>
      <c r="H838" s="2">
        <v>0</v>
      </c>
      <c r="I838" s="2">
        <v>0</v>
      </c>
      <c r="J838" s="2">
        <v>57</v>
      </c>
      <c r="K838" s="2">
        <v>181</v>
      </c>
      <c r="L838" s="2">
        <v>12</v>
      </c>
      <c r="M838" s="2">
        <v>1</v>
      </c>
      <c r="N838" s="2">
        <v>1</v>
      </c>
      <c r="O838">
        <v>2</v>
      </c>
    </row>
    <row r="839" spans="1:15" x14ac:dyDescent="0.2">
      <c r="A839" s="5">
        <v>838</v>
      </c>
      <c r="B839">
        <v>1</v>
      </c>
      <c r="C839">
        <v>1</v>
      </c>
      <c r="D839" s="2">
        <v>1</v>
      </c>
      <c r="E839" s="2">
        <v>0</v>
      </c>
      <c r="F839" s="2">
        <v>29</v>
      </c>
      <c r="G839" s="2">
        <v>36</v>
      </c>
      <c r="H839" s="2">
        <v>1</v>
      </c>
      <c r="I839" s="2">
        <v>3</v>
      </c>
      <c r="J839" s="2">
        <v>21</v>
      </c>
      <c r="K839" s="2">
        <v>31</v>
      </c>
      <c r="L839" s="2">
        <v>12</v>
      </c>
      <c r="M839" s="2">
        <v>1</v>
      </c>
      <c r="N839" s="2">
        <v>2</v>
      </c>
      <c r="O839">
        <v>1</v>
      </c>
    </row>
    <row r="840" spans="1:15" x14ac:dyDescent="0.2">
      <c r="A840" s="5">
        <v>839</v>
      </c>
      <c r="B840">
        <v>1</v>
      </c>
      <c r="C840">
        <v>1</v>
      </c>
      <c r="D840" s="2">
        <v>1</v>
      </c>
      <c r="E840" s="2">
        <v>1</v>
      </c>
      <c r="F840" s="2">
        <v>58</v>
      </c>
      <c r="G840" s="2">
        <v>63</v>
      </c>
      <c r="H840" s="2">
        <v>1</v>
      </c>
      <c r="I840" s="2">
        <v>0</v>
      </c>
      <c r="J840" s="2">
        <v>62</v>
      </c>
      <c r="K840" s="2">
        <v>167</v>
      </c>
      <c r="L840" s="2">
        <v>9</v>
      </c>
      <c r="M840" s="2">
        <v>1</v>
      </c>
      <c r="N840" s="2">
        <v>1</v>
      </c>
      <c r="O840">
        <v>1</v>
      </c>
    </row>
    <row r="841" spans="1:15" x14ac:dyDescent="0.2">
      <c r="A841" s="5">
        <v>840</v>
      </c>
      <c r="B841">
        <v>0</v>
      </c>
      <c r="C841">
        <v>1</v>
      </c>
      <c r="D841" s="2">
        <v>1</v>
      </c>
      <c r="E841" s="2">
        <v>0</v>
      </c>
      <c r="F841" s="2">
        <v>30</v>
      </c>
      <c r="G841" s="2">
        <v>58</v>
      </c>
      <c r="H841" s="2">
        <v>0</v>
      </c>
      <c r="I841" s="2">
        <v>3</v>
      </c>
      <c r="J841" s="2">
        <v>17</v>
      </c>
      <c r="K841" s="2">
        <v>26</v>
      </c>
      <c r="L841" s="2">
        <v>45</v>
      </c>
      <c r="M841" s="2">
        <v>1</v>
      </c>
      <c r="N841" s="2">
        <v>2</v>
      </c>
      <c r="O841">
        <v>3</v>
      </c>
    </row>
    <row r="842" spans="1:15" x14ac:dyDescent="0.2">
      <c r="A842" s="5">
        <v>841</v>
      </c>
      <c r="B842">
        <v>1</v>
      </c>
      <c r="C842">
        <v>0</v>
      </c>
      <c r="D842" s="2">
        <v>1</v>
      </c>
      <c r="E842" s="2">
        <v>0</v>
      </c>
      <c r="F842" s="2">
        <v>30</v>
      </c>
      <c r="G842" s="2">
        <v>52</v>
      </c>
      <c r="H842" s="2">
        <v>0</v>
      </c>
      <c r="I842" s="2">
        <v>1</v>
      </c>
      <c r="J842" s="2">
        <v>18</v>
      </c>
      <c r="K842" s="2">
        <v>28</v>
      </c>
      <c r="L842" s="2">
        <v>6</v>
      </c>
      <c r="M842" s="2">
        <v>1</v>
      </c>
      <c r="N842" s="2">
        <v>1</v>
      </c>
      <c r="O842">
        <v>1</v>
      </c>
    </row>
    <row r="843" spans="1:15" x14ac:dyDescent="0.2">
      <c r="A843" s="5">
        <v>842</v>
      </c>
      <c r="B843">
        <v>0</v>
      </c>
      <c r="C843">
        <v>0</v>
      </c>
      <c r="D843" s="2">
        <v>0</v>
      </c>
      <c r="E843" s="2">
        <v>0</v>
      </c>
      <c r="F843" s="2">
        <v>32</v>
      </c>
      <c r="G843" s="2">
        <v>51</v>
      </c>
      <c r="H843" s="2">
        <v>0</v>
      </c>
      <c r="I843" s="2">
        <v>1</v>
      </c>
      <c r="J843" s="2">
        <v>16</v>
      </c>
      <c r="K843" s="2">
        <v>67</v>
      </c>
      <c r="L843" s="2">
        <v>25</v>
      </c>
      <c r="M843" s="2">
        <v>1</v>
      </c>
      <c r="N843" s="2">
        <v>1</v>
      </c>
      <c r="O843">
        <v>1</v>
      </c>
    </row>
    <row r="844" spans="1:15" x14ac:dyDescent="0.2">
      <c r="A844" s="5">
        <v>843</v>
      </c>
      <c r="B844">
        <v>0</v>
      </c>
      <c r="C844">
        <v>1</v>
      </c>
      <c r="D844" s="2">
        <v>0</v>
      </c>
      <c r="E844" s="2">
        <v>1</v>
      </c>
      <c r="F844" s="2">
        <v>27</v>
      </c>
      <c r="G844" s="2">
        <v>72</v>
      </c>
      <c r="H844" s="2">
        <v>0</v>
      </c>
      <c r="I844" s="2">
        <v>1</v>
      </c>
      <c r="J844" s="2">
        <v>12</v>
      </c>
      <c r="K844" s="2">
        <v>27</v>
      </c>
      <c r="L844" s="2">
        <v>1</v>
      </c>
      <c r="M844" s="2">
        <v>1</v>
      </c>
      <c r="N844" s="2">
        <v>2</v>
      </c>
      <c r="O844">
        <v>3</v>
      </c>
    </row>
    <row r="845" spans="1:15" x14ac:dyDescent="0.2">
      <c r="A845" s="5">
        <v>844</v>
      </c>
      <c r="B845">
        <v>1</v>
      </c>
      <c r="C845">
        <v>1</v>
      </c>
      <c r="D845" s="2">
        <v>1</v>
      </c>
      <c r="E845" s="2">
        <v>0</v>
      </c>
      <c r="F845" s="2">
        <v>30</v>
      </c>
      <c r="G845" s="2">
        <v>75</v>
      </c>
      <c r="H845" s="2">
        <v>1</v>
      </c>
      <c r="I845" s="2">
        <v>1</v>
      </c>
      <c r="J845" s="2">
        <v>13</v>
      </c>
      <c r="K845" s="2">
        <v>45</v>
      </c>
      <c r="L845" s="2">
        <v>36</v>
      </c>
      <c r="M845" s="2">
        <v>1</v>
      </c>
      <c r="N845" s="2">
        <v>2</v>
      </c>
      <c r="O845">
        <v>2</v>
      </c>
    </row>
    <row r="846" spans="1:15" x14ac:dyDescent="0.2">
      <c r="A846" s="5">
        <v>845</v>
      </c>
      <c r="B846">
        <v>0</v>
      </c>
      <c r="C846">
        <v>0</v>
      </c>
      <c r="D846" s="2">
        <v>1</v>
      </c>
      <c r="E846" s="2">
        <v>3</v>
      </c>
      <c r="F846" s="2">
        <v>45</v>
      </c>
      <c r="G846" s="2">
        <v>43</v>
      </c>
      <c r="H846" s="2">
        <v>0</v>
      </c>
      <c r="I846" s="3">
        <v>4</v>
      </c>
      <c r="J846" s="2">
        <v>38</v>
      </c>
      <c r="K846" s="2">
        <v>185</v>
      </c>
      <c r="L846" s="2">
        <v>35</v>
      </c>
      <c r="M846" s="2">
        <v>0</v>
      </c>
      <c r="N846" s="2">
        <v>13</v>
      </c>
      <c r="O846" s="1">
        <v>0</v>
      </c>
    </row>
    <row r="847" spans="1:15" x14ac:dyDescent="0.2">
      <c r="A847" s="5">
        <v>846</v>
      </c>
      <c r="B847">
        <v>1</v>
      </c>
      <c r="C847">
        <v>1</v>
      </c>
      <c r="D847" s="2">
        <v>1</v>
      </c>
      <c r="E847" s="2">
        <v>2</v>
      </c>
      <c r="F847" s="2">
        <v>31</v>
      </c>
      <c r="G847" s="2">
        <v>18</v>
      </c>
      <c r="H847" s="2">
        <v>0</v>
      </c>
      <c r="I847" s="2">
        <v>2</v>
      </c>
      <c r="J847" s="2">
        <v>37</v>
      </c>
      <c r="K847" s="2">
        <v>104</v>
      </c>
      <c r="L847" s="2">
        <v>48</v>
      </c>
      <c r="M847" s="2">
        <v>1</v>
      </c>
      <c r="N847" s="2">
        <v>0</v>
      </c>
      <c r="O847">
        <v>4</v>
      </c>
    </row>
    <row r="848" spans="1:15" x14ac:dyDescent="0.2">
      <c r="A848" s="5">
        <v>847</v>
      </c>
      <c r="B848">
        <v>1</v>
      </c>
      <c r="C848">
        <v>1</v>
      </c>
      <c r="D848" s="2">
        <v>0</v>
      </c>
      <c r="E848" s="2">
        <v>2</v>
      </c>
      <c r="F848" s="2">
        <v>49</v>
      </c>
      <c r="G848" s="2">
        <v>49</v>
      </c>
      <c r="H848" s="2">
        <v>1</v>
      </c>
      <c r="I848" s="3">
        <v>4</v>
      </c>
      <c r="J848" s="2">
        <v>47</v>
      </c>
      <c r="K848" s="2">
        <v>180</v>
      </c>
      <c r="L848" s="2">
        <v>18</v>
      </c>
      <c r="M848" s="2">
        <v>0</v>
      </c>
      <c r="N848" s="2">
        <v>7</v>
      </c>
      <c r="O848">
        <v>0</v>
      </c>
    </row>
    <row r="849" spans="1:15" x14ac:dyDescent="0.2">
      <c r="A849" s="5">
        <v>848</v>
      </c>
      <c r="B849">
        <v>1</v>
      </c>
      <c r="C849">
        <v>1</v>
      </c>
      <c r="D849" s="2">
        <v>0</v>
      </c>
      <c r="E849" s="2">
        <v>0</v>
      </c>
      <c r="F849" s="2">
        <v>31</v>
      </c>
      <c r="G849" s="2">
        <v>39</v>
      </c>
      <c r="H849" s="2">
        <v>0</v>
      </c>
      <c r="I849" s="2">
        <v>3</v>
      </c>
      <c r="J849" s="2">
        <v>19</v>
      </c>
      <c r="K849" s="2">
        <v>78</v>
      </c>
      <c r="L849" s="2">
        <v>33</v>
      </c>
      <c r="M849" s="2">
        <v>1</v>
      </c>
      <c r="N849" s="2">
        <v>0</v>
      </c>
      <c r="O849">
        <v>2</v>
      </c>
    </row>
    <row r="850" spans="1:15" x14ac:dyDescent="0.2">
      <c r="A850" s="5">
        <v>849</v>
      </c>
      <c r="B850">
        <v>1</v>
      </c>
      <c r="C850">
        <v>1</v>
      </c>
      <c r="D850" s="2">
        <v>1</v>
      </c>
      <c r="E850" s="2">
        <v>1</v>
      </c>
      <c r="F850" s="2">
        <v>54</v>
      </c>
      <c r="G850" s="2">
        <v>44</v>
      </c>
      <c r="H850" s="2">
        <v>1</v>
      </c>
      <c r="I850" s="2">
        <v>0</v>
      </c>
      <c r="J850" s="2">
        <v>62</v>
      </c>
      <c r="K850" s="2">
        <v>173</v>
      </c>
      <c r="L850" s="4">
        <v>11</v>
      </c>
      <c r="M850" s="2">
        <v>1</v>
      </c>
      <c r="N850" s="2">
        <v>1</v>
      </c>
      <c r="O850">
        <v>2</v>
      </c>
    </row>
    <row r="851" spans="1:15" x14ac:dyDescent="0.2">
      <c r="A851" s="5">
        <v>850</v>
      </c>
      <c r="B851">
        <v>0</v>
      </c>
      <c r="C851">
        <v>1</v>
      </c>
      <c r="D851" s="2">
        <v>1</v>
      </c>
      <c r="E851" s="2">
        <v>0</v>
      </c>
      <c r="F851" s="2">
        <v>32</v>
      </c>
      <c r="G851" s="2">
        <v>28</v>
      </c>
      <c r="H851" s="2">
        <v>1</v>
      </c>
      <c r="I851" s="2">
        <v>1</v>
      </c>
      <c r="J851" s="2">
        <v>18</v>
      </c>
      <c r="K851" s="2">
        <v>66</v>
      </c>
      <c r="L851" s="2">
        <v>17</v>
      </c>
      <c r="M851" s="2">
        <v>1</v>
      </c>
      <c r="N851" s="2">
        <v>1</v>
      </c>
      <c r="O851">
        <v>3</v>
      </c>
    </row>
    <row r="852" spans="1:15" x14ac:dyDescent="0.2">
      <c r="A852" s="5">
        <v>851</v>
      </c>
      <c r="B852">
        <v>1</v>
      </c>
      <c r="C852">
        <v>1</v>
      </c>
      <c r="D852" s="2">
        <v>1</v>
      </c>
      <c r="E852" s="2">
        <v>2</v>
      </c>
      <c r="F852" s="2">
        <v>42</v>
      </c>
      <c r="G852" s="2">
        <v>53</v>
      </c>
      <c r="H852" s="2">
        <v>1</v>
      </c>
      <c r="I852" s="3">
        <v>4</v>
      </c>
      <c r="J852" s="2">
        <v>43</v>
      </c>
      <c r="K852" s="2">
        <v>66</v>
      </c>
      <c r="L852" s="2">
        <v>42</v>
      </c>
      <c r="M852" s="2">
        <v>0</v>
      </c>
      <c r="N852" s="2">
        <v>3</v>
      </c>
      <c r="O852" s="1">
        <v>0</v>
      </c>
    </row>
    <row r="853" spans="1:15" x14ac:dyDescent="0.2">
      <c r="A853" s="5">
        <v>852</v>
      </c>
      <c r="B853">
        <v>1</v>
      </c>
      <c r="C853">
        <v>1</v>
      </c>
      <c r="D853" s="2">
        <v>0</v>
      </c>
      <c r="E853" s="2">
        <v>3</v>
      </c>
      <c r="F853" s="2">
        <v>47</v>
      </c>
      <c r="G853" s="2">
        <v>67</v>
      </c>
      <c r="H853" s="2">
        <v>1</v>
      </c>
      <c r="I853" s="3">
        <v>4</v>
      </c>
      <c r="J853" s="2">
        <v>40</v>
      </c>
      <c r="K853" s="2">
        <v>190</v>
      </c>
      <c r="L853" s="2">
        <v>30</v>
      </c>
      <c r="M853" s="2">
        <v>0</v>
      </c>
      <c r="N853" s="2">
        <v>14</v>
      </c>
      <c r="O853">
        <v>0</v>
      </c>
    </row>
    <row r="854" spans="1:15" x14ac:dyDescent="0.2">
      <c r="A854" s="5">
        <v>853</v>
      </c>
      <c r="B854">
        <v>1</v>
      </c>
      <c r="C854">
        <v>1</v>
      </c>
      <c r="D854" s="2">
        <v>0</v>
      </c>
      <c r="E854" s="2">
        <v>0</v>
      </c>
      <c r="F854" s="2">
        <v>24</v>
      </c>
      <c r="G854" s="2">
        <v>72</v>
      </c>
      <c r="H854" s="2">
        <v>0</v>
      </c>
      <c r="I854" s="2">
        <v>1</v>
      </c>
      <c r="J854" s="2">
        <v>14</v>
      </c>
      <c r="K854" s="2">
        <v>26</v>
      </c>
      <c r="L854" s="2">
        <v>41</v>
      </c>
      <c r="M854" s="2">
        <v>1</v>
      </c>
      <c r="N854" s="2">
        <v>0</v>
      </c>
      <c r="O854">
        <v>1</v>
      </c>
    </row>
    <row r="855" spans="1:15" x14ac:dyDescent="0.2">
      <c r="A855" s="5">
        <v>854</v>
      </c>
      <c r="B855">
        <v>1</v>
      </c>
      <c r="C855">
        <v>1</v>
      </c>
      <c r="D855" s="2">
        <v>0</v>
      </c>
      <c r="E855" s="2">
        <v>0</v>
      </c>
      <c r="F855" s="2">
        <v>35</v>
      </c>
      <c r="G855" s="2">
        <v>54</v>
      </c>
      <c r="H855" s="2">
        <v>0</v>
      </c>
      <c r="I855" s="2">
        <v>3</v>
      </c>
      <c r="J855" s="2">
        <v>15</v>
      </c>
      <c r="K855" s="2">
        <v>33</v>
      </c>
      <c r="L855" s="2">
        <v>21</v>
      </c>
      <c r="M855" s="2">
        <v>1</v>
      </c>
      <c r="N855" s="2">
        <v>2</v>
      </c>
      <c r="O855">
        <v>3</v>
      </c>
    </row>
    <row r="856" spans="1:15" x14ac:dyDescent="0.2">
      <c r="A856" s="5">
        <v>855</v>
      </c>
      <c r="B856">
        <v>1</v>
      </c>
      <c r="C856">
        <v>1</v>
      </c>
      <c r="D856" s="2">
        <v>1</v>
      </c>
      <c r="E856" s="2">
        <v>1</v>
      </c>
      <c r="F856" s="2">
        <v>32</v>
      </c>
      <c r="G856" s="2">
        <v>38</v>
      </c>
      <c r="H856" s="2">
        <v>0</v>
      </c>
      <c r="I856" s="2">
        <v>3</v>
      </c>
      <c r="J856" s="2">
        <v>16</v>
      </c>
      <c r="K856" s="2">
        <v>68</v>
      </c>
      <c r="L856" s="2">
        <v>32</v>
      </c>
      <c r="M856" s="2">
        <v>1</v>
      </c>
      <c r="N856" s="2">
        <v>1</v>
      </c>
      <c r="O856">
        <v>3</v>
      </c>
    </row>
    <row r="857" spans="1:15" x14ac:dyDescent="0.2">
      <c r="A857" s="5">
        <v>856</v>
      </c>
      <c r="B857">
        <v>0</v>
      </c>
      <c r="C857">
        <v>1</v>
      </c>
      <c r="D857" s="2">
        <v>1</v>
      </c>
      <c r="E857" s="2">
        <v>0</v>
      </c>
      <c r="F857" s="2">
        <v>28</v>
      </c>
      <c r="G857" s="2">
        <v>76</v>
      </c>
      <c r="H857" s="2">
        <v>0</v>
      </c>
      <c r="I857" s="2">
        <v>1</v>
      </c>
      <c r="J857" s="2">
        <v>14</v>
      </c>
      <c r="K857" s="2">
        <v>43</v>
      </c>
      <c r="L857" s="2">
        <v>41</v>
      </c>
      <c r="M857" s="2">
        <v>1</v>
      </c>
      <c r="N857" s="2">
        <v>0</v>
      </c>
      <c r="O857">
        <v>3</v>
      </c>
    </row>
    <row r="858" spans="1:15" x14ac:dyDescent="0.2">
      <c r="A858" s="5">
        <v>857</v>
      </c>
      <c r="B858">
        <v>1</v>
      </c>
      <c r="C858">
        <v>1</v>
      </c>
      <c r="D858" s="2">
        <v>0</v>
      </c>
      <c r="E858" s="2">
        <v>0</v>
      </c>
      <c r="F858" s="2">
        <v>31</v>
      </c>
      <c r="G858" s="2">
        <v>34</v>
      </c>
      <c r="H858" s="2">
        <v>0</v>
      </c>
      <c r="I858" s="2">
        <v>3</v>
      </c>
      <c r="J858" s="2">
        <v>18</v>
      </c>
      <c r="K858" s="2">
        <v>74</v>
      </c>
      <c r="L858" s="2">
        <v>45</v>
      </c>
      <c r="M858" s="2">
        <v>1</v>
      </c>
      <c r="N858" s="2">
        <v>2</v>
      </c>
      <c r="O858">
        <v>3</v>
      </c>
    </row>
    <row r="859" spans="1:15" x14ac:dyDescent="0.2">
      <c r="A859" s="5">
        <v>858</v>
      </c>
      <c r="B859">
        <v>0</v>
      </c>
      <c r="C859">
        <v>0</v>
      </c>
      <c r="D859" s="2">
        <v>1</v>
      </c>
      <c r="E859" s="2">
        <v>2</v>
      </c>
      <c r="F859" s="2">
        <v>32</v>
      </c>
      <c r="G859" s="2">
        <v>23</v>
      </c>
      <c r="H859" s="2">
        <v>0</v>
      </c>
      <c r="I859" s="2">
        <v>1</v>
      </c>
      <c r="J859" s="2">
        <v>33</v>
      </c>
      <c r="K859" s="2">
        <v>88</v>
      </c>
      <c r="L859" s="2">
        <v>23</v>
      </c>
      <c r="M859" s="2">
        <v>1</v>
      </c>
      <c r="N859" s="2">
        <v>0</v>
      </c>
      <c r="O859">
        <v>4</v>
      </c>
    </row>
    <row r="860" spans="1:15" x14ac:dyDescent="0.2">
      <c r="A860" s="5">
        <v>859</v>
      </c>
      <c r="B860">
        <v>1</v>
      </c>
      <c r="C860">
        <v>1</v>
      </c>
      <c r="D860" s="2">
        <v>1</v>
      </c>
      <c r="E860" s="2">
        <v>2</v>
      </c>
      <c r="F860" s="2">
        <v>47</v>
      </c>
      <c r="G860" s="2">
        <v>22</v>
      </c>
      <c r="H860" s="2">
        <v>1</v>
      </c>
      <c r="I860" s="2">
        <v>0</v>
      </c>
      <c r="J860" s="2">
        <v>35</v>
      </c>
      <c r="K860" s="2">
        <v>76</v>
      </c>
      <c r="L860" s="4">
        <v>12</v>
      </c>
      <c r="M860" s="2">
        <v>1</v>
      </c>
      <c r="N860" s="2">
        <v>2</v>
      </c>
      <c r="O860">
        <v>2</v>
      </c>
    </row>
    <row r="861" spans="1:15" x14ac:dyDescent="0.2">
      <c r="A861" s="5">
        <v>860</v>
      </c>
      <c r="B861">
        <v>1</v>
      </c>
      <c r="C861">
        <v>1</v>
      </c>
      <c r="D861" s="2">
        <v>0</v>
      </c>
      <c r="E861" s="2">
        <v>0</v>
      </c>
      <c r="F861" s="2">
        <v>29</v>
      </c>
      <c r="G861" s="2">
        <v>54</v>
      </c>
      <c r="H861" s="2">
        <v>0</v>
      </c>
      <c r="I861" s="2">
        <v>3</v>
      </c>
      <c r="J861" s="2">
        <v>15</v>
      </c>
      <c r="K861" s="2">
        <v>19</v>
      </c>
      <c r="L861" s="2">
        <v>30</v>
      </c>
      <c r="M861" s="2">
        <v>1</v>
      </c>
      <c r="N861" s="2">
        <v>1</v>
      </c>
      <c r="O861">
        <v>3</v>
      </c>
    </row>
    <row r="862" spans="1:15" x14ac:dyDescent="0.2">
      <c r="A862" s="5">
        <v>861</v>
      </c>
      <c r="B862">
        <v>1</v>
      </c>
      <c r="C862">
        <v>1</v>
      </c>
      <c r="D862" s="2">
        <v>1</v>
      </c>
      <c r="E862" s="2">
        <v>1</v>
      </c>
      <c r="F862" s="2">
        <v>26</v>
      </c>
      <c r="G862" s="2">
        <v>54</v>
      </c>
      <c r="H862" s="2">
        <v>1</v>
      </c>
      <c r="I862" s="2">
        <v>1</v>
      </c>
      <c r="J862" s="2">
        <v>13</v>
      </c>
      <c r="K862" s="2">
        <v>49</v>
      </c>
      <c r="L862" s="2">
        <v>10</v>
      </c>
      <c r="M862" s="2">
        <v>1</v>
      </c>
      <c r="N862" s="2">
        <v>1</v>
      </c>
      <c r="O862">
        <v>1</v>
      </c>
    </row>
    <row r="863" spans="1:15" x14ac:dyDescent="0.2">
      <c r="A863" s="5">
        <v>862</v>
      </c>
      <c r="B863">
        <v>0</v>
      </c>
      <c r="C863">
        <v>1</v>
      </c>
      <c r="D863" s="2">
        <v>0</v>
      </c>
      <c r="E863" s="2">
        <v>1</v>
      </c>
      <c r="F863" s="2">
        <v>42</v>
      </c>
      <c r="G863" s="2">
        <v>48</v>
      </c>
      <c r="H863" s="2">
        <v>1</v>
      </c>
      <c r="I863" s="3">
        <v>4</v>
      </c>
      <c r="J863" s="2">
        <v>45</v>
      </c>
      <c r="K863" s="2">
        <v>125</v>
      </c>
      <c r="L863" s="2">
        <v>41</v>
      </c>
      <c r="M863" s="2">
        <v>0</v>
      </c>
      <c r="N863" s="2">
        <v>11</v>
      </c>
      <c r="O863" s="1">
        <v>0</v>
      </c>
    </row>
    <row r="864" spans="1:15" x14ac:dyDescent="0.2">
      <c r="A864" s="5">
        <v>863</v>
      </c>
      <c r="B864">
        <v>0</v>
      </c>
      <c r="C864">
        <v>1</v>
      </c>
      <c r="D864" s="2">
        <v>1</v>
      </c>
      <c r="E864" s="2">
        <v>1</v>
      </c>
      <c r="F864" s="2">
        <v>47</v>
      </c>
      <c r="G864" s="2">
        <v>74</v>
      </c>
      <c r="H864" s="2">
        <v>1</v>
      </c>
      <c r="I864" s="3">
        <v>4</v>
      </c>
      <c r="J864" s="2">
        <v>39</v>
      </c>
      <c r="K864" s="2">
        <v>112</v>
      </c>
      <c r="L864" s="2">
        <v>46</v>
      </c>
      <c r="M864" s="2">
        <v>0</v>
      </c>
      <c r="N864" s="2">
        <v>10</v>
      </c>
      <c r="O864">
        <v>0</v>
      </c>
    </row>
    <row r="865" spans="1:15" x14ac:dyDescent="0.2">
      <c r="A865" s="5">
        <v>864</v>
      </c>
      <c r="B865">
        <v>0</v>
      </c>
      <c r="C865">
        <v>1</v>
      </c>
      <c r="D865" s="2">
        <v>0</v>
      </c>
      <c r="E865" s="2">
        <v>0</v>
      </c>
      <c r="F865" s="2">
        <v>26</v>
      </c>
      <c r="G865" s="2">
        <v>24</v>
      </c>
      <c r="H865" s="2">
        <v>0</v>
      </c>
      <c r="I865" s="2">
        <v>3</v>
      </c>
      <c r="J865" s="2">
        <v>15</v>
      </c>
      <c r="K865" s="2">
        <v>53</v>
      </c>
      <c r="L865" s="2">
        <v>25</v>
      </c>
      <c r="M865" s="2">
        <v>1</v>
      </c>
      <c r="N865" s="2">
        <v>1</v>
      </c>
      <c r="O865">
        <v>3</v>
      </c>
    </row>
    <row r="866" spans="1:15" x14ac:dyDescent="0.2">
      <c r="A866" s="5">
        <v>865</v>
      </c>
      <c r="B866">
        <v>0</v>
      </c>
      <c r="C866">
        <v>1</v>
      </c>
      <c r="D866" s="2">
        <v>1</v>
      </c>
      <c r="E866" s="2">
        <v>0</v>
      </c>
      <c r="F866" s="2">
        <v>31</v>
      </c>
      <c r="G866" s="2">
        <v>47</v>
      </c>
      <c r="H866" s="2">
        <v>0</v>
      </c>
      <c r="I866" s="2">
        <v>3</v>
      </c>
      <c r="J866" s="2">
        <v>16</v>
      </c>
      <c r="K866" s="2">
        <v>22</v>
      </c>
      <c r="L866" s="2">
        <v>26</v>
      </c>
      <c r="M866" s="2">
        <v>1</v>
      </c>
      <c r="N866" s="2">
        <v>1</v>
      </c>
      <c r="O866">
        <v>2</v>
      </c>
    </row>
    <row r="867" spans="1:15" x14ac:dyDescent="0.2">
      <c r="A867" s="5">
        <v>866</v>
      </c>
      <c r="B867">
        <v>1</v>
      </c>
      <c r="C867">
        <v>0</v>
      </c>
      <c r="D867" s="2">
        <v>1</v>
      </c>
      <c r="E867" s="2">
        <v>0</v>
      </c>
      <c r="F867" s="2">
        <v>29</v>
      </c>
      <c r="G867" s="2">
        <v>23</v>
      </c>
      <c r="H867" s="2">
        <v>0</v>
      </c>
      <c r="I867" s="2">
        <v>3</v>
      </c>
      <c r="J867" s="2">
        <v>32</v>
      </c>
      <c r="K867" s="2">
        <v>75</v>
      </c>
      <c r="L867" s="2">
        <v>47</v>
      </c>
      <c r="M867" s="2">
        <v>1</v>
      </c>
      <c r="N867" s="2">
        <v>2</v>
      </c>
      <c r="O867">
        <v>4</v>
      </c>
    </row>
    <row r="868" spans="1:15" x14ac:dyDescent="0.2">
      <c r="A868" s="5">
        <v>867</v>
      </c>
      <c r="B868">
        <v>1</v>
      </c>
      <c r="C868">
        <v>0</v>
      </c>
      <c r="D868" s="2">
        <v>1</v>
      </c>
      <c r="E868" s="2">
        <v>1</v>
      </c>
      <c r="F868" s="2">
        <v>52</v>
      </c>
      <c r="G868" s="2">
        <v>68</v>
      </c>
      <c r="H868" s="2">
        <v>0</v>
      </c>
      <c r="I868" s="2">
        <v>0</v>
      </c>
      <c r="J868" s="2">
        <v>84</v>
      </c>
      <c r="K868" s="2">
        <v>346</v>
      </c>
      <c r="L868" s="2">
        <v>1</v>
      </c>
      <c r="M868" s="2">
        <v>1</v>
      </c>
      <c r="N868" s="2">
        <v>2</v>
      </c>
      <c r="O868">
        <v>1</v>
      </c>
    </row>
    <row r="869" spans="1:15" x14ac:dyDescent="0.2">
      <c r="A869" s="5">
        <v>868</v>
      </c>
      <c r="B869">
        <v>1</v>
      </c>
      <c r="C869">
        <v>1</v>
      </c>
      <c r="D869" s="2">
        <v>1</v>
      </c>
      <c r="E869" s="2">
        <v>1</v>
      </c>
      <c r="F869" s="2">
        <v>51</v>
      </c>
      <c r="G869" s="2">
        <v>30</v>
      </c>
      <c r="H869" s="2">
        <v>1</v>
      </c>
      <c r="I869" s="2">
        <v>0</v>
      </c>
      <c r="J869" s="2">
        <v>54</v>
      </c>
      <c r="K869" s="2">
        <v>207</v>
      </c>
      <c r="L869" s="4">
        <v>3</v>
      </c>
      <c r="M869" s="2">
        <v>1</v>
      </c>
      <c r="N869" s="2">
        <v>1</v>
      </c>
      <c r="O869">
        <v>3</v>
      </c>
    </row>
    <row r="870" spans="1:15" x14ac:dyDescent="0.2">
      <c r="A870" s="5">
        <v>869</v>
      </c>
      <c r="B870">
        <v>1</v>
      </c>
      <c r="C870">
        <v>0</v>
      </c>
      <c r="D870" s="2">
        <v>0</v>
      </c>
      <c r="E870" s="2">
        <v>0</v>
      </c>
      <c r="F870" s="2">
        <v>33</v>
      </c>
      <c r="G870" s="2">
        <v>29</v>
      </c>
      <c r="H870" s="2">
        <v>1</v>
      </c>
      <c r="I870" s="2">
        <v>3</v>
      </c>
      <c r="J870" s="2">
        <v>20</v>
      </c>
      <c r="K870" s="2">
        <v>32</v>
      </c>
      <c r="L870" s="2">
        <v>46</v>
      </c>
      <c r="M870" s="2">
        <v>1</v>
      </c>
      <c r="N870" s="2">
        <v>1</v>
      </c>
      <c r="O870">
        <v>1</v>
      </c>
    </row>
    <row r="871" spans="1:15" x14ac:dyDescent="0.2">
      <c r="A871" s="5">
        <v>870</v>
      </c>
      <c r="B871">
        <v>0</v>
      </c>
      <c r="C871">
        <v>1</v>
      </c>
      <c r="D871" s="2">
        <v>1</v>
      </c>
      <c r="E871" s="2">
        <v>0</v>
      </c>
      <c r="F871" s="2">
        <v>28</v>
      </c>
      <c r="G871" s="2">
        <v>39</v>
      </c>
      <c r="H871" s="2">
        <v>1</v>
      </c>
      <c r="I871" s="2">
        <v>1</v>
      </c>
      <c r="J871" s="2">
        <v>17</v>
      </c>
      <c r="K871" s="2">
        <v>28</v>
      </c>
      <c r="L871" s="2">
        <v>5</v>
      </c>
      <c r="M871" s="2">
        <v>1</v>
      </c>
      <c r="N871" s="2">
        <v>1</v>
      </c>
      <c r="O871">
        <v>3</v>
      </c>
    </row>
    <row r="872" spans="1:15" x14ac:dyDescent="0.2">
      <c r="A872" s="5">
        <v>871</v>
      </c>
      <c r="B872">
        <v>0</v>
      </c>
      <c r="C872">
        <v>1</v>
      </c>
      <c r="D872" s="2">
        <v>0</v>
      </c>
      <c r="E872" s="2">
        <v>1</v>
      </c>
      <c r="F872" s="2">
        <v>45</v>
      </c>
      <c r="G872" s="2">
        <v>32</v>
      </c>
      <c r="H872" s="2">
        <v>1</v>
      </c>
      <c r="I872" s="3">
        <v>4</v>
      </c>
      <c r="J872" s="2">
        <v>43</v>
      </c>
      <c r="K872" s="2">
        <v>63</v>
      </c>
      <c r="L872" s="2">
        <v>19</v>
      </c>
      <c r="M872" s="2">
        <v>0</v>
      </c>
      <c r="N872" s="2">
        <v>12</v>
      </c>
      <c r="O872" s="1">
        <v>0</v>
      </c>
    </row>
    <row r="873" spans="1:15" x14ac:dyDescent="0.2">
      <c r="A873" s="5">
        <v>872</v>
      </c>
      <c r="B873">
        <v>0</v>
      </c>
      <c r="C873">
        <v>1</v>
      </c>
      <c r="D873" s="2">
        <v>1</v>
      </c>
      <c r="E873" s="2">
        <v>1</v>
      </c>
      <c r="F873" s="2">
        <v>49</v>
      </c>
      <c r="G873" s="2">
        <v>32</v>
      </c>
      <c r="H873" s="2">
        <v>1</v>
      </c>
      <c r="I873" s="3">
        <v>4</v>
      </c>
      <c r="J873" s="2">
        <v>28</v>
      </c>
      <c r="K873" s="2">
        <v>32</v>
      </c>
      <c r="L873" s="2">
        <v>35</v>
      </c>
      <c r="M873" s="2">
        <v>0</v>
      </c>
      <c r="N873" s="2">
        <v>8</v>
      </c>
      <c r="O873">
        <v>0</v>
      </c>
    </row>
    <row r="874" spans="1:15" x14ac:dyDescent="0.2">
      <c r="A874" s="5">
        <v>873</v>
      </c>
      <c r="B874">
        <v>1</v>
      </c>
      <c r="C874">
        <v>1</v>
      </c>
      <c r="D874" s="2">
        <v>1</v>
      </c>
      <c r="E874" s="2">
        <v>1</v>
      </c>
      <c r="F874" s="2">
        <v>47</v>
      </c>
      <c r="G874" s="2">
        <v>33</v>
      </c>
      <c r="H874" s="2">
        <v>1</v>
      </c>
      <c r="I874" s="3">
        <v>4</v>
      </c>
      <c r="J874" s="2">
        <v>47</v>
      </c>
      <c r="K874" s="2">
        <v>130</v>
      </c>
      <c r="L874" s="2">
        <v>29</v>
      </c>
      <c r="M874" s="2">
        <v>0</v>
      </c>
      <c r="N874" s="2">
        <v>13</v>
      </c>
      <c r="O874">
        <v>0</v>
      </c>
    </row>
    <row r="875" spans="1:15" x14ac:dyDescent="0.2">
      <c r="A875" s="5">
        <v>874</v>
      </c>
      <c r="B875">
        <v>1</v>
      </c>
      <c r="C875">
        <v>0</v>
      </c>
      <c r="D875" s="2">
        <v>1</v>
      </c>
      <c r="E875" s="2">
        <v>3</v>
      </c>
      <c r="F875" s="2">
        <v>26</v>
      </c>
      <c r="G875" s="2">
        <v>23</v>
      </c>
      <c r="H875" s="2">
        <v>0</v>
      </c>
      <c r="I875" s="2">
        <v>1</v>
      </c>
      <c r="J875" s="2">
        <v>35</v>
      </c>
      <c r="K875" s="2">
        <v>128</v>
      </c>
      <c r="L875" s="2">
        <v>36</v>
      </c>
      <c r="M875" s="2">
        <v>1</v>
      </c>
      <c r="N875" s="2">
        <v>1</v>
      </c>
      <c r="O875">
        <v>4</v>
      </c>
    </row>
    <row r="876" spans="1:15" x14ac:dyDescent="0.2">
      <c r="A876" s="5">
        <v>875</v>
      </c>
      <c r="B876">
        <v>1</v>
      </c>
      <c r="C876">
        <v>0</v>
      </c>
      <c r="D876" s="2">
        <v>1</v>
      </c>
      <c r="E876" s="2">
        <v>0</v>
      </c>
      <c r="F876" s="2">
        <v>30</v>
      </c>
      <c r="G876" s="2">
        <v>27</v>
      </c>
      <c r="H876" s="2">
        <v>0</v>
      </c>
      <c r="I876" s="2">
        <v>3</v>
      </c>
      <c r="J876" s="2">
        <v>35</v>
      </c>
      <c r="K876" s="2">
        <v>138</v>
      </c>
      <c r="L876" s="2">
        <v>9</v>
      </c>
      <c r="M876" s="2">
        <v>1</v>
      </c>
      <c r="N876" s="2">
        <v>1</v>
      </c>
      <c r="O876">
        <v>4</v>
      </c>
    </row>
    <row r="877" spans="1:15" x14ac:dyDescent="0.2">
      <c r="A877" s="5">
        <v>876</v>
      </c>
      <c r="B877">
        <v>0</v>
      </c>
      <c r="C877">
        <v>1</v>
      </c>
      <c r="D877" s="2">
        <v>0</v>
      </c>
      <c r="E877" s="2">
        <v>0</v>
      </c>
      <c r="F877" s="2">
        <v>30</v>
      </c>
      <c r="G877" s="2">
        <v>31</v>
      </c>
      <c r="H877" s="2">
        <v>1</v>
      </c>
      <c r="I877" s="2">
        <v>1</v>
      </c>
      <c r="J877" s="2">
        <v>17</v>
      </c>
      <c r="K877" s="2">
        <v>54</v>
      </c>
      <c r="L877" s="2">
        <v>31</v>
      </c>
      <c r="M877" s="2">
        <v>1</v>
      </c>
      <c r="N877" s="2">
        <v>1</v>
      </c>
      <c r="O877">
        <v>2</v>
      </c>
    </row>
    <row r="878" spans="1:15" x14ac:dyDescent="0.2">
      <c r="A878" s="5">
        <v>877</v>
      </c>
      <c r="B878">
        <v>0</v>
      </c>
      <c r="C878">
        <v>0</v>
      </c>
      <c r="D878" s="2">
        <v>0</v>
      </c>
      <c r="E878" s="2">
        <v>1</v>
      </c>
      <c r="F878" s="2">
        <v>45</v>
      </c>
      <c r="G878" s="2">
        <v>51</v>
      </c>
      <c r="H878" s="2">
        <v>0</v>
      </c>
      <c r="I878" s="3">
        <v>4</v>
      </c>
      <c r="J878" s="2">
        <v>41</v>
      </c>
      <c r="K878" s="2">
        <v>63</v>
      </c>
      <c r="L878" s="2">
        <v>37</v>
      </c>
      <c r="M878" s="2">
        <v>0</v>
      </c>
      <c r="N878" s="2">
        <v>4</v>
      </c>
      <c r="O878" s="1">
        <v>0</v>
      </c>
    </row>
    <row r="879" spans="1:15" x14ac:dyDescent="0.2">
      <c r="A879" s="5">
        <v>878</v>
      </c>
      <c r="B879">
        <v>0</v>
      </c>
      <c r="C879">
        <v>1</v>
      </c>
      <c r="D879" s="2">
        <v>0</v>
      </c>
      <c r="E879" s="2">
        <v>0</v>
      </c>
      <c r="F879" s="2">
        <v>33</v>
      </c>
      <c r="G879" s="2">
        <v>33</v>
      </c>
      <c r="H879" s="2">
        <v>0</v>
      </c>
      <c r="I879" s="2">
        <v>1</v>
      </c>
      <c r="J879" s="2">
        <v>14</v>
      </c>
      <c r="K879" s="2">
        <v>50</v>
      </c>
      <c r="L879" s="2">
        <v>15</v>
      </c>
      <c r="M879" s="2">
        <v>1</v>
      </c>
      <c r="N879" s="2">
        <v>0</v>
      </c>
      <c r="O879">
        <v>1</v>
      </c>
    </row>
    <row r="880" spans="1:15" x14ac:dyDescent="0.2">
      <c r="A880" s="5">
        <v>879</v>
      </c>
      <c r="B880">
        <v>0</v>
      </c>
      <c r="C880">
        <v>1</v>
      </c>
      <c r="D880" s="2">
        <v>1</v>
      </c>
      <c r="E880" s="2">
        <v>2</v>
      </c>
      <c r="F880" s="2">
        <v>51</v>
      </c>
      <c r="G880" s="2">
        <v>68</v>
      </c>
      <c r="H880" s="2">
        <v>1</v>
      </c>
      <c r="I880" s="3">
        <v>4</v>
      </c>
      <c r="J880" s="2">
        <v>35</v>
      </c>
      <c r="K880" s="2">
        <v>56</v>
      </c>
      <c r="L880" s="2">
        <v>40</v>
      </c>
      <c r="M880" s="2">
        <v>0</v>
      </c>
      <c r="N880" s="2">
        <v>3</v>
      </c>
      <c r="O880">
        <v>0</v>
      </c>
    </row>
    <row r="881" spans="1:15" x14ac:dyDescent="0.2">
      <c r="A881" s="5">
        <v>880</v>
      </c>
      <c r="B881">
        <v>0</v>
      </c>
      <c r="C881">
        <v>1</v>
      </c>
      <c r="D881" s="2">
        <v>1</v>
      </c>
      <c r="E881" s="2">
        <v>1</v>
      </c>
      <c r="F881" s="2">
        <v>50</v>
      </c>
      <c r="G881" s="2">
        <v>31</v>
      </c>
      <c r="H881" s="2">
        <v>1</v>
      </c>
      <c r="I881" s="2">
        <v>0</v>
      </c>
      <c r="J881" s="2">
        <v>52</v>
      </c>
      <c r="K881" s="2">
        <v>85</v>
      </c>
      <c r="L881" s="2">
        <v>3</v>
      </c>
      <c r="M881" s="2">
        <v>1</v>
      </c>
      <c r="N881" s="2">
        <v>0</v>
      </c>
      <c r="O881">
        <v>3</v>
      </c>
    </row>
    <row r="882" spans="1:15" x14ac:dyDescent="0.2">
      <c r="A882" s="5">
        <v>881</v>
      </c>
      <c r="B882">
        <v>1</v>
      </c>
      <c r="C882">
        <v>1</v>
      </c>
      <c r="D882" s="2">
        <v>0</v>
      </c>
      <c r="E882" s="2">
        <v>2</v>
      </c>
      <c r="F882" s="2">
        <v>49</v>
      </c>
      <c r="G882" s="2">
        <v>55</v>
      </c>
      <c r="H882" s="2">
        <v>1</v>
      </c>
      <c r="I882" s="3">
        <v>4</v>
      </c>
      <c r="J882" s="2">
        <v>44</v>
      </c>
      <c r="K882" s="2">
        <v>66</v>
      </c>
      <c r="L882" s="2">
        <v>46</v>
      </c>
      <c r="M882" s="2">
        <v>0</v>
      </c>
      <c r="N882" s="2">
        <v>9</v>
      </c>
      <c r="O882" s="1">
        <v>0</v>
      </c>
    </row>
    <row r="883" spans="1:15" x14ac:dyDescent="0.2">
      <c r="A883" s="5">
        <v>882</v>
      </c>
      <c r="B883">
        <v>1</v>
      </c>
      <c r="C883">
        <v>0</v>
      </c>
      <c r="D883" s="2">
        <v>1</v>
      </c>
      <c r="E883" s="2">
        <v>2</v>
      </c>
      <c r="F883" s="2">
        <v>26</v>
      </c>
      <c r="G883" s="2">
        <v>30</v>
      </c>
      <c r="H883" s="2">
        <v>0</v>
      </c>
      <c r="I883" s="2">
        <v>2</v>
      </c>
      <c r="J883" s="2">
        <v>36</v>
      </c>
      <c r="K883" s="2">
        <v>60</v>
      </c>
      <c r="L883" s="2">
        <v>42</v>
      </c>
      <c r="M883" s="2">
        <v>1</v>
      </c>
      <c r="N883" s="2">
        <v>4</v>
      </c>
      <c r="O883">
        <v>4</v>
      </c>
    </row>
    <row r="884" spans="1:15" x14ac:dyDescent="0.2">
      <c r="A884" s="5">
        <v>883</v>
      </c>
      <c r="B884">
        <v>1</v>
      </c>
      <c r="C884">
        <v>1</v>
      </c>
      <c r="D884" s="2">
        <v>0</v>
      </c>
      <c r="E884" s="2">
        <v>0</v>
      </c>
      <c r="F884" s="2">
        <v>34</v>
      </c>
      <c r="G884" s="2">
        <v>73</v>
      </c>
      <c r="H884" s="2">
        <v>0</v>
      </c>
      <c r="I884" s="2">
        <v>3</v>
      </c>
      <c r="J884" s="2">
        <v>15</v>
      </c>
      <c r="K884" s="2">
        <v>27</v>
      </c>
      <c r="L884" s="2">
        <v>19</v>
      </c>
      <c r="M884" s="2">
        <v>1</v>
      </c>
      <c r="N884" s="2">
        <v>2</v>
      </c>
      <c r="O884">
        <v>3</v>
      </c>
    </row>
    <row r="885" spans="1:15" x14ac:dyDescent="0.2">
      <c r="A885" s="5">
        <v>884</v>
      </c>
      <c r="B885">
        <v>1</v>
      </c>
      <c r="C885">
        <v>1</v>
      </c>
      <c r="D885" s="2">
        <v>1</v>
      </c>
      <c r="E885" s="2">
        <v>1</v>
      </c>
      <c r="F885" s="2">
        <v>61</v>
      </c>
      <c r="G885" s="2">
        <v>80</v>
      </c>
      <c r="H885" s="2">
        <v>1</v>
      </c>
      <c r="I885" s="2">
        <v>0</v>
      </c>
      <c r="J885" s="2">
        <v>58</v>
      </c>
      <c r="K885" s="2">
        <v>109</v>
      </c>
      <c r="L885" s="2">
        <v>3</v>
      </c>
      <c r="M885" s="2">
        <v>1</v>
      </c>
      <c r="N885" s="2">
        <v>1</v>
      </c>
      <c r="O885">
        <v>1</v>
      </c>
    </row>
    <row r="886" spans="1:15" x14ac:dyDescent="0.2">
      <c r="A886" s="5">
        <v>885</v>
      </c>
      <c r="B886">
        <v>1</v>
      </c>
      <c r="C886">
        <v>0</v>
      </c>
      <c r="D886" s="2">
        <v>1</v>
      </c>
      <c r="E886" s="2">
        <v>1</v>
      </c>
      <c r="F886" s="2">
        <v>52</v>
      </c>
      <c r="G886" s="2">
        <v>45</v>
      </c>
      <c r="H886" s="2">
        <v>0</v>
      </c>
      <c r="I886" s="2">
        <v>0</v>
      </c>
      <c r="J886" s="2">
        <v>62</v>
      </c>
      <c r="K886" s="2">
        <v>145</v>
      </c>
      <c r="L886" s="2">
        <v>15</v>
      </c>
      <c r="M886" s="2">
        <v>1</v>
      </c>
      <c r="N886" s="2">
        <v>2</v>
      </c>
      <c r="O886">
        <v>1</v>
      </c>
    </row>
    <row r="887" spans="1:15" x14ac:dyDescent="0.2">
      <c r="A887" s="5">
        <v>886</v>
      </c>
      <c r="B887">
        <v>0</v>
      </c>
      <c r="C887">
        <v>1</v>
      </c>
      <c r="D887" s="2">
        <v>1</v>
      </c>
      <c r="E887" s="2">
        <v>3</v>
      </c>
      <c r="F887" s="2">
        <v>47</v>
      </c>
      <c r="G887" s="2">
        <v>67</v>
      </c>
      <c r="H887" s="2">
        <v>1</v>
      </c>
      <c r="I887" s="3">
        <v>4</v>
      </c>
      <c r="J887" s="2">
        <v>43</v>
      </c>
      <c r="K887" s="2">
        <v>101</v>
      </c>
      <c r="L887" s="2">
        <v>14</v>
      </c>
      <c r="M887" s="2">
        <v>0</v>
      </c>
      <c r="N887" s="2">
        <v>2</v>
      </c>
      <c r="O887" s="1">
        <v>0</v>
      </c>
    </row>
    <row r="888" spans="1:15" x14ac:dyDescent="0.2">
      <c r="A888" s="5">
        <v>887</v>
      </c>
      <c r="B888">
        <v>1</v>
      </c>
      <c r="C888">
        <v>0</v>
      </c>
      <c r="D888" s="2">
        <v>0</v>
      </c>
      <c r="E888" s="2">
        <v>0</v>
      </c>
      <c r="F888" s="2">
        <v>37</v>
      </c>
      <c r="G888" s="2">
        <v>35</v>
      </c>
      <c r="H888" s="2">
        <v>0</v>
      </c>
      <c r="I888" s="2">
        <v>1</v>
      </c>
      <c r="J888" s="2">
        <v>18</v>
      </c>
      <c r="K888" s="2">
        <v>36</v>
      </c>
      <c r="L888" s="2">
        <v>34</v>
      </c>
      <c r="M888" s="2">
        <v>1</v>
      </c>
      <c r="N888" s="2">
        <v>1</v>
      </c>
      <c r="O888">
        <v>3</v>
      </c>
    </row>
    <row r="889" spans="1:15" x14ac:dyDescent="0.2">
      <c r="A889" s="5">
        <v>888</v>
      </c>
      <c r="B889">
        <v>1</v>
      </c>
      <c r="C889">
        <v>0</v>
      </c>
      <c r="D889" s="2">
        <v>1</v>
      </c>
      <c r="E889" s="2">
        <v>0</v>
      </c>
      <c r="F889" s="2">
        <v>26</v>
      </c>
      <c r="G889" s="2">
        <v>19</v>
      </c>
      <c r="H889" s="2">
        <v>0</v>
      </c>
      <c r="I889" s="2">
        <v>2</v>
      </c>
      <c r="J889" s="2">
        <v>33</v>
      </c>
      <c r="K889" s="2">
        <v>69</v>
      </c>
      <c r="L889" s="2">
        <v>33</v>
      </c>
      <c r="M889" s="2">
        <v>1</v>
      </c>
      <c r="N889" s="2">
        <v>4</v>
      </c>
      <c r="O889">
        <v>4</v>
      </c>
    </row>
    <row r="890" spans="1:15" x14ac:dyDescent="0.2">
      <c r="A890" s="5">
        <v>889</v>
      </c>
      <c r="B890">
        <v>1</v>
      </c>
      <c r="C890">
        <v>1</v>
      </c>
      <c r="D890" s="2">
        <v>1</v>
      </c>
      <c r="E890" s="2">
        <v>1</v>
      </c>
      <c r="F890" s="2">
        <v>58</v>
      </c>
      <c r="G890" s="2">
        <v>67</v>
      </c>
      <c r="H890" s="2">
        <v>1</v>
      </c>
      <c r="I890" s="2">
        <v>0</v>
      </c>
      <c r="J890" s="2">
        <v>85</v>
      </c>
      <c r="K890" s="2">
        <v>390</v>
      </c>
      <c r="L890" s="2">
        <v>3</v>
      </c>
      <c r="M890" s="2">
        <v>1</v>
      </c>
      <c r="N890" s="2">
        <v>1</v>
      </c>
      <c r="O890">
        <v>1</v>
      </c>
    </row>
    <row r="891" spans="1:15" x14ac:dyDescent="0.2">
      <c r="A891" s="5">
        <v>890</v>
      </c>
      <c r="B891">
        <v>0</v>
      </c>
      <c r="C891">
        <v>0</v>
      </c>
      <c r="D891" s="2">
        <v>1</v>
      </c>
      <c r="E891" s="2">
        <v>1</v>
      </c>
      <c r="F891" s="2">
        <v>33</v>
      </c>
      <c r="G891" s="2">
        <v>23</v>
      </c>
      <c r="H891" s="2">
        <v>0</v>
      </c>
      <c r="I891" s="2">
        <v>1</v>
      </c>
      <c r="J891" s="2">
        <v>36</v>
      </c>
      <c r="K891" s="2">
        <v>139</v>
      </c>
      <c r="L891" s="2">
        <v>14</v>
      </c>
      <c r="M891" s="2">
        <v>1</v>
      </c>
      <c r="N891" s="2">
        <v>5</v>
      </c>
      <c r="O891">
        <v>4</v>
      </c>
    </row>
    <row r="892" spans="1:15" x14ac:dyDescent="0.2">
      <c r="A892" s="5">
        <v>891</v>
      </c>
      <c r="B892">
        <v>0</v>
      </c>
      <c r="C892">
        <v>1</v>
      </c>
      <c r="D892" s="2">
        <v>0</v>
      </c>
      <c r="E892" s="2">
        <v>0</v>
      </c>
      <c r="F892" s="2">
        <v>32</v>
      </c>
      <c r="G892" s="2">
        <v>76</v>
      </c>
      <c r="H892" s="2">
        <v>1</v>
      </c>
      <c r="I892" s="2">
        <v>3</v>
      </c>
      <c r="J892" s="2">
        <v>15</v>
      </c>
      <c r="K892" s="2">
        <v>50</v>
      </c>
      <c r="L892" s="2">
        <v>45</v>
      </c>
      <c r="M892" s="2">
        <v>1</v>
      </c>
      <c r="N892" s="2">
        <v>2</v>
      </c>
      <c r="O892">
        <v>1</v>
      </c>
    </row>
    <row r="893" spans="1:15" x14ac:dyDescent="0.2">
      <c r="A893" s="5">
        <v>892</v>
      </c>
      <c r="B893">
        <v>0</v>
      </c>
      <c r="C893">
        <v>1</v>
      </c>
      <c r="D893" s="2">
        <v>0</v>
      </c>
      <c r="E893" s="2">
        <v>3</v>
      </c>
      <c r="F893" s="2">
        <v>45</v>
      </c>
      <c r="G893" s="2">
        <v>33</v>
      </c>
      <c r="H893" s="2">
        <v>1</v>
      </c>
      <c r="I893" s="3">
        <v>4</v>
      </c>
      <c r="J893" s="2">
        <v>50</v>
      </c>
      <c r="K893" s="2">
        <v>91</v>
      </c>
      <c r="L893" s="2">
        <v>25</v>
      </c>
      <c r="M893" s="2">
        <v>0</v>
      </c>
      <c r="N893" s="2">
        <v>2</v>
      </c>
      <c r="O893">
        <v>0</v>
      </c>
    </row>
    <row r="894" spans="1:15" x14ac:dyDescent="0.2">
      <c r="A894" s="5">
        <v>893</v>
      </c>
      <c r="B894">
        <v>1</v>
      </c>
      <c r="C894">
        <v>0</v>
      </c>
      <c r="D894" s="2">
        <v>1</v>
      </c>
      <c r="E894" s="2">
        <v>1</v>
      </c>
      <c r="F894" s="2">
        <v>27</v>
      </c>
      <c r="G894" s="2">
        <v>25</v>
      </c>
      <c r="H894" s="2">
        <v>0</v>
      </c>
      <c r="I894" s="2">
        <v>2</v>
      </c>
      <c r="J894" s="2">
        <v>36</v>
      </c>
      <c r="K894" s="2">
        <v>70</v>
      </c>
      <c r="L894" s="2">
        <v>11</v>
      </c>
      <c r="M894" s="2">
        <v>1</v>
      </c>
      <c r="N894" s="2">
        <v>6</v>
      </c>
      <c r="O894">
        <v>4</v>
      </c>
    </row>
    <row r="895" spans="1:15" x14ac:dyDescent="0.2">
      <c r="A895" s="5">
        <v>894</v>
      </c>
      <c r="B895">
        <v>1</v>
      </c>
      <c r="C895">
        <v>1</v>
      </c>
      <c r="D895" s="2">
        <v>1</v>
      </c>
      <c r="E895" s="2">
        <v>0</v>
      </c>
      <c r="F895" s="2">
        <v>33</v>
      </c>
      <c r="G895" s="2">
        <v>44</v>
      </c>
      <c r="H895" s="2">
        <v>1</v>
      </c>
      <c r="I895" s="2">
        <v>1</v>
      </c>
      <c r="J895" s="2">
        <v>14</v>
      </c>
      <c r="K895" s="2">
        <v>20</v>
      </c>
      <c r="L895" s="2">
        <v>35</v>
      </c>
      <c r="M895" s="2">
        <v>1</v>
      </c>
      <c r="N895" s="2">
        <v>2</v>
      </c>
      <c r="O895">
        <v>3</v>
      </c>
    </row>
    <row r="896" spans="1:15" x14ac:dyDescent="0.2">
      <c r="A896" s="5">
        <v>895</v>
      </c>
      <c r="B896">
        <v>1</v>
      </c>
      <c r="C896">
        <v>1</v>
      </c>
      <c r="D896" s="2">
        <v>0</v>
      </c>
      <c r="E896" s="2">
        <v>0</v>
      </c>
      <c r="F896" s="2">
        <v>46</v>
      </c>
      <c r="G896" s="2">
        <v>52</v>
      </c>
      <c r="H896" s="2">
        <v>1</v>
      </c>
      <c r="I896" s="3">
        <v>4</v>
      </c>
      <c r="J896" s="2">
        <v>42</v>
      </c>
      <c r="K896" s="2">
        <v>196</v>
      </c>
      <c r="L896" s="2">
        <v>20</v>
      </c>
      <c r="M896" s="2">
        <v>0</v>
      </c>
      <c r="N896" s="2">
        <v>11</v>
      </c>
      <c r="O896">
        <v>0</v>
      </c>
    </row>
    <row r="897" spans="1:15" x14ac:dyDescent="0.2">
      <c r="A897" s="5">
        <v>896</v>
      </c>
      <c r="B897">
        <v>1</v>
      </c>
      <c r="C897">
        <v>1</v>
      </c>
      <c r="D897" s="2">
        <v>0</v>
      </c>
      <c r="E897" s="2">
        <v>0</v>
      </c>
      <c r="F897" s="2">
        <v>48</v>
      </c>
      <c r="G897" s="2">
        <v>48</v>
      </c>
      <c r="H897" s="2">
        <v>1</v>
      </c>
      <c r="I897" s="3">
        <v>4</v>
      </c>
      <c r="J897" s="2">
        <v>36</v>
      </c>
      <c r="K897" s="2">
        <v>139</v>
      </c>
      <c r="L897" s="2">
        <v>15</v>
      </c>
      <c r="M897" s="2">
        <v>0</v>
      </c>
      <c r="N897" s="2">
        <v>1</v>
      </c>
      <c r="O897" s="1">
        <v>0</v>
      </c>
    </row>
    <row r="898" spans="1:15" x14ac:dyDescent="0.2">
      <c r="A898" s="5">
        <v>897</v>
      </c>
      <c r="B898">
        <v>0</v>
      </c>
      <c r="C898">
        <v>0</v>
      </c>
      <c r="D898" s="2">
        <v>1</v>
      </c>
      <c r="E898" s="2">
        <v>0</v>
      </c>
      <c r="F898" s="2">
        <v>31</v>
      </c>
      <c r="G898" s="2">
        <v>57</v>
      </c>
      <c r="H898" s="2">
        <v>0</v>
      </c>
      <c r="I898" s="2">
        <v>1</v>
      </c>
      <c r="J898" s="2">
        <v>17</v>
      </c>
      <c r="K898" s="2">
        <v>56</v>
      </c>
      <c r="L898" s="2">
        <v>47</v>
      </c>
      <c r="M898" s="2">
        <v>1</v>
      </c>
      <c r="N898" s="2">
        <v>1</v>
      </c>
      <c r="O898">
        <v>1</v>
      </c>
    </row>
    <row r="899" spans="1:15" x14ac:dyDescent="0.2">
      <c r="A899" s="5">
        <v>898</v>
      </c>
      <c r="B899">
        <v>0</v>
      </c>
      <c r="C899">
        <v>1</v>
      </c>
      <c r="D899" s="2">
        <v>0</v>
      </c>
      <c r="E899" s="2">
        <v>1</v>
      </c>
      <c r="F899" s="2">
        <v>31</v>
      </c>
      <c r="G899" s="2">
        <v>55</v>
      </c>
      <c r="H899" s="2">
        <v>0</v>
      </c>
      <c r="I899" s="2">
        <v>1</v>
      </c>
      <c r="J899" s="2">
        <v>19</v>
      </c>
      <c r="K899" s="2">
        <v>45</v>
      </c>
      <c r="L899" s="2">
        <v>31</v>
      </c>
      <c r="M899" s="2">
        <v>1</v>
      </c>
      <c r="N899" s="2">
        <v>0</v>
      </c>
      <c r="O899">
        <v>3</v>
      </c>
    </row>
    <row r="900" spans="1:15" x14ac:dyDescent="0.2">
      <c r="A900" s="5">
        <v>899</v>
      </c>
      <c r="B900">
        <v>0</v>
      </c>
      <c r="C900">
        <v>1</v>
      </c>
      <c r="D900" s="2">
        <v>1</v>
      </c>
      <c r="E900" s="2">
        <v>2</v>
      </c>
      <c r="F900" s="2">
        <v>54</v>
      </c>
      <c r="G900" s="2">
        <v>61</v>
      </c>
      <c r="H900" s="2">
        <v>1</v>
      </c>
      <c r="I900" s="2">
        <v>0</v>
      </c>
      <c r="J900" s="2">
        <v>57</v>
      </c>
      <c r="K900" s="2">
        <v>100</v>
      </c>
      <c r="L900" s="2">
        <v>8</v>
      </c>
      <c r="M900" s="2">
        <v>1</v>
      </c>
      <c r="N900" s="2">
        <v>1</v>
      </c>
      <c r="O900">
        <v>3</v>
      </c>
    </row>
    <row r="901" spans="1:15" x14ac:dyDescent="0.2">
      <c r="A901" s="5">
        <v>900</v>
      </c>
      <c r="B901">
        <v>1</v>
      </c>
      <c r="C901">
        <v>0</v>
      </c>
      <c r="D901" s="2">
        <v>1</v>
      </c>
      <c r="E901" s="2">
        <v>1</v>
      </c>
      <c r="F901" s="2">
        <v>52</v>
      </c>
      <c r="G901" s="2">
        <v>55</v>
      </c>
      <c r="H901" s="2">
        <v>0</v>
      </c>
      <c r="I901" s="2">
        <v>0</v>
      </c>
      <c r="J901" s="2">
        <v>47</v>
      </c>
      <c r="K901" s="2">
        <v>166</v>
      </c>
      <c r="L901" s="2">
        <v>15</v>
      </c>
      <c r="M901" s="2">
        <v>1</v>
      </c>
      <c r="N901" s="2">
        <v>1</v>
      </c>
      <c r="O901">
        <v>3</v>
      </c>
    </row>
    <row r="902" spans="1:15" x14ac:dyDescent="0.2">
      <c r="A902" s="5">
        <v>901</v>
      </c>
      <c r="B902">
        <v>1</v>
      </c>
      <c r="C902">
        <v>1</v>
      </c>
      <c r="D902" s="2">
        <v>1</v>
      </c>
      <c r="E902" s="2">
        <v>0</v>
      </c>
      <c r="F902" s="2">
        <v>32</v>
      </c>
      <c r="G902" s="2">
        <v>30</v>
      </c>
      <c r="H902" s="2">
        <v>0</v>
      </c>
      <c r="I902" s="2">
        <v>3</v>
      </c>
      <c r="J902" s="2">
        <v>22</v>
      </c>
      <c r="K902" s="2">
        <v>109</v>
      </c>
      <c r="L902" s="2">
        <v>25</v>
      </c>
      <c r="M902" s="2">
        <v>1</v>
      </c>
      <c r="N902" s="2">
        <v>2</v>
      </c>
      <c r="O902">
        <v>3</v>
      </c>
    </row>
    <row r="903" spans="1:15" x14ac:dyDescent="0.2">
      <c r="A903" s="5">
        <v>902</v>
      </c>
      <c r="B903">
        <v>0</v>
      </c>
      <c r="C903">
        <v>0</v>
      </c>
      <c r="D903" s="2">
        <v>1</v>
      </c>
      <c r="E903" s="2">
        <v>0</v>
      </c>
      <c r="F903" s="2">
        <v>27</v>
      </c>
      <c r="G903" s="2">
        <v>78</v>
      </c>
      <c r="H903" s="2">
        <v>0</v>
      </c>
      <c r="I903" s="2">
        <v>3</v>
      </c>
      <c r="J903" s="2">
        <v>18</v>
      </c>
      <c r="K903" s="2">
        <v>32</v>
      </c>
      <c r="L903" s="2">
        <v>31</v>
      </c>
      <c r="M903" s="2">
        <v>1</v>
      </c>
      <c r="N903" s="2">
        <v>2</v>
      </c>
      <c r="O903">
        <v>2</v>
      </c>
    </row>
    <row r="904" spans="1:15" x14ac:dyDescent="0.2">
      <c r="A904" s="5">
        <v>903</v>
      </c>
      <c r="B904">
        <v>0</v>
      </c>
      <c r="C904">
        <v>0</v>
      </c>
      <c r="D904" s="2">
        <v>1</v>
      </c>
      <c r="E904" s="2">
        <v>1</v>
      </c>
      <c r="F904" s="2">
        <v>59</v>
      </c>
      <c r="G904" s="2">
        <v>50</v>
      </c>
      <c r="H904" s="2">
        <v>0</v>
      </c>
      <c r="I904" s="2">
        <v>0</v>
      </c>
      <c r="J904" s="2">
        <v>80</v>
      </c>
      <c r="K904" s="2">
        <v>169</v>
      </c>
      <c r="L904" s="2">
        <v>13</v>
      </c>
      <c r="M904" s="2">
        <v>1</v>
      </c>
      <c r="N904" s="2">
        <v>2</v>
      </c>
      <c r="O904">
        <v>2</v>
      </c>
    </row>
    <row r="905" spans="1:15" x14ac:dyDescent="0.2">
      <c r="A905" s="5">
        <v>904</v>
      </c>
      <c r="B905">
        <v>1</v>
      </c>
      <c r="C905">
        <v>1</v>
      </c>
      <c r="D905" s="2">
        <v>1</v>
      </c>
      <c r="E905" s="2">
        <v>0</v>
      </c>
      <c r="F905" s="2">
        <v>27</v>
      </c>
      <c r="G905" s="2">
        <v>63</v>
      </c>
      <c r="H905" s="2">
        <v>0</v>
      </c>
      <c r="I905" s="2">
        <v>1</v>
      </c>
      <c r="J905" s="2">
        <v>11</v>
      </c>
      <c r="K905" s="2">
        <v>30</v>
      </c>
      <c r="L905" s="2">
        <v>30</v>
      </c>
      <c r="M905" s="2">
        <v>1</v>
      </c>
      <c r="N905" s="2">
        <v>1</v>
      </c>
      <c r="O905">
        <v>1</v>
      </c>
    </row>
    <row r="906" spans="1:15" x14ac:dyDescent="0.2">
      <c r="A906" s="5">
        <v>905</v>
      </c>
      <c r="B906">
        <v>1</v>
      </c>
      <c r="C906">
        <v>1</v>
      </c>
      <c r="D906" s="2">
        <v>1</v>
      </c>
      <c r="E906" s="2">
        <v>1</v>
      </c>
      <c r="F906" s="2">
        <v>52</v>
      </c>
      <c r="G906" s="2">
        <v>36</v>
      </c>
      <c r="H906" s="2">
        <v>1</v>
      </c>
      <c r="I906" s="2">
        <v>0</v>
      </c>
      <c r="J906" s="2">
        <v>69</v>
      </c>
      <c r="K906" s="2">
        <v>96</v>
      </c>
      <c r="L906" s="4">
        <v>10</v>
      </c>
      <c r="M906" s="2">
        <v>1</v>
      </c>
      <c r="N906" s="2">
        <v>1</v>
      </c>
      <c r="O906">
        <v>1</v>
      </c>
    </row>
    <row r="907" spans="1:15" x14ac:dyDescent="0.2">
      <c r="A907" s="5">
        <v>906</v>
      </c>
      <c r="B907">
        <v>1</v>
      </c>
      <c r="C907">
        <v>0</v>
      </c>
      <c r="D907" s="2">
        <v>1</v>
      </c>
      <c r="E907" s="2">
        <v>0</v>
      </c>
      <c r="F907" s="2">
        <v>32</v>
      </c>
      <c r="G907" s="2">
        <v>26</v>
      </c>
      <c r="H907" s="2">
        <v>0</v>
      </c>
      <c r="I907" s="2">
        <v>1</v>
      </c>
      <c r="J907" s="2">
        <v>29</v>
      </c>
      <c r="K907" s="2">
        <v>110</v>
      </c>
      <c r="L907" s="2">
        <v>22</v>
      </c>
      <c r="M907" s="2">
        <v>1</v>
      </c>
      <c r="N907" s="2">
        <v>4</v>
      </c>
      <c r="O907">
        <v>4</v>
      </c>
    </row>
    <row r="908" spans="1:15" x14ac:dyDescent="0.2">
      <c r="A908" s="5">
        <v>907</v>
      </c>
      <c r="B908">
        <v>1</v>
      </c>
      <c r="C908">
        <v>0</v>
      </c>
      <c r="D908" s="2">
        <v>0</v>
      </c>
      <c r="E908" s="2">
        <v>0</v>
      </c>
      <c r="F908" s="2">
        <v>27</v>
      </c>
      <c r="G908" s="2">
        <v>46</v>
      </c>
      <c r="H908" s="2">
        <v>1</v>
      </c>
      <c r="I908" s="2">
        <v>1</v>
      </c>
      <c r="J908" s="2">
        <v>14</v>
      </c>
      <c r="K908" s="2">
        <v>38</v>
      </c>
      <c r="L908" s="2">
        <v>2</v>
      </c>
      <c r="M908" s="2">
        <v>1</v>
      </c>
      <c r="N908" s="2">
        <v>0</v>
      </c>
      <c r="O908">
        <v>2</v>
      </c>
    </row>
    <row r="909" spans="1:15" x14ac:dyDescent="0.2">
      <c r="A909" s="5">
        <v>908</v>
      </c>
      <c r="B909">
        <v>0</v>
      </c>
      <c r="C909">
        <v>0</v>
      </c>
      <c r="D909" s="2">
        <v>1</v>
      </c>
      <c r="E909" s="2">
        <v>0</v>
      </c>
      <c r="F909" s="2">
        <v>34</v>
      </c>
      <c r="G909" s="2">
        <v>58</v>
      </c>
      <c r="H909" s="2">
        <v>1</v>
      </c>
      <c r="I909" s="2">
        <v>1</v>
      </c>
      <c r="J909" s="2">
        <v>19</v>
      </c>
      <c r="K909" s="2">
        <v>94</v>
      </c>
      <c r="L909" s="2">
        <v>18</v>
      </c>
      <c r="M909" s="2">
        <v>1</v>
      </c>
      <c r="N909" s="2">
        <v>0</v>
      </c>
      <c r="O909">
        <v>3</v>
      </c>
    </row>
    <row r="910" spans="1:15" x14ac:dyDescent="0.2">
      <c r="A910" s="5">
        <v>909</v>
      </c>
      <c r="B910">
        <v>1</v>
      </c>
      <c r="C910">
        <v>0</v>
      </c>
      <c r="D910" s="2">
        <v>1</v>
      </c>
      <c r="E910" s="2">
        <v>3</v>
      </c>
      <c r="F910" s="2">
        <v>28</v>
      </c>
      <c r="G910" s="2">
        <v>25</v>
      </c>
      <c r="H910" s="2">
        <v>0</v>
      </c>
      <c r="I910" s="2">
        <v>3</v>
      </c>
      <c r="J910" s="2">
        <v>32</v>
      </c>
      <c r="K910" s="2">
        <v>86</v>
      </c>
      <c r="L910" s="2">
        <v>27</v>
      </c>
      <c r="M910" s="2">
        <v>1</v>
      </c>
      <c r="N910" s="2">
        <v>2</v>
      </c>
      <c r="O910">
        <v>4</v>
      </c>
    </row>
    <row r="911" spans="1:15" x14ac:dyDescent="0.2">
      <c r="A911" s="5">
        <v>910</v>
      </c>
      <c r="B911">
        <v>0</v>
      </c>
      <c r="C911">
        <v>1</v>
      </c>
      <c r="D911" s="2">
        <v>0</v>
      </c>
      <c r="E911" s="2">
        <v>0</v>
      </c>
      <c r="F911" s="2">
        <v>26</v>
      </c>
      <c r="G911" s="2">
        <v>48</v>
      </c>
      <c r="H911" s="2">
        <v>1</v>
      </c>
      <c r="I911" s="2">
        <v>1</v>
      </c>
      <c r="J911" s="2">
        <v>17</v>
      </c>
      <c r="K911" s="2">
        <v>60</v>
      </c>
      <c r="L911" s="2">
        <v>11</v>
      </c>
      <c r="M911" s="2">
        <v>1</v>
      </c>
      <c r="N911" s="2">
        <v>0</v>
      </c>
      <c r="O911">
        <v>2</v>
      </c>
    </row>
    <row r="912" spans="1:15" x14ac:dyDescent="0.2">
      <c r="A912" s="5">
        <v>911</v>
      </c>
      <c r="B912">
        <v>1</v>
      </c>
      <c r="C912">
        <v>1</v>
      </c>
      <c r="D912" s="2">
        <v>0</v>
      </c>
      <c r="E912" s="2">
        <v>0</v>
      </c>
      <c r="F912" s="2">
        <v>28</v>
      </c>
      <c r="G912" s="2">
        <v>61</v>
      </c>
      <c r="H912" s="2">
        <v>0</v>
      </c>
      <c r="I912" s="2">
        <v>1</v>
      </c>
      <c r="J912" s="2">
        <v>17</v>
      </c>
      <c r="K912" s="2">
        <v>29</v>
      </c>
      <c r="L912" s="2">
        <v>45</v>
      </c>
      <c r="M912" s="2">
        <v>1</v>
      </c>
      <c r="N912" s="2">
        <v>0</v>
      </c>
      <c r="O912">
        <v>1</v>
      </c>
    </row>
    <row r="913" spans="1:15" x14ac:dyDescent="0.2">
      <c r="A913" s="5">
        <v>912</v>
      </c>
      <c r="B913">
        <v>0</v>
      </c>
      <c r="C913">
        <v>0</v>
      </c>
      <c r="D913" s="2">
        <v>1</v>
      </c>
      <c r="E913" s="2">
        <v>2</v>
      </c>
      <c r="F913" s="2">
        <v>29</v>
      </c>
      <c r="G913" s="2">
        <v>28</v>
      </c>
      <c r="H913" s="2">
        <v>0</v>
      </c>
      <c r="I913" s="2">
        <v>2</v>
      </c>
      <c r="J913" s="2">
        <v>34</v>
      </c>
      <c r="K913" s="2">
        <v>88</v>
      </c>
      <c r="L913" s="2">
        <v>46</v>
      </c>
      <c r="M913" s="2">
        <v>1</v>
      </c>
      <c r="N913" s="2">
        <v>6</v>
      </c>
      <c r="O913">
        <v>4</v>
      </c>
    </row>
    <row r="914" spans="1:15" x14ac:dyDescent="0.2">
      <c r="A914" s="5">
        <v>913</v>
      </c>
      <c r="B914">
        <v>1</v>
      </c>
      <c r="C914">
        <v>1</v>
      </c>
      <c r="D914" s="2">
        <v>0</v>
      </c>
      <c r="E914" s="2">
        <v>1</v>
      </c>
      <c r="F914" s="2">
        <v>46</v>
      </c>
      <c r="G914" s="2">
        <v>40</v>
      </c>
      <c r="H914" s="2">
        <v>1</v>
      </c>
      <c r="I914" s="3">
        <v>4</v>
      </c>
      <c r="J914" s="2">
        <v>44</v>
      </c>
      <c r="K914" s="2">
        <v>77</v>
      </c>
      <c r="L914" s="2">
        <v>18</v>
      </c>
      <c r="M914" s="2">
        <v>0</v>
      </c>
      <c r="N914" s="2">
        <v>10</v>
      </c>
      <c r="O914" s="1">
        <v>0</v>
      </c>
    </row>
    <row r="915" spans="1:15" x14ac:dyDescent="0.2">
      <c r="A915" s="5">
        <v>914</v>
      </c>
      <c r="B915">
        <v>0</v>
      </c>
      <c r="C915">
        <v>1</v>
      </c>
      <c r="D915" s="2">
        <v>0</v>
      </c>
      <c r="E915" s="2">
        <v>3</v>
      </c>
      <c r="F915" s="2">
        <v>47</v>
      </c>
      <c r="G915" s="2">
        <v>53</v>
      </c>
      <c r="H915" s="2">
        <v>1</v>
      </c>
      <c r="I915" s="3">
        <v>4</v>
      </c>
      <c r="J915" s="2">
        <v>42</v>
      </c>
      <c r="K915" s="2">
        <v>171</v>
      </c>
      <c r="L915" s="2">
        <v>25</v>
      </c>
      <c r="M915" s="2">
        <v>0</v>
      </c>
      <c r="N915" s="2">
        <v>5</v>
      </c>
      <c r="O915" s="1">
        <v>0</v>
      </c>
    </row>
    <row r="916" spans="1:15" x14ac:dyDescent="0.2">
      <c r="A916" s="5">
        <v>915</v>
      </c>
      <c r="B916">
        <v>0</v>
      </c>
      <c r="C916">
        <v>1</v>
      </c>
      <c r="D916" s="2">
        <v>0</v>
      </c>
      <c r="E916" s="2">
        <v>0</v>
      </c>
      <c r="F916" s="2">
        <v>33</v>
      </c>
      <c r="G916" s="2">
        <v>64</v>
      </c>
      <c r="H916" s="2">
        <v>0</v>
      </c>
      <c r="I916" s="2">
        <v>1</v>
      </c>
      <c r="J916" s="2">
        <v>19</v>
      </c>
      <c r="K916" s="2">
        <v>86</v>
      </c>
      <c r="L916" s="2">
        <v>10</v>
      </c>
      <c r="M916" s="2">
        <v>1</v>
      </c>
      <c r="N916" s="2">
        <v>1</v>
      </c>
      <c r="O916">
        <v>3</v>
      </c>
    </row>
    <row r="917" spans="1:15" x14ac:dyDescent="0.2">
      <c r="A917" s="5">
        <v>916</v>
      </c>
      <c r="B917">
        <v>0</v>
      </c>
      <c r="C917">
        <v>1</v>
      </c>
      <c r="D917" s="2">
        <v>1</v>
      </c>
      <c r="E917" s="2">
        <v>2</v>
      </c>
      <c r="F917" s="2">
        <v>51</v>
      </c>
      <c r="G917" s="2">
        <v>28</v>
      </c>
      <c r="H917" s="2">
        <v>1</v>
      </c>
      <c r="I917" s="3">
        <v>4</v>
      </c>
      <c r="J917" s="2">
        <v>51</v>
      </c>
      <c r="K917" s="2">
        <v>126</v>
      </c>
      <c r="L917" s="2">
        <v>46</v>
      </c>
      <c r="M917" s="2">
        <v>0</v>
      </c>
      <c r="N917" s="2">
        <v>4</v>
      </c>
      <c r="O917" s="1">
        <v>0</v>
      </c>
    </row>
    <row r="918" spans="1:15" x14ac:dyDescent="0.2">
      <c r="A918" s="5">
        <v>917</v>
      </c>
      <c r="B918">
        <v>0</v>
      </c>
      <c r="C918">
        <v>1</v>
      </c>
      <c r="D918" s="2">
        <v>1</v>
      </c>
      <c r="E918" s="2">
        <v>0</v>
      </c>
      <c r="F918" s="2">
        <v>30</v>
      </c>
      <c r="G918" s="2">
        <v>75</v>
      </c>
      <c r="H918" s="2">
        <v>1</v>
      </c>
      <c r="I918" s="2">
        <v>3</v>
      </c>
      <c r="J918" s="2">
        <v>15</v>
      </c>
      <c r="K918" s="2">
        <v>57</v>
      </c>
      <c r="L918" s="2">
        <v>21</v>
      </c>
      <c r="M918" s="2">
        <v>1</v>
      </c>
      <c r="N918" s="2">
        <v>1</v>
      </c>
      <c r="O918">
        <v>3</v>
      </c>
    </row>
    <row r="919" spans="1:15" x14ac:dyDescent="0.2">
      <c r="A919" s="5">
        <v>918</v>
      </c>
      <c r="B919">
        <v>0</v>
      </c>
      <c r="C919">
        <v>0</v>
      </c>
      <c r="D919" s="2">
        <v>1</v>
      </c>
      <c r="E919" s="2">
        <v>2</v>
      </c>
      <c r="F919" s="2">
        <v>32</v>
      </c>
      <c r="G919" s="2">
        <v>22</v>
      </c>
      <c r="H919" s="2">
        <v>0</v>
      </c>
      <c r="I919" s="2">
        <v>3</v>
      </c>
      <c r="J919" s="2">
        <v>33</v>
      </c>
      <c r="K919" s="2">
        <v>75</v>
      </c>
      <c r="L919" s="2">
        <v>20</v>
      </c>
      <c r="M919" s="2">
        <v>1</v>
      </c>
      <c r="N919" s="2">
        <v>5</v>
      </c>
      <c r="O919">
        <v>4</v>
      </c>
    </row>
    <row r="920" spans="1:15" x14ac:dyDescent="0.2">
      <c r="A920" s="5">
        <v>919</v>
      </c>
      <c r="B920">
        <v>1</v>
      </c>
      <c r="C920">
        <v>1</v>
      </c>
      <c r="D920" s="2">
        <v>1</v>
      </c>
      <c r="E920" s="2">
        <v>0</v>
      </c>
      <c r="F920" s="2">
        <v>31</v>
      </c>
      <c r="G920" s="2">
        <v>33</v>
      </c>
      <c r="H920" s="2">
        <v>1</v>
      </c>
      <c r="I920" s="2">
        <v>3</v>
      </c>
      <c r="J920" s="2">
        <v>20</v>
      </c>
      <c r="K920" s="2">
        <v>64</v>
      </c>
      <c r="L920" s="2">
        <v>32</v>
      </c>
      <c r="M920" s="2">
        <v>1</v>
      </c>
      <c r="N920" s="2">
        <v>1</v>
      </c>
      <c r="O920">
        <v>1</v>
      </c>
    </row>
    <row r="921" spans="1:15" x14ac:dyDescent="0.2">
      <c r="A921" s="5">
        <v>920</v>
      </c>
      <c r="B921">
        <v>0</v>
      </c>
      <c r="C921">
        <v>1</v>
      </c>
      <c r="D921" s="2">
        <v>0</v>
      </c>
      <c r="E921" s="2">
        <v>0</v>
      </c>
      <c r="F921" s="2">
        <v>32</v>
      </c>
      <c r="G921" s="2">
        <v>65</v>
      </c>
      <c r="H921" s="2">
        <v>0</v>
      </c>
      <c r="I921" s="2">
        <v>3</v>
      </c>
      <c r="J921" s="2">
        <v>19</v>
      </c>
      <c r="K921" s="2">
        <v>83</v>
      </c>
      <c r="L921" s="2">
        <v>5</v>
      </c>
      <c r="M921" s="2">
        <v>1</v>
      </c>
      <c r="N921" s="2">
        <v>1</v>
      </c>
      <c r="O921">
        <v>1</v>
      </c>
    </row>
    <row r="922" spans="1:15" x14ac:dyDescent="0.2">
      <c r="A922" s="5">
        <v>921</v>
      </c>
      <c r="B922">
        <v>1</v>
      </c>
      <c r="C922">
        <v>1</v>
      </c>
      <c r="D922" s="2">
        <v>0</v>
      </c>
      <c r="E922" s="2">
        <v>0</v>
      </c>
      <c r="F922" s="2">
        <v>28</v>
      </c>
      <c r="G922" s="2">
        <v>76</v>
      </c>
      <c r="H922" s="2">
        <v>0</v>
      </c>
      <c r="I922" s="2">
        <v>3</v>
      </c>
      <c r="J922" s="2">
        <v>20</v>
      </c>
      <c r="K922" s="2">
        <v>69</v>
      </c>
      <c r="L922" s="2">
        <v>26</v>
      </c>
      <c r="M922" s="2">
        <v>1</v>
      </c>
      <c r="N922" s="2">
        <v>2</v>
      </c>
      <c r="O922">
        <v>2</v>
      </c>
    </row>
    <row r="923" spans="1:15" x14ac:dyDescent="0.2">
      <c r="A923" s="5">
        <v>922</v>
      </c>
      <c r="B923">
        <v>1</v>
      </c>
      <c r="C923">
        <v>0</v>
      </c>
      <c r="D923" s="2">
        <v>1</v>
      </c>
      <c r="E923" s="2">
        <v>2</v>
      </c>
      <c r="F923" s="2">
        <v>27</v>
      </c>
      <c r="G923" s="2">
        <v>20</v>
      </c>
      <c r="H923" s="2">
        <v>0</v>
      </c>
      <c r="I923" s="2">
        <v>2</v>
      </c>
      <c r="J923" s="2">
        <v>32</v>
      </c>
      <c r="K923" s="2">
        <v>78</v>
      </c>
      <c r="L923" s="2">
        <v>9</v>
      </c>
      <c r="M923" s="2">
        <v>1</v>
      </c>
      <c r="N923" s="2">
        <v>1</v>
      </c>
      <c r="O923">
        <v>4</v>
      </c>
    </row>
    <row r="924" spans="1:15" x14ac:dyDescent="0.2">
      <c r="A924" s="5">
        <v>923</v>
      </c>
      <c r="B924">
        <v>1</v>
      </c>
      <c r="C924">
        <v>1</v>
      </c>
      <c r="D924" s="2">
        <v>1</v>
      </c>
      <c r="E924" s="2">
        <v>0</v>
      </c>
      <c r="F924" s="2">
        <v>640</v>
      </c>
      <c r="G924" s="2">
        <v>80</v>
      </c>
      <c r="H924" s="2">
        <v>1</v>
      </c>
      <c r="I924" s="2">
        <v>0</v>
      </c>
      <c r="J924" s="2">
        <v>55</v>
      </c>
      <c r="K924" s="2">
        <v>125</v>
      </c>
      <c r="L924" s="2">
        <v>2</v>
      </c>
      <c r="M924" s="2">
        <v>1</v>
      </c>
      <c r="N924" s="2">
        <v>2</v>
      </c>
      <c r="O924">
        <v>2</v>
      </c>
    </row>
    <row r="925" spans="1:15" x14ac:dyDescent="0.2">
      <c r="A925" s="5">
        <v>924</v>
      </c>
      <c r="B925">
        <v>1</v>
      </c>
      <c r="C925">
        <v>1</v>
      </c>
      <c r="D925" s="2">
        <v>1</v>
      </c>
      <c r="E925" s="2">
        <v>1</v>
      </c>
      <c r="F925" s="2">
        <v>44</v>
      </c>
      <c r="G925" s="2">
        <v>36</v>
      </c>
      <c r="H925" s="2">
        <v>1</v>
      </c>
      <c r="I925" s="3">
        <v>4</v>
      </c>
      <c r="J925" s="2">
        <v>47</v>
      </c>
      <c r="K925" s="2">
        <v>135</v>
      </c>
      <c r="L925" s="2">
        <v>34</v>
      </c>
      <c r="M925" s="2">
        <v>0</v>
      </c>
      <c r="N925" s="2">
        <v>5</v>
      </c>
      <c r="O925" s="1">
        <v>0</v>
      </c>
    </row>
    <row r="926" spans="1:15" x14ac:dyDescent="0.2">
      <c r="A926" s="5">
        <v>925</v>
      </c>
      <c r="B926">
        <v>1</v>
      </c>
      <c r="C926">
        <v>1</v>
      </c>
      <c r="D926" s="2">
        <v>0</v>
      </c>
      <c r="E926" s="2">
        <v>0</v>
      </c>
      <c r="F926" s="2">
        <v>27</v>
      </c>
      <c r="G926" s="2">
        <v>25</v>
      </c>
      <c r="H926" s="2">
        <v>0</v>
      </c>
      <c r="I926" s="2">
        <v>1</v>
      </c>
      <c r="J926" s="2">
        <v>19</v>
      </c>
      <c r="K926" s="2">
        <v>53</v>
      </c>
      <c r="L926" s="2">
        <v>12</v>
      </c>
      <c r="M926" s="2">
        <v>1</v>
      </c>
      <c r="N926" s="2">
        <v>0</v>
      </c>
      <c r="O926">
        <v>1</v>
      </c>
    </row>
    <row r="927" spans="1:15" x14ac:dyDescent="0.2">
      <c r="A927" s="5">
        <v>926</v>
      </c>
      <c r="B927">
        <v>0</v>
      </c>
      <c r="C927">
        <v>1</v>
      </c>
      <c r="D927" s="2">
        <v>0</v>
      </c>
      <c r="E927" s="2">
        <v>0</v>
      </c>
      <c r="F927" s="2">
        <v>26</v>
      </c>
      <c r="G927" s="2">
        <v>35</v>
      </c>
      <c r="H927" s="2">
        <v>0</v>
      </c>
      <c r="I927" s="2">
        <v>3</v>
      </c>
      <c r="J927" s="2">
        <v>12</v>
      </c>
      <c r="K927" s="2">
        <v>31</v>
      </c>
      <c r="L927" s="2">
        <v>17</v>
      </c>
      <c r="M927" s="2">
        <v>1</v>
      </c>
      <c r="N927" s="2">
        <v>1</v>
      </c>
      <c r="O927">
        <v>1</v>
      </c>
    </row>
    <row r="928" spans="1:15" x14ac:dyDescent="0.2">
      <c r="A928" s="5">
        <v>927</v>
      </c>
      <c r="B928">
        <v>0</v>
      </c>
      <c r="C928">
        <v>0</v>
      </c>
      <c r="D928" s="2">
        <v>1</v>
      </c>
      <c r="E928" s="2">
        <v>1</v>
      </c>
      <c r="F928" s="2">
        <v>29</v>
      </c>
      <c r="G928" s="2">
        <v>26</v>
      </c>
      <c r="H928" s="2">
        <v>0</v>
      </c>
      <c r="I928" s="2">
        <v>2</v>
      </c>
      <c r="J928" s="2">
        <v>36</v>
      </c>
      <c r="K928" s="2">
        <v>118</v>
      </c>
      <c r="L928" s="2">
        <v>33</v>
      </c>
      <c r="M928" s="2">
        <v>1</v>
      </c>
      <c r="N928" s="2">
        <v>6</v>
      </c>
      <c r="O928">
        <v>4</v>
      </c>
    </row>
    <row r="929" spans="1:15" x14ac:dyDescent="0.2">
      <c r="A929" s="5">
        <v>928</v>
      </c>
      <c r="B929">
        <v>1</v>
      </c>
      <c r="C929">
        <v>1</v>
      </c>
      <c r="D929" s="2">
        <v>0</v>
      </c>
      <c r="E929" s="2">
        <v>0</v>
      </c>
      <c r="F929" s="2">
        <v>28</v>
      </c>
      <c r="G929" s="2">
        <v>30</v>
      </c>
      <c r="H929" s="2">
        <v>1</v>
      </c>
      <c r="I929" s="2">
        <v>1</v>
      </c>
      <c r="J929" s="2">
        <v>17</v>
      </c>
      <c r="K929" s="2">
        <v>68</v>
      </c>
      <c r="L929" s="2">
        <v>36</v>
      </c>
      <c r="M929" s="2">
        <v>1</v>
      </c>
      <c r="N929" s="2">
        <v>2</v>
      </c>
      <c r="O929">
        <v>2</v>
      </c>
    </row>
    <row r="930" spans="1:15" x14ac:dyDescent="0.2">
      <c r="A930" s="5">
        <v>929</v>
      </c>
      <c r="B930">
        <v>0</v>
      </c>
      <c r="C930">
        <v>1</v>
      </c>
      <c r="D930" s="2">
        <v>1</v>
      </c>
      <c r="E930" s="2">
        <v>3</v>
      </c>
      <c r="F930" s="2">
        <v>53</v>
      </c>
      <c r="G930" s="2">
        <v>31</v>
      </c>
      <c r="H930" s="2">
        <v>1</v>
      </c>
      <c r="I930" s="2">
        <v>0</v>
      </c>
      <c r="J930" s="2">
        <v>60</v>
      </c>
      <c r="K930" s="2">
        <v>166</v>
      </c>
      <c r="L930" s="2">
        <v>2</v>
      </c>
      <c r="M930" s="2">
        <v>1</v>
      </c>
      <c r="N930" s="2">
        <v>2</v>
      </c>
      <c r="O930">
        <v>1</v>
      </c>
    </row>
    <row r="931" spans="1:15" x14ac:dyDescent="0.2">
      <c r="A931" s="5">
        <v>930</v>
      </c>
      <c r="B931">
        <v>1</v>
      </c>
      <c r="C931">
        <v>1</v>
      </c>
      <c r="D931" s="2">
        <v>1</v>
      </c>
      <c r="E931" s="2">
        <v>0</v>
      </c>
      <c r="F931" s="2">
        <v>33</v>
      </c>
      <c r="G931" s="2">
        <v>60</v>
      </c>
      <c r="H931" s="2">
        <v>1</v>
      </c>
      <c r="I931" s="2">
        <v>3</v>
      </c>
      <c r="J931" s="2">
        <v>19</v>
      </c>
      <c r="K931" s="2">
        <v>53</v>
      </c>
      <c r="L931" s="2">
        <v>6</v>
      </c>
      <c r="M931" s="2">
        <v>1</v>
      </c>
      <c r="N931" s="2">
        <v>1</v>
      </c>
      <c r="O931">
        <v>2</v>
      </c>
    </row>
    <row r="932" spans="1:15" x14ac:dyDescent="0.2">
      <c r="A932" s="5">
        <v>931</v>
      </c>
      <c r="B932">
        <v>0</v>
      </c>
      <c r="C932">
        <v>1</v>
      </c>
      <c r="D932" s="2">
        <v>1</v>
      </c>
      <c r="E932" s="2">
        <v>0</v>
      </c>
      <c r="F932" s="2">
        <v>35</v>
      </c>
      <c r="G932" s="2">
        <v>78</v>
      </c>
      <c r="H932" s="2">
        <v>0</v>
      </c>
      <c r="I932" s="2">
        <v>1</v>
      </c>
      <c r="J932" s="2">
        <v>18</v>
      </c>
      <c r="K932" s="2">
        <v>29</v>
      </c>
      <c r="L932" s="2">
        <v>19</v>
      </c>
      <c r="M932" s="2">
        <v>1</v>
      </c>
      <c r="N932" s="2">
        <v>2</v>
      </c>
      <c r="O932">
        <v>1</v>
      </c>
    </row>
    <row r="933" spans="1:15" x14ac:dyDescent="0.2">
      <c r="A933" s="5">
        <v>932</v>
      </c>
      <c r="B933">
        <v>0</v>
      </c>
      <c r="C933">
        <v>0</v>
      </c>
      <c r="D933" s="2">
        <v>1</v>
      </c>
      <c r="E933" s="2">
        <v>0</v>
      </c>
      <c r="F933" s="2">
        <v>30</v>
      </c>
      <c r="G933" s="2">
        <v>26</v>
      </c>
      <c r="H933" s="2">
        <v>0</v>
      </c>
      <c r="I933" s="2">
        <v>2</v>
      </c>
      <c r="J933" s="2">
        <v>38</v>
      </c>
      <c r="K933" s="2">
        <v>46</v>
      </c>
      <c r="L933" s="2">
        <v>38</v>
      </c>
      <c r="M933" s="2">
        <v>1</v>
      </c>
      <c r="N933" s="2">
        <v>5</v>
      </c>
      <c r="O933">
        <v>4</v>
      </c>
    </row>
    <row r="934" spans="1:15" x14ac:dyDescent="0.2">
      <c r="A934" s="5">
        <v>933</v>
      </c>
      <c r="B934">
        <v>1</v>
      </c>
      <c r="C934">
        <v>1</v>
      </c>
      <c r="D934" s="2">
        <v>0</v>
      </c>
      <c r="E934" s="2">
        <v>3</v>
      </c>
      <c r="F934" s="2">
        <v>51</v>
      </c>
      <c r="G934" s="2">
        <v>70</v>
      </c>
      <c r="H934" s="2">
        <v>1</v>
      </c>
      <c r="I934" s="3">
        <v>4</v>
      </c>
      <c r="J934" s="2">
        <v>40</v>
      </c>
      <c r="K934" s="2">
        <v>90</v>
      </c>
      <c r="L934" s="2">
        <v>17</v>
      </c>
      <c r="M934" s="2">
        <v>0</v>
      </c>
      <c r="N934" s="2">
        <v>1</v>
      </c>
      <c r="O934" s="1">
        <v>0</v>
      </c>
    </row>
    <row r="935" spans="1:15" x14ac:dyDescent="0.2">
      <c r="A935" s="5">
        <v>934</v>
      </c>
      <c r="B935">
        <v>0</v>
      </c>
      <c r="C935">
        <v>1</v>
      </c>
      <c r="D935" s="2">
        <v>1</v>
      </c>
      <c r="E935" s="2">
        <v>0</v>
      </c>
      <c r="F935" s="2">
        <v>29</v>
      </c>
      <c r="G935" s="2">
        <v>76</v>
      </c>
      <c r="H935" s="2">
        <v>0</v>
      </c>
      <c r="I935" s="2">
        <v>3</v>
      </c>
      <c r="J935" s="2">
        <v>22</v>
      </c>
      <c r="K935" s="2">
        <v>52</v>
      </c>
      <c r="L935" s="2">
        <v>8</v>
      </c>
      <c r="M935" s="2">
        <v>1</v>
      </c>
      <c r="N935" s="2">
        <v>1</v>
      </c>
      <c r="O935">
        <v>1</v>
      </c>
    </row>
    <row r="936" spans="1:15" x14ac:dyDescent="0.2">
      <c r="A936" s="5">
        <v>935</v>
      </c>
      <c r="B936">
        <v>1</v>
      </c>
      <c r="C936">
        <v>1</v>
      </c>
      <c r="D936" s="2">
        <v>1</v>
      </c>
      <c r="E936" s="2">
        <v>0</v>
      </c>
      <c r="F936" s="2">
        <v>30</v>
      </c>
      <c r="G936" s="2">
        <v>59</v>
      </c>
      <c r="H936" s="2">
        <v>0</v>
      </c>
      <c r="I936" s="2">
        <v>3</v>
      </c>
      <c r="J936" s="2">
        <v>11</v>
      </c>
      <c r="K936" s="2">
        <v>41</v>
      </c>
      <c r="L936" s="2">
        <v>15</v>
      </c>
      <c r="M936" s="2">
        <v>1</v>
      </c>
      <c r="N936" s="2">
        <v>0</v>
      </c>
      <c r="O936">
        <v>3</v>
      </c>
    </row>
    <row r="937" spans="1:15" x14ac:dyDescent="0.2">
      <c r="A937" s="5">
        <v>936</v>
      </c>
      <c r="B937">
        <v>1</v>
      </c>
      <c r="C937">
        <v>1</v>
      </c>
      <c r="D937" s="2">
        <v>1</v>
      </c>
      <c r="E937" s="2">
        <v>1</v>
      </c>
      <c r="F937" s="2">
        <v>50</v>
      </c>
      <c r="G937" s="2">
        <v>56</v>
      </c>
      <c r="H937" s="2">
        <v>1</v>
      </c>
      <c r="I937" s="3">
        <v>4</v>
      </c>
      <c r="J937" s="2">
        <v>45</v>
      </c>
      <c r="K937" s="2">
        <v>218</v>
      </c>
      <c r="L937" s="2">
        <v>45</v>
      </c>
      <c r="M937" s="2">
        <v>0</v>
      </c>
      <c r="N937" s="2">
        <v>4</v>
      </c>
      <c r="O937">
        <v>0</v>
      </c>
    </row>
    <row r="938" spans="1:15" x14ac:dyDescent="0.2">
      <c r="A938" s="5">
        <v>937</v>
      </c>
      <c r="B938">
        <v>0</v>
      </c>
      <c r="C938">
        <v>1</v>
      </c>
      <c r="D938" s="2">
        <v>0</v>
      </c>
      <c r="E938" s="2">
        <v>0</v>
      </c>
      <c r="F938" s="2">
        <v>35</v>
      </c>
      <c r="G938" s="2">
        <v>26</v>
      </c>
      <c r="H938" s="2">
        <v>1</v>
      </c>
      <c r="I938" s="2">
        <v>3</v>
      </c>
      <c r="J938" s="2">
        <v>18</v>
      </c>
      <c r="K938" s="2">
        <v>86</v>
      </c>
      <c r="L938" s="2">
        <v>45</v>
      </c>
      <c r="M938" s="2">
        <v>1</v>
      </c>
      <c r="N938" s="2">
        <v>0</v>
      </c>
      <c r="O938">
        <v>1</v>
      </c>
    </row>
    <row r="939" spans="1:15" x14ac:dyDescent="0.2">
      <c r="A939" s="5">
        <v>938</v>
      </c>
      <c r="B939">
        <v>1</v>
      </c>
      <c r="C939">
        <v>1</v>
      </c>
      <c r="D939" s="2">
        <v>0</v>
      </c>
      <c r="E939" s="2">
        <v>0</v>
      </c>
      <c r="F939" s="2">
        <v>33</v>
      </c>
      <c r="G939" s="2">
        <v>25</v>
      </c>
      <c r="H939" s="2">
        <v>0</v>
      </c>
      <c r="I939" s="2">
        <v>1</v>
      </c>
      <c r="J939" s="2">
        <v>21</v>
      </c>
      <c r="K939" s="2">
        <v>61</v>
      </c>
      <c r="L939" s="2">
        <v>47</v>
      </c>
      <c r="M939" s="2">
        <v>1</v>
      </c>
      <c r="N939" s="2">
        <v>0</v>
      </c>
      <c r="O939">
        <v>1</v>
      </c>
    </row>
    <row r="940" spans="1:15" x14ac:dyDescent="0.2">
      <c r="A940" s="5">
        <v>939</v>
      </c>
      <c r="B940">
        <v>0</v>
      </c>
      <c r="C940">
        <v>1</v>
      </c>
      <c r="D940" s="2">
        <v>1</v>
      </c>
      <c r="E940" s="2">
        <v>1</v>
      </c>
      <c r="F940" s="2">
        <v>30</v>
      </c>
      <c r="G940" s="2">
        <v>67</v>
      </c>
      <c r="H940" s="2">
        <v>1</v>
      </c>
      <c r="I940" s="2">
        <v>3</v>
      </c>
      <c r="J940" s="2">
        <v>15</v>
      </c>
      <c r="K940" s="2">
        <v>31</v>
      </c>
      <c r="L940" s="2">
        <v>15</v>
      </c>
      <c r="M940" s="2">
        <v>1</v>
      </c>
      <c r="N940" s="2">
        <v>1</v>
      </c>
      <c r="O940">
        <v>3</v>
      </c>
    </row>
    <row r="941" spans="1:15" x14ac:dyDescent="0.2">
      <c r="A941" s="5">
        <v>940</v>
      </c>
      <c r="B941">
        <v>1</v>
      </c>
      <c r="C941">
        <v>1</v>
      </c>
      <c r="D941" s="2">
        <v>0</v>
      </c>
      <c r="E941" s="2">
        <v>0</v>
      </c>
      <c r="F941" s="2">
        <v>36</v>
      </c>
      <c r="G941" s="2">
        <v>55</v>
      </c>
      <c r="H941" s="2">
        <v>1</v>
      </c>
      <c r="I941" s="2">
        <v>1</v>
      </c>
      <c r="J941" s="2">
        <v>18</v>
      </c>
      <c r="K941" s="2">
        <v>74</v>
      </c>
      <c r="L941" s="2">
        <v>21</v>
      </c>
      <c r="M941" s="2">
        <v>1</v>
      </c>
      <c r="N941" s="2">
        <v>0</v>
      </c>
      <c r="O941">
        <v>3</v>
      </c>
    </row>
    <row r="942" spans="1:15" x14ac:dyDescent="0.2">
      <c r="A942" s="5">
        <v>941</v>
      </c>
      <c r="B942">
        <v>0</v>
      </c>
      <c r="C942">
        <v>0</v>
      </c>
      <c r="D942" s="2">
        <v>0</v>
      </c>
      <c r="E942" s="2">
        <v>1</v>
      </c>
      <c r="F942" s="2">
        <v>33</v>
      </c>
      <c r="G942" s="2">
        <v>38</v>
      </c>
      <c r="H942" s="2">
        <v>1</v>
      </c>
      <c r="I942" s="2">
        <v>1</v>
      </c>
      <c r="J942" s="2">
        <v>20</v>
      </c>
      <c r="K942" s="2">
        <v>82</v>
      </c>
      <c r="L942" s="2">
        <v>19</v>
      </c>
      <c r="M942" s="2">
        <v>1</v>
      </c>
      <c r="N942" s="2">
        <v>0</v>
      </c>
      <c r="O942">
        <v>1</v>
      </c>
    </row>
    <row r="943" spans="1:15" x14ac:dyDescent="0.2">
      <c r="A943" s="5">
        <v>942</v>
      </c>
      <c r="B943">
        <v>0</v>
      </c>
      <c r="C943">
        <v>1</v>
      </c>
      <c r="D943" s="2">
        <v>1</v>
      </c>
      <c r="E943" s="2">
        <v>2</v>
      </c>
      <c r="F943" s="2">
        <v>55</v>
      </c>
      <c r="G943" s="2">
        <v>37</v>
      </c>
      <c r="H943" s="2">
        <v>1</v>
      </c>
      <c r="I943" s="2">
        <v>0</v>
      </c>
      <c r="J943" s="2">
        <v>77</v>
      </c>
      <c r="K943" s="2">
        <v>308</v>
      </c>
      <c r="L943" s="2">
        <v>14</v>
      </c>
      <c r="M943" s="2">
        <v>1</v>
      </c>
      <c r="N943" s="2">
        <v>1</v>
      </c>
      <c r="O943">
        <v>3</v>
      </c>
    </row>
    <row r="944" spans="1:15" x14ac:dyDescent="0.2">
      <c r="A944" s="5">
        <v>943</v>
      </c>
      <c r="B944">
        <v>1</v>
      </c>
      <c r="C944">
        <v>1</v>
      </c>
      <c r="D944" s="2">
        <v>0</v>
      </c>
      <c r="E944" s="2">
        <v>3</v>
      </c>
      <c r="F944" s="2">
        <v>48</v>
      </c>
      <c r="G944" s="2">
        <v>72</v>
      </c>
      <c r="H944" s="2">
        <v>1</v>
      </c>
      <c r="I944" s="3">
        <v>4</v>
      </c>
      <c r="J944" s="2">
        <v>37</v>
      </c>
      <c r="K944" s="2">
        <v>149</v>
      </c>
      <c r="L944" s="2">
        <v>23</v>
      </c>
      <c r="M944" s="2">
        <v>0</v>
      </c>
      <c r="N944" s="2">
        <v>7</v>
      </c>
      <c r="O944">
        <v>0</v>
      </c>
    </row>
    <row r="945" spans="1:15" x14ac:dyDescent="0.2">
      <c r="A945" s="5">
        <v>944</v>
      </c>
      <c r="B945">
        <v>1</v>
      </c>
      <c r="C945">
        <v>1</v>
      </c>
      <c r="D945" s="2">
        <v>0</v>
      </c>
      <c r="E945" s="2">
        <v>0</v>
      </c>
      <c r="F945" s="2">
        <v>28</v>
      </c>
      <c r="G945" s="2">
        <v>52</v>
      </c>
      <c r="H945" s="2">
        <v>1</v>
      </c>
      <c r="I945" s="2">
        <v>3</v>
      </c>
      <c r="J945" s="2">
        <v>20</v>
      </c>
      <c r="K945" s="2">
        <v>31</v>
      </c>
      <c r="L945" s="2">
        <v>23</v>
      </c>
      <c r="M945" s="2">
        <v>1</v>
      </c>
      <c r="N945" s="2">
        <v>2</v>
      </c>
      <c r="O945">
        <v>1</v>
      </c>
    </row>
    <row r="946" spans="1:15" x14ac:dyDescent="0.2">
      <c r="A946" s="5">
        <v>945</v>
      </c>
      <c r="B946">
        <v>0</v>
      </c>
      <c r="C946">
        <v>1</v>
      </c>
      <c r="D946" s="2">
        <v>1</v>
      </c>
      <c r="E946" s="2">
        <v>0</v>
      </c>
      <c r="F946" s="2">
        <v>32</v>
      </c>
      <c r="G946" s="2">
        <v>75</v>
      </c>
      <c r="H946" s="2">
        <v>0</v>
      </c>
      <c r="I946" s="2">
        <v>3</v>
      </c>
      <c r="J946" s="2">
        <v>16</v>
      </c>
      <c r="K946" s="2">
        <v>61</v>
      </c>
      <c r="L946" s="2">
        <v>35</v>
      </c>
      <c r="M946" s="2">
        <v>1</v>
      </c>
      <c r="N946" s="2">
        <v>0</v>
      </c>
      <c r="O946">
        <v>3</v>
      </c>
    </row>
    <row r="947" spans="1:15" x14ac:dyDescent="0.2">
      <c r="A947" s="5">
        <v>946</v>
      </c>
      <c r="B947">
        <v>0</v>
      </c>
      <c r="C947">
        <v>0</v>
      </c>
      <c r="D947" s="2">
        <v>1</v>
      </c>
      <c r="E947" s="2">
        <v>2</v>
      </c>
      <c r="F947" s="2">
        <v>35</v>
      </c>
      <c r="G947" s="2">
        <v>29</v>
      </c>
      <c r="H947" s="2">
        <v>0</v>
      </c>
      <c r="I947" s="2">
        <v>1</v>
      </c>
      <c r="J947" s="2">
        <v>29</v>
      </c>
      <c r="K947" s="2">
        <v>85</v>
      </c>
      <c r="L947" s="2">
        <v>19</v>
      </c>
      <c r="M947" s="2">
        <v>1</v>
      </c>
      <c r="N947" s="2">
        <v>4</v>
      </c>
      <c r="O947">
        <v>4</v>
      </c>
    </row>
    <row r="948" spans="1:15" x14ac:dyDescent="0.2">
      <c r="A948" s="5">
        <v>947</v>
      </c>
      <c r="B948">
        <v>1</v>
      </c>
      <c r="C948">
        <v>1</v>
      </c>
      <c r="D948" s="2">
        <v>0</v>
      </c>
      <c r="E948" s="2">
        <v>1</v>
      </c>
      <c r="F948" s="2">
        <v>32</v>
      </c>
      <c r="G948" s="2">
        <v>48</v>
      </c>
      <c r="H948" s="2">
        <v>0</v>
      </c>
      <c r="I948" s="2">
        <v>1</v>
      </c>
      <c r="J948" s="2">
        <v>16</v>
      </c>
      <c r="K948" s="2">
        <v>31</v>
      </c>
      <c r="L948" s="2">
        <v>26</v>
      </c>
      <c r="M948" s="2">
        <v>1</v>
      </c>
      <c r="N948" s="2">
        <v>0</v>
      </c>
      <c r="O948">
        <v>1</v>
      </c>
    </row>
    <row r="949" spans="1:15" x14ac:dyDescent="0.2">
      <c r="A949" s="5">
        <v>948</v>
      </c>
      <c r="B949">
        <v>1</v>
      </c>
      <c r="C949">
        <v>1</v>
      </c>
      <c r="D949" s="2">
        <v>1</v>
      </c>
      <c r="E949" s="2">
        <v>0</v>
      </c>
      <c r="F949" s="2">
        <v>32</v>
      </c>
      <c r="G949" s="2">
        <v>59</v>
      </c>
      <c r="H949" s="2">
        <v>1</v>
      </c>
      <c r="I949" s="2">
        <v>3</v>
      </c>
      <c r="J949" s="2">
        <v>20</v>
      </c>
      <c r="K949" s="2">
        <v>30</v>
      </c>
      <c r="L949" s="2">
        <v>34</v>
      </c>
      <c r="M949" s="2">
        <v>1</v>
      </c>
      <c r="N949" s="2">
        <v>0</v>
      </c>
      <c r="O949">
        <v>1</v>
      </c>
    </row>
    <row r="950" spans="1:15" x14ac:dyDescent="0.2">
      <c r="A950" s="5">
        <v>949</v>
      </c>
      <c r="B950">
        <v>1</v>
      </c>
      <c r="C950">
        <v>1</v>
      </c>
      <c r="D950" s="2">
        <v>0</v>
      </c>
      <c r="E950" s="2">
        <v>0</v>
      </c>
      <c r="F950" s="2">
        <v>24</v>
      </c>
      <c r="G950" s="2">
        <v>58</v>
      </c>
      <c r="H950" s="2">
        <v>1</v>
      </c>
      <c r="I950" s="2">
        <v>1</v>
      </c>
      <c r="J950" s="2">
        <v>17</v>
      </c>
      <c r="K950" s="2">
        <v>74</v>
      </c>
      <c r="L950" s="2">
        <v>13</v>
      </c>
      <c r="M950" s="2">
        <v>1</v>
      </c>
      <c r="N950" s="2">
        <v>1</v>
      </c>
      <c r="O950">
        <v>2</v>
      </c>
    </row>
    <row r="951" spans="1:15" x14ac:dyDescent="0.2">
      <c r="A951" s="5">
        <v>950</v>
      </c>
      <c r="B951">
        <v>1</v>
      </c>
      <c r="C951">
        <v>0</v>
      </c>
      <c r="D951" s="2">
        <v>0</v>
      </c>
      <c r="E951" s="2">
        <v>0</v>
      </c>
      <c r="F951" s="2">
        <v>48</v>
      </c>
      <c r="G951" s="2">
        <v>40</v>
      </c>
      <c r="H951" s="2">
        <v>0</v>
      </c>
      <c r="I951" s="3">
        <v>4</v>
      </c>
      <c r="J951" s="2">
        <v>45</v>
      </c>
      <c r="K951" s="2">
        <v>81</v>
      </c>
      <c r="L951" s="2">
        <v>33</v>
      </c>
      <c r="M951" s="2">
        <v>0</v>
      </c>
      <c r="N951" s="2">
        <v>7</v>
      </c>
      <c r="O951" s="1">
        <v>0</v>
      </c>
    </row>
    <row r="952" spans="1:15" x14ac:dyDescent="0.2">
      <c r="A952" s="5">
        <v>951</v>
      </c>
      <c r="B952">
        <v>1</v>
      </c>
      <c r="C952">
        <v>0</v>
      </c>
      <c r="D952" s="2">
        <v>1</v>
      </c>
      <c r="E952" s="2">
        <v>3</v>
      </c>
      <c r="F952" s="2">
        <v>34</v>
      </c>
      <c r="G952" s="2">
        <v>29</v>
      </c>
      <c r="H952" s="2">
        <v>0</v>
      </c>
      <c r="I952" s="2">
        <v>3</v>
      </c>
      <c r="J952" s="2">
        <v>32</v>
      </c>
      <c r="K952" s="2">
        <v>56</v>
      </c>
      <c r="L952" s="2">
        <v>39</v>
      </c>
      <c r="M952" s="2">
        <v>1</v>
      </c>
      <c r="N952" s="2">
        <v>2</v>
      </c>
      <c r="O952">
        <v>4</v>
      </c>
    </row>
    <row r="953" spans="1:15" x14ac:dyDescent="0.2">
      <c r="A953" s="5">
        <v>952</v>
      </c>
      <c r="B953">
        <v>1</v>
      </c>
      <c r="C953">
        <v>1</v>
      </c>
      <c r="D953" s="2">
        <v>1</v>
      </c>
      <c r="E953" s="2">
        <v>0</v>
      </c>
      <c r="F953" s="2">
        <v>31</v>
      </c>
      <c r="G953" s="2">
        <v>71</v>
      </c>
      <c r="H953" s="2">
        <v>1</v>
      </c>
      <c r="I953" s="2">
        <v>3</v>
      </c>
      <c r="J953" s="2">
        <v>15</v>
      </c>
      <c r="K953" s="2">
        <v>56</v>
      </c>
      <c r="L953" s="2">
        <v>23</v>
      </c>
      <c r="M953" s="2">
        <v>1</v>
      </c>
      <c r="N953" s="2">
        <v>2</v>
      </c>
      <c r="O953">
        <v>1</v>
      </c>
    </row>
    <row r="954" spans="1:15" x14ac:dyDescent="0.2">
      <c r="A954" s="5">
        <v>953</v>
      </c>
      <c r="B954">
        <v>0</v>
      </c>
      <c r="C954">
        <v>1</v>
      </c>
      <c r="D954" s="2">
        <v>1</v>
      </c>
      <c r="E954" s="2">
        <v>2</v>
      </c>
      <c r="F954" s="2">
        <v>29</v>
      </c>
      <c r="G954" s="2">
        <v>47</v>
      </c>
      <c r="H954" s="2">
        <v>0</v>
      </c>
      <c r="I954" s="2">
        <v>3</v>
      </c>
      <c r="J954" s="2">
        <v>21</v>
      </c>
      <c r="K954" s="2">
        <v>97</v>
      </c>
      <c r="L954" s="2">
        <v>30</v>
      </c>
      <c r="M954" s="2">
        <v>1</v>
      </c>
      <c r="N954" s="2">
        <v>2</v>
      </c>
      <c r="O954">
        <v>1</v>
      </c>
    </row>
    <row r="955" spans="1:15" x14ac:dyDescent="0.2">
      <c r="A955" s="5">
        <v>954</v>
      </c>
      <c r="B955">
        <v>0</v>
      </c>
      <c r="C955">
        <v>1</v>
      </c>
      <c r="D955" s="2">
        <v>1</v>
      </c>
      <c r="E955" s="2">
        <v>0</v>
      </c>
      <c r="F955" s="2">
        <v>34</v>
      </c>
      <c r="G955" s="2">
        <v>79</v>
      </c>
      <c r="H955" s="2">
        <v>0</v>
      </c>
      <c r="I955" s="2">
        <v>3</v>
      </c>
      <c r="J955" s="2">
        <v>20</v>
      </c>
      <c r="K955" s="2">
        <v>63</v>
      </c>
      <c r="L955" s="2">
        <v>31</v>
      </c>
      <c r="M955" s="2">
        <v>1</v>
      </c>
      <c r="N955" s="2">
        <v>2</v>
      </c>
      <c r="O955">
        <v>3</v>
      </c>
    </row>
    <row r="956" spans="1:15" x14ac:dyDescent="0.2">
      <c r="A956" s="5">
        <v>955</v>
      </c>
      <c r="B956">
        <v>0</v>
      </c>
      <c r="C956">
        <v>1</v>
      </c>
      <c r="D956" s="2">
        <v>1</v>
      </c>
      <c r="E956" s="2">
        <v>1</v>
      </c>
      <c r="F956" s="2">
        <v>48</v>
      </c>
      <c r="G956" s="2">
        <v>38</v>
      </c>
      <c r="H956" s="2">
        <v>1</v>
      </c>
      <c r="I956" s="3">
        <v>4</v>
      </c>
      <c r="J956" s="2">
        <v>40</v>
      </c>
      <c r="K956" s="2">
        <v>154</v>
      </c>
      <c r="L956" s="2">
        <v>40</v>
      </c>
      <c r="M956" s="2">
        <v>0</v>
      </c>
      <c r="N956" s="2">
        <v>4</v>
      </c>
      <c r="O956" s="1">
        <v>0</v>
      </c>
    </row>
    <row r="957" spans="1:15" x14ac:dyDescent="0.2">
      <c r="A957" s="5">
        <v>956</v>
      </c>
      <c r="B957">
        <v>1</v>
      </c>
      <c r="C957">
        <v>0</v>
      </c>
      <c r="D957" s="2">
        <v>1</v>
      </c>
      <c r="E957" s="2">
        <v>1</v>
      </c>
      <c r="F957" s="2">
        <v>29</v>
      </c>
      <c r="G957" s="2">
        <v>27</v>
      </c>
      <c r="H957" s="2">
        <v>0</v>
      </c>
      <c r="I957" s="2">
        <v>2</v>
      </c>
      <c r="J957" s="2">
        <v>36</v>
      </c>
      <c r="K957" s="2">
        <v>62</v>
      </c>
      <c r="L957" s="2">
        <v>39</v>
      </c>
      <c r="M957" s="2">
        <v>1</v>
      </c>
      <c r="N957" s="2">
        <v>1</v>
      </c>
      <c r="O957">
        <v>4</v>
      </c>
    </row>
    <row r="958" spans="1:15" x14ac:dyDescent="0.2">
      <c r="A958" s="5">
        <v>957</v>
      </c>
      <c r="B958">
        <v>1</v>
      </c>
      <c r="C958">
        <v>1</v>
      </c>
      <c r="D958" s="2">
        <v>0</v>
      </c>
      <c r="E958" s="2">
        <v>0</v>
      </c>
      <c r="F958" s="2">
        <v>36</v>
      </c>
      <c r="G958" s="2">
        <v>43</v>
      </c>
      <c r="H958" s="2">
        <v>1</v>
      </c>
      <c r="I958" s="2">
        <v>3</v>
      </c>
      <c r="J958" s="2">
        <v>21</v>
      </c>
      <c r="K958" s="2">
        <v>102</v>
      </c>
      <c r="L958" s="2">
        <v>13</v>
      </c>
      <c r="M958" s="2">
        <v>1</v>
      </c>
      <c r="N958" s="2">
        <v>0</v>
      </c>
      <c r="O958">
        <v>3</v>
      </c>
    </row>
    <row r="959" spans="1:15" x14ac:dyDescent="0.2">
      <c r="A959" s="5">
        <v>958</v>
      </c>
      <c r="B959">
        <v>1</v>
      </c>
      <c r="C959">
        <v>1</v>
      </c>
      <c r="D959" s="2">
        <v>0</v>
      </c>
      <c r="E959" s="2">
        <v>0</v>
      </c>
      <c r="F959" s="2">
        <v>26</v>
      </c>
      <c r="G959" s="2">
        <v>70</v>
      </c>
      <c r="H959" s="2">
        <v>0</v>
      </c>
      <c r="I959" s="2">
        <v>3</v>
      </c>
      <c r="J959" s="2">
        <v>19</v>
      </c>
      <c r="K959" s="2">
        <v>61</v>
      </c>
      <c r="L959" s="2">
        <v>10</v>
      </c>
      <c r="M959" s="2">
        <v>1</v>
      </c>
      <c r="N959" s="2">
        <v>2</v>
      </c>
      <c r="O959">
        <v>3</v>
      </c>
    </row>
    <row r="960" spans="1:15" x14ac:dyDescent="0.2">
      <c r="A960" s="5">
        <v>959</v>
      </c>
      <c r="B960">
        <v>1</v>
      </c>
      <c r="C960">
        <v>0</v>
      </c>
      <c r="D960" s="2">
        <v>1</v>
      </c>
      <c r="E960" s="2">
        <v>0</v>
      </c>
      <c r="F960" s="2">
        <v>54</v>
      </c>
      <c r="G960" s="2">
        <v>52</v>
      </c>
      <c r="H960" s="2">
        <v>0</v>
      </c>
      <c r="I960" s="2">
        <v>0</v>
      </c>
      <c r="J960" s="2">
        <v>69</v>
      </c>
      <c r="K960" s="2">
        <v>259</v>
      </c>
      <c r="L960" s="2">
        <v>2</v>
      </c>
      <c r="M960" s="2">
        <v>1</v>
      </c>
      <c r="N960" s="2">
        <v>1</v>
      </c>
      <c r="O960">
        <v>1</v>
      </c>
    </row>
    <row r="961" spans="1:15" x14ac:dyDescent="0.2">
      <c r="A961" s="5">
        <v>960</v>
      </c>
      <c r="B961">
        <v>1</v>
      </c>
      <c r="C961">
        <v>1</v>
      </c>
      <c r="D961" s="2">
        <v>0</v>
      </c>
      <c r="E961" s="2">
        <v>0</v>
      </c>
      <c r="F961" s="2">
        <v>29</v>
      </c>
      <c r="G961" s="2">
        <v>52</v>
      </c>
      <c r="H961" s="2">
        <v>0</v>
      </c>
      <c r="I961" s="2">
        <v>1</v>
      </c>
      <c r="J961" s="2">
        <v>14</v>
      </c>
      <c r="K961" s="2">
        <v>18</v>
      </c>
      <c r="L961" s="2">
        <v>20</v>
      </c>
      <c r="M961" s="2">
        <v>1</v>
      </c>
      <c r="N961" s="2">
        <v>1</v>
      </c>
      <c r="O961">
        <v>1</v>
      </c>
    </row>
    <row r="962" spans="1:15" x14ac:dyDescent="0.2">
      <c r="A962" s="5">
        <v>961</v>
      </c>
      <c r="B962">
        <v>1</v>
      </c>
      <c r="C962">
        <v>0</v>
      </c>
      <c r="D962" s="2">
        <v>1</v>
      </c>
      <c r="E962" s="2">
        <v>0</v>
      </c>
      <c r="F962" s="2">
        <v>27</v>
      </c>
      <c r="G962" s="2">
        <v>20</v>
      </c>
      <c r="H962" s="2">
        <v>0</v>
      </c>
      <c r="I962" s="2">
        <v>1</v>
      </c>
      <c r="J962" s="2">
        <v>34</v>
      </c>
      <c r="K962" s="2">
        <v>145</v>
      </c>
      <c r="L962" s="2">
        <v>37</v>
      </c>
      <c r="M962" s="2">
        <v>1</v>
      </c>
      <c r="N962" s="2">
        <v>4</v>
      </c>
      <c r="O962">
        <v>4</v>
      </c>
    </row>
    <row r="963" spans="1:15" x14ac:dyDescent="0.2">
      <c r="A963" s="5">
        <v>962</v>
      </c>
      <c r="B963">
        <v>1</v>
      </c>
      <c r="C963">
        <v>1</v>
      </c>
      <c r="D963" s="2">
        <v>1</v>
      </c>
      <c r="E963" s="2">
        <v>0</v>
      </c>
      <c r="F963" s="2">
        <v>24</v>
      </c>
      <c r="G963" s="2">
        <v>22</v>
      </c>
      <c r="H963" s="2">
        <v>1</v>
      </c>
      <c r="I963" s="2">
        <v>1</v>
      </c>
      <c r="J963" s="2">
        <v>17</v>
      </c>
      <c r="K963" s="2">
        <v>69</v>
      </c>
      <c r="L963" s="2">
        <v>8</v>
      </c>
      <c r="M963" s="2">
        <v>1</v>
      </c>
      <c r="N963" s="2">
        <v>0</v>
      </c>
      <c r="O963">
        <v>1</v>
      </c>
    </row>
    <row r="964" spans="1:15" x14ac:dyDescent="0.2">
      <c r="A964" s="5">
        <v>963</v>
      </c>
      <c r="B964">
        <v>1</v>
      </c>
      <c r="C964">
        <v>1</v>
      </c>
      <c r="D964" s="2">
        <v>1</v>
      </c>
      <c r="E964" s="2">
        <v>1</v>
      </c>
      <c r="F964" s="2">
        <v>54</v>
      </c>
      <c r="G964" s="2">
        <v>42</v>
      </c>
      <c r="H964" s="2">
        <v>1</v>
      </c>
      <c r="I964" s="2">
        <v>0</v>
      </c>
      <c r="J964" s="2">
        <v>60</v>
      </c>
      <c r="K964" s="2">
        <v>95</v>
      </c>
      <c r="L964" s="4">
        <v>10</v>
      </c>
      <c r="M964" s="2">
        <v>1</v>
      </c>
      <c r="N964" s="2">
        <v>1</v>
      </c>
      <c r="O964">
        <v>2</v>
      </c>
    </row>
    <row r="965" spans="1:15" x14ac:dyDescent="0.2">
      <c r="A965" s="5">
        <v>964</v>
      </c>
      <c r="B965">
        <v>1</v>
      </c>
      <c r="C965">
        <v>1</v>
      </c>
      <c r="D965" s="2">
        <v>1</v>
      </c>
      <c r="E965" s="2">
        <v>1</v>
      </c>
      <c r="F965" s="2">
        <v>54</v>
      </c>
      <c r="G965" s="2">
        <v>42</v>
      </c>
      <c r="H965" s="2">
        <v>1</v>
      </c>
      <c r="I965" s="2">
        <v>0</v>
      </c>
      <c r="J965" s="2">
        <v>36</v>
      </c>
      <c r="K965" s="2">
        <v>114</v>
      </c>
      <c r="L965" s="4">
        <v>10</v>
      </c>
      <c r="M965" s="2">
        <v>1</v>
      </c>
      <c r="N965" s="2">
        <v>2</v>
      </c>
      <c r="O965">
        <v>1</v>
      </c>
    </row>
    <row r="966" spans="1:15" x14ac:dyDescent="0.2">
      <c r="A966" s="5">
        <v>965</v>
      </c>
      <c r="B966">
        <v>1</v>
      </c>
      <c r="C966">
        <v>0</v>
      </c>
      <c r="D966" s="2">
        <v>1</v>
      </c>
      <c r="E966" s="2">
        <v>0</v>
      </c>
      <c r="F966" s="2">
        <v>30</v>
      </c>
      <c r="G966" s="2">
        <v>43</v>
      </c>
      <c r="H966" s="2">
        <v>1</v>
      </c>
      <c r="I966" s="2">
        <v>3</v>
      </c>
      <c r="J966" s="2">
        <v>14</v>
      </c>
      <c r="K966" s="2">
        <v>34</v>
      </c>
      <c r="L966" s="2">
        <v>7</v>
      </c>
      <c r="M966" s="2">
        <v>1</v>
      </c>
      <c r="N966" s="2">
        <v>1</v>
      </c>
      <c r="O966">
        <v>3</v>
      </c>
    </row>
    <row r="967" spans="1:15" x14ac:dyDescent="0.2">
      <c r="A967" s="5">
        <v>966</v>
      </c>
      <c r="B967">
        <v>0</v>
      </c>
      <c r="C967">
        <v>1</v>
      </c>
      <c r="D967" s="2">
        <v>1</v>
      </c>
      <c r="E967" s="2">
        <v>0</v>
      </c>
      <c r="F967" s="2">
        <v>32</v>
      </c>
      <c r="G967" s="2">
        <v>73</v>
      </c>
      <c r="H967" s="2">
        <v>0</v>
      </c>
      <c r="I967" s="2">
        <v>3</v>
      </c>
      <c r="J967" s="2">
        <v>13</v>
      </c>
      <c r="K967" s="2">
        <v>43</v>
      </c>
      <c r="L967" s="2">
        <v>35</v>
      </c>
      <c r="M967" s="2">
        <v>1</v>
      </c>
      <c r="N967" s="2">
        <v>1</v>
      </c>
      <c r="O967">
        <v>3</v>
      </c>
    </row>
    <row r="968" spans="1:15" x14ac:dyDescent="0.2">
      <c r="A968" s="5">
        <v>967</v>
      </c>
      <c r="B968">
        <v>0</v>
      </c>
      <c r="C968">
        <v>1</v>
      </c>
      <c r="D968" s="2">
        <v>1</v>
      </c>
      <c r="E968" s="2">
        <v>1</v>
      </c>
      <c r="F968" s="2">
        <v>30</v>
      </c>
      <c r="G968" s="2">
        <v>19</v>
      </c>
      <c r="H968" s="2">
        <v>0</v>
      </c>
      <c r="I968" s="2">
        <v>3</v>
      </c>
      <c r="J968" s="2">
        <v>44</v>
      </c>
      <c r="K968" s="2">
        <v>117</v>
      </c>
      <c r="L968" s="2">
        <v>39</v>
      </c>
      <c r="M968" s="2">
        <v>1</v>
      </c>
      <c r="N968" s="2">
        <v>3</v>
      </c>
      <c r="O968">
        <v>4</v>
      </c>
    </row>
    <row r="969" spans="1:15" x14ac:dyDescent="0.2">
      <c r="A969" s="5">
        <v>968</v>
      </c>
      <c r="B969">
        <v>0</v>
      </c>
      <c r="C969">
        <v>1</v>
      </c>
      <c r="D969" s="2">
        <v>0</v>
      </c>
      <c r="E969" s="2">
        <v>3</v>
      </c>
      <c r="F969" s="2">
        <v>48</v>
      </c>
      <c r="G969" s="2">
        <v>34</v>
      </c>
      <c r="H969" s="2">
        <v>1</v>
      </c>
      <c r="I969" s="3">
        <v>4</v>
      </c>
      <c r="J969" s="2">
        <v>35</v>
      </c>
      <c r="K969" s="2">
        <v>96</v>
      </c>
      <c r="L969" s="2">
        <v>29</v>
      </c>
      <c r="M969" s="2">
        <v>0</v>
      </c>
      <c r="N969" s="2">
        <v>5</v>
      </c>
      <c r="O969" s="1">
        <v>0</v>
      </c>
    </row>
    <row r="970" spans="1:15" x14ac:dyDescent="0.2">
      <c r="A970" s="5">
        <v>969</v>
      </c>
      <c r="B970">
        <v>0</v>
      </c>
      <c r="C970">
        <v>0</v>
      </c>
      <c r="D970" s="2">
        <v>1</v>
      </c>
      <c r="E970" s="2">
        <v>2</v>
      </c>
      <c r="F970" s="2">
        <v>28</v>
      </c>
      <c r="G970" s="2">
        <v>25</v>
      </c>
      <c r="H970" s="2">
        <v>0</v>
      </c>
      <c r="I970" s="2">
        <v>3</v>
      </c>
      <c r="J970" s="2">
        <v>32</v>
      </c>
      <c r="K970" s="2">
        <v>58</v>
      </c>
      <c r="L970" s="2">
        <v>20</v>
      </c>
      <c r="M970" s="2">
        <v>1</v>
      </c>
      <c r="N970" s="2">
        <v>3</v>
      </c>
      <c r="O970">
        <v>4</v>
      </c>
    </row>
    <row r="971" spans="1:15" x14ac:dyDescent="0.2">
      <c r="A971" s="5">
        <v>970</v>
      </c>
      <c r="B971">
        <v>1</v>
      </c>
      <c r="C971">
        <v>1</v>
      </c>
      <c r="D971" s="2">
        <v>0</v>
      </c>
      <c r="E971" s="2">
        <v>0</v>
      </c>
      <c r="F971" s="2">
        <v>27</v>
      </c>
      <c r="G971" s="2">
        <v>60</v>
      </c>
      <c r="H971" s="2">
        <v>1</v>
      </c>
      <c r="I971" s="2">
        <v>1</v>
      </c>
      <c r="J971" s="2">
        <v>16</v>
      </c>
      <c r="K971" s="2">
        <v>34</v>
      </c>
      <c r="L971" s="2">
        <v>39</v>
      </c>
      <c r="M971" s="2">
        <v>1</v>
      </c>
      <c r="N971" s="2">
        <v>0</v>
      </c>
      <c r="O971">
        <v>3</v>
      </c>
    </row>
    <row r="972" spans="1:15" x14ac:dyDescent="0.2">
      <c r="A972" s="5">
        <v>971</v>
      </c>
      <c r="B972">
        <v>0</v>
      </c>
      <c r="C972">
        <v>1</v>
      </c>
      <c r="D972" s="2">
        <v>0</v>
      </c>
      <c r="E972" s="2">
        <v>2</v>
      </c>
      <c r="F972" s="2">
        <v>53</v>
      </c>
      <c r="G972" s="2">
        <v>49</v>
      </c>
      <c r="H972" s="2">
        <v>1</v>
      </c>
      <c r="I972" s="3">
        <v>4</v>
      </c>
      <c r="J972" s="2">
        <v>38</v>
      </c>
      <c r="K972" s="2">
        <v>45</v>
      </c>
      <c r="L972" s="2">
        <v>43</v>
      </c>
      <c r="M972" s="2">
        <v>0</v>
      </c>
      <c r="N972" s="2">
        <v>5</v>
      </c>
      <c r="O972" s="1">
        <v>0</v>
      </c>
    </row>
    <row r="973" spans="1:15" x14ac:dyDescent="0.2">
      <c r="A973" s="5">
        <v>972</v>
      </c>
      <c r="B973">
        <v>1</v>
      </c>
      <c r="C973">
        <v>1</v>
      </c>
      <c r="D973" s="2">
        <v>1</v>
      </c>
      <c r="E973" s="2">
        <v>3</v>
      </c>
      <c r="F973" s="2">
        <v>53</v>
      </c>
      <c r="G973" s="2">
        <v>37</v>
      </c>
      <c r="H973" s="2">
        <v>1</v>
      </c>
      <c r="I973" s="2">
        <v>0</v>
      </c>
      <c r="J973" s="2">
        <v>52</v>
      </c>
      <c r="K973" s="2">
        <v>245</v>
      </c>
      <c r="L973" s="4">
        <v>8</v>
      </c>
      <c r="M973" s="2">
        <v>1</v>
      </c>
      <c r="N973" s="2">
        <v>2</v>
      </c>
      <c r="O973">
        <v>2</v>
      </c>
    </row>
    <row r="974" spans="1:15" x14ac:dyDescent="0.2">
      <c r="A974" s="5">
        <v>973</v>
      </c>
      <c r="B974">
        <v>1</v>
      </c>
      <c r="C974">
        <v>1</v>
      </c>
      <c r="D974" s="2">
        <v>0</v>
      </c>
      <c r="E974" s="2">
        <v>1</v>
      </c>
      <c r="F974" s="2">
        <v>29</v>
      </c>
      <c r="G974" s="2">
        <v>63</v>
      </c>
      <c r="H974" s="2">
        <v>1</v>
      </c>
      <c r="I974" s="2">
        <v>3</v>
      </c>
      <c r="J974" s="2">
        <v>15</v>
      </c>
      <c r="K974" s="2">
        <v>55</v>
      </c>
      <c r="L974" s="2">
        <v>12</v>
      </c>
      <c r="M974" s="2">
        <v>1</v>
      </c>
      <c r="N974" s="2">
        <v>1</v>
      </c>
      <c r="O974">
        <v>2</v>
      </c>
    </row>
    <row r="975" spans="1:15" x14ac:dyDescent="0.2">
      <c r="A975" s="5">
        <v>974</v>
      </c>
      <c r="B975">
        <v>1</v>
      </c>
      <c r="C975">
        <v>1</v>
      </c>
      <c r="D975" s="2">
        <v>0</v>
      </c>
      <c r="E975" s="2">
        <v>0</v>
      </c>
      <c r="F975" s="2">
        <v>30</v>
      </c>
      <c r="G975" s="2">
        <v>61</v>
      </c>
      <c r="H975" s="2">
        <v>0</v>
      </c>
      <c r="I975" s="2">
        <v>3</v>
      </c>
      <c r="J975" s="2">
        <v>12</v>
      </c>
      <c r="K975" s="2">
        <v>57</v>
      </c>
      <c r="L975" s="2">
        <v>26</v>
      </c>
      <c r="M975" s="2">
        <v>1</v>
      </c>
      <c r="N975" s="2">
        <v>0</v>
      </c>
      <c r="O975">
        <v>2</v>
      </c>
    </row>
    <row r="976" spans="1:15" x14ac:dyDescent="0.2">
      <c r="A976" s="5">
        <v>975</v>
      </c>
      <c r="B976">
        <v>0</v>
      </c>
      <c r="C976">
        <v>1</v>
      </c>
      <c r="D976" s="2">
        <v>0</v>
      </c>
      <c r="E976" s="2">
        <v>0</v>
      </c>
      <c r="F976" s="2">
        <v>27</v>
      </c>
      <c r="G976" s="2">
        <v>26</v>
      </c>
      <c r="H976" s="2">
        <v>0</v>
      </c>
      <c r="I976" s="2">
        <v>3</v>
      </c>
      <c r="J976" s="2">
        <v>15</v>
      </c>
      <c r="K976" s="2">
        <v>27</v>
      </c>
      <c r="L976" s="2">
        <v>35</v>
      </c>
      <c r="M976" s="2">
        <v>1</v>
      </c>
      <c r="N976" s="2">
        <v>1</v>
      </c>
      <c r="O976">
        <v>1</v>
      </c>
    </row>
    <row r="977" spans="1:15" x14ac:dyDescent="0.2">
      <c r="A977" s="5">
        <v>976</v>
      </c>
      <c r="B977">
        <v>0</v>
      </c>
      <c r="C977">
        <v>1</v>
      </c>
      <c r="D977" s="2">
        <v>0</v>
      </c>
      <c r="E977" s="2">
        <v>2</v>
      </c>
      <c r="F977" s="2">
        <v>46</v>
      </c>
      <c r="G977" s="2">
        <v>60</v>
      </c>
      <c r="H977" s="2">
        <v>1</v>
      </c>
      <c r="I977" s="3">
        <v>4</v>
      </c>
      <c r="J977" s="2">
        <v>50</v>
      </c>
      <c r="K977" s="2">
        <v>235</v>
      </c>
      <c r="L977" s="2">
        <v>24</v>
      </c>
      <c r="M977" s="2">
        <v>0</v>
      </c>
      <c r="N977" s="2">
        <v>10</v>
      </c>
      <c r="O977">
        <v>0</v>
      </c>
    </row>
    <row r="978" spans="1:15" x14ac:dyDescent="0.2">
      <c r="A978" s="5">
        <v>977</v>
      </c>
      <c r="B978">
        <v>0</v>
      </c>
      <c r="C978">
        <v>1</v>
      </c>
      <c r="D978" s="2">
        <v>0</v>
      </c>
      <c r="E978" s="2">
        <v>3</v>
      </c>
      <c r="F978" s="2">
        <v>47</v>
      </c>
      <c r="G978" s="2">
        <v>32</v>
      </c>
      <c r="H978" s="2">
        <v>1</v>
      </c>
      <c r="I978" s="3">
        <v>4</v>
      </c>
      <c r="J978" s="2">
        <v>42</v>
      </c>
      <c r="K978" s="2">
        <v>177</v>
      </c>
      <c r="L978" s="2">
        <v>30</v>
      </c>
      <c r="M978" s="2">
        <v>0</v>
      </c>
      <c r="N978" s="2">
        <v>8</v>
      </c>
      <c r="O978">
        <v>0</v>
      </c>
    </row>
    <row r="979" spans="1:15" x14ac:dyDescent="0.2">
      <c r="A979" s="5">
        <v>978</v>
      </c>
      <c r="B979">
        <v>1</v>
      </c>
      <c r="C979">
        <v>1</v>
      </c>
      <c r="D979" s="2">
        <v>1</v>
      </c>
      <c r="E979" s="2">
        <v>0</v>
      </c>
      <c r="F979" s="2">
        <v>32</v>
      </c>
      <c r="G979" s="2">
        <v>26</v>
      </c>
      <c r="H979" s="2">
        <v>0</v>
      </c>
      <c r="I979" s="2">
        <v>3</v>
      </c>
      <c r="J979" s="2">
        <v>13</v>
      </c>
      <c r="K979" s="2">
        <v>44</v>
      </c>
      <c r="L979" s="2">
        <v>4</v>
      </c>
      <c r="M979" s="2">
        <v>1</v>
      </c>
      <c r="N979" s="2">
        <v>2</v>
      </c>
      <c r="O979">
        <v>3</v>
      </c>
    </row>
    <row r="980" spans="1:15" x14ac:dyDescent="0.2">
      <c r="A980" s="5">
        <v>979</v>
      </c>
      <c r="B980">
        <v>0</v>
      </c>
      <c r="C980">
        <v>0</v>
      </c>
      <c r="D980" s="2">
        <v>1</v>
      </c>
      <c r="E980" s="2">
        <v>2</v>
      </c>
      <c r="F980" s="2">
        <v>32</v>
      </c>
      <c r="G980" s="2">
        <v>24</v>
      </c>
      <c r="H980" s="2">
        <v>0</v>
      </c>
      <c r="I980" s="2">
        <v>2</v>
      </c>
      <c r="J980" s="2">
        <v>36</v>
      </c>
      <c r="K980" s="2">
        <v>102</v>
      </c>
      <c r="L980" s="2">
        <v>48</v>
      </c>
      <c r="M980" s="2">
        <v>1</v>
      </c>
      <c r="N980" s="2">
        <v>5</v>
      </c>
      <c r="O980">
        <v>4</v>
      </c>
    </row>
    <row r="981" spans="1:15" x14ac:dyDescent="0.2">
      <c r="A981" s="5">
        <v>980</v>
      </c>
      <c r="B981">
        <v>1</v>
      </c>
      <c r="C981">
        <v>0</v>
      </c>
      <c r="D981" s="2">
        <v>0</v>
      </c>
      <c r="E981" s="2">
        <v>0</v>
      </c>
      <c r="F981" s="2">
        <v>31</v>
      </c>
      <c r="G981" s="2">
        <v>45</v>
      </c>
      <c r="H981" s="2">
        <v>0</v>
      </c>
      <c r="I981" s="2">
        <v>3</v>
      </c>
      <c r="J981" s="2">
        <v>18</v>
      </c>
      <c r="K981" s="2">
        <v>38</v>
      </c>
      <c r="L981" s="2">
        <v>15</v>
      </c>
      <c r="M981" s="2">
        <v>1</v>
      </c>
      <c r="N981" s="2">
        <v>1</v>
      </c>
      <c r="O981">
        <v>3</v>
      </c>
    </row>
    <row r="982" spans="1:15" x14ac:dyDescent="0.2">
      <c r="A982" s="5">
        <v>981</v>
      </c>
      <c r="B982">
        <v>0</v>
      </c>
      <c r="C982">
        <v>1</v>
      </c>
      <c r="D982" s="2">
        <v>0</v>
      </c>
      <c r="E982" s="2">
        <v>1</v>
      </c>
      <c r="F982" s="2">
        <v>30</v>
      </c>
      <c r="G982" s="2">
        <v>74</v>
      </c>
      <c r="H982" s="2">
        <v>1</v>
      </c>
      <c r="I982" s="2">
        <v>1</v>
      </c>
      <c r="J982" s="2">
        <v>13</v>
      </c>
      <c r="K982" s="2">
        <v>53</v>
      </c>
      <c r="L982" s="2">
        <v>4</v>
      </c>
      <c r="M982" s="2">
        <v>1</v>
      </c>
      <c r="N982" s="2">
        <v>2</v>
      </c>
      <c r="O982">
        <v>3</v>
      </c>
    </row>
    <row r="983" spans="1:15" x14ac:dyDescent="0.2">
      <c r="A983" s="5">
        <v>982</v>
      </c>
      <c r="B983">
        <v>0</v>
      </c>
      <c r="C983">
        <v>1</v>
      </c>
      <c r="D983" s="2">
        <v>1</v>
      </c>
      <c r="E983" s="2">
        <v>0</v>
      </c>
      <c r="F983" s="2">
        <v>29</v>
      </c>
      <c r="G983" s="2">
        <v>56</v>
      </c>
      <c r="H983" s="2">
        <v>1</v>
      </c>
      <c r="I983" s="2">
        <v>1</v>
      </c>
      <c r="J983" s="2">
        <v>12</v>
      </c>
      <c r="K983" s="2">
        <v>24</v>
      </c>
      <c r="L983" s="2">
        <v>43</v>
      </c>
      <c r="M983" s="2">
        <v>1</v>
      </c>
      <c r="N983" s="2">
        <v>2</v>
      </c>
      <c r="O983">
        <v>3</v>
      </c>
    </row>
    <row r="984" spans="1:15" x14ac:dyDescent="0.2">
      <c r="A984" s="5">
        <v>983</v>
      </c>
      <c r="B984">
        <v>0</v>
      </c>
      <c r="C984">
        <v>1</v>
      </c>
      <c r="D984" s="2">
        <v>1</v>
      </c>
      <c r="E984" s="2">
        <v>0</v>
      </c>
      <c r="F984" s="2">
        <v>31</v>
      </c>
      <c r="G984" s="2">
        <v>23</v>
      </c>
      <c r="H984" s="2">
        <v>0</v>
      </c>
      <c r="I984" s="2">
        <v>1</v>
      </c>
      <c r="J984" s="2">
        <v>20</v>
      </c>
      <c r="K984" s="2">
        <v>28</v>
      </c>
      <c r="L984" s="2">
        <v>47</v>
      </c>
      <c r="M984" s="2">
        <v>1</v>
      </c>
      <c r="N984" s="2">
        <v>0</v>
      </c>
      <c r="O984">
        <v>1</v>
      </c>
    </row>
    <row r="985" spans="1:15" x14ac:dyDescent="0.2">
      <c r="A985" s="5">
        <v>984</v>
      </c>
      <c r="B985">
        <v>1</v>
      </c>
      <c r="C985">
        <v>1</v>
      </c>
      <c r="D985" s="2">
        <v>0</v>
      </c>
      <c r="E985" s="2">
        <v>0</v>
      </c>
      <c r="F985" s="2">
        <v>25</v>
      </c>
      <c r="G985" s="2">
        <v>44</v>
      </c>
      <c r="H985" s="2">
        <v>0</v>
      </c>
      <c r="I985" s="2">
        <v>3</v>
      </c>
      <c r="J985" s="2">
        <v>12</v>
      </c>
      <c r="K985" s="2">
        <v>50</v>
      </c>
      <c r="L985" s="2">
        <v>27</v>
      </c>
      <c r="M985" s="2">
        <v>1</v>
      </c>
      <c r="N985" s="2">
        <v>0</v>
      </c>
      <c r="O985">
        <v>1</v>
      </c>
    </row>
    <row r="986" spans="1:15" x14ac:dyDescent="0.2">
      <c r="A986" s="5">
        <v>985</v>
      </c>
      <c r="B986">
        <v>1</v>
      </c>
      <c r="C986">
        <v>1</v>
      </c>
      <c r="D986" s="2">
        <v>0</v>
      </c>
      <c r="E986" s="2">
        <v>0</v>
      </c>
      <c r="F986" s="2">
        <v>26</v>
      </c>
      <c r="G986" s="2">
        <v>33</v>
      </c>
      <c r="H986" s="2">
        <v>1</v>
      </c>
      <c r="I986" s="2">
        <v>3</v>
      </c>
      <c r="J986" s="2">
        <v>12</v>
      </c>
      <c r="K986" s="2">
        <v>45</v>
      </c>
      <c r="L986" s="2">
        <v>38</v>
      </c>
      <c r="M986" s="2">
        <v>1</v>
      </c>
      <c r="N986" s="2">
        <v>1</v>
      </c>
      <c r="O986">
        <v>1</v>
      </c>
    </row>
    <row r="987" spans="1:15" x14ac:dyDescent="0.2">
      <c r="A987" s="5">
        <v>986</v>
      </c>
      <c r="B987">
        <v>0</v>
      </c>
      <c r="C987">
        <v>0</v>
      </c>
      <c r="D987" s="2">
        <v>1</v>
      </c>
      <c r="E987" s="2">
        <v>0</v>
      </c>
      <c r="F987" s="2">
        <v>31</v>
      </c>
      <c r="G987" s="2">
        <v>49</v>
      </c>
      <c r="H987" s="2">
        <v>1</v>
      </c>
      <c r="I987" s="2">
        <v>3</v>
      </c>
      <c r="J987" s="2">
        <v>15</v>
      </c>
      <c r="K987" s="2">
        <v>59</v>
      </c>
      <c r="L987" s="2">
        <v>24</v>
      </c>
      <c r="M987" s="2">
        <v>1</v>
      </c>
      <c r="N987" s="2">
        <v>1</v>
      </c>
      <c r="O987">
        <v>3</v>
      </c>
    </row>
    <row r="988" spans="1:15" x14ac:dyDescent="0.2">
      <c r="A988" s="5">
        <v>987</v>
      </c>
      <c r="B988">
        <v>1</v>
      </c>
      <c r="C988">
        <v>1</v>
      </c>
      <c r="D988" s="2">
        <v>0</v>
      </c>
      <c r="E988" s="2">
        <v>1</v>
      </c>
      <c r="F988" s="2">
        <v>51</v>
      </c>
      <c r="G988" s="2">
        <v>79</v>
      </c>
      <c r="H988" s="2">
        <v>1</v>
      </c>
      <c r="I988" s="3">
        <v>4</v>
      </c>
      <c r="J988" s="2">
        <v>37</v>
      </c>
      <c r="K988" s="2">
        <v>134</v>
      </c>
      <c r="L988" s="2">
        <v>44</v>
      </c>
      <c r="M988" s="2">
        <v>0</v>
      </c>
      <c r="N988" s="2">
        <v>4</v>
      </c>
      <c r="O988" s="1">
        <v>0</v>
      </c>
    </row>
    <row r="989" spans="1:15" x14ac:dyDescent="0.2">
      <c r="A989" s="5">
        <v>988</v>
      </c>
      <c r="B989">
        <v>1</v>
      </c>
      <c r="C989">
        <v>0</v>
      </c>
      <c r="D989" s="2">
        <v>1</v>
      </c>
      <c r="E989" s="2">
        <v>2</v>
      </c>
      <c r="F989" s="2">
        <v>25</v>
      </c>
      <c r="G989" s="2">
        <v>22</v>
      </c>
      <c r="H989" s="2">
        <v>0</v>
      </c>
      <c r="I989" s="2">
        <v>3</v>
      </c>
      <c r="J989" s="2">
        <v>28</v>
      </c>
      <c r="K989" s="2">
        <v>77</v>
      </c>
      <c r="L989" s="2">
        <v>3</v>
      </c>
      <c r="M989" s="2">
        <v>1</v>
      </c>
      <c r="N989" s="2">
        <v>4</v>
      </c>
      <c r="O989">
        <v>4</v>
      </c>
    </row>
    <row r="990" spans="1:15" x14ac:dyDescent="0.2">
      <c r="A990" s="5">
        <v>989</v>
      </c>
      <c r="B990">
        <v>1</v>
      </c>
      <c r="C990">
        <v>1</v>
      </c>
      <c r="D990" s="2">
        <v>0</v>
      </c>
      <c r="E990" s="2">
        <v>2</v>
      </c>
      <c r="F990" s="2">
        <v>44</v>
      </c>
      <c r="G990" s="2">
        <v>54</v>
      </c>
      <c r="H990" s="2">
        <v>1</v>
      </c>
      <c r="I990" s="3">
        <v>4</v>
      </c>
      <c r="J990" s="2">
        <v>43</v>
      </c>
      <c r="K990" s="2">
        <v>113</v>
      </c>
      <c r="L990" s="2">
        <v>25</v>
      </c>
      <c r="M990" s="2">
        <v>0</v>
      </c>
      <c r="N990" s="2">
        <v>14</v>
      </c>
      <c r="O990" s="1">
        <v>0</v>
      </c>
    </row>
    <row r="991" spans="1:15" x14ac:dyDescent="0.2">
      <c r="A991" s="5">
        <v>990</v>
      </c>
      <c r="B991">
        <v>1</v>
      </c>
      <c r="C991">
        <v>0</v>
      </c>
      <c r="D991" s="2">
        <v>1</v>
      </c>
      <c r="E991" s="2">
        <v>0</v>
      </c>
      <c r="F991" s="2">
        <v>26</v>
      </c>
      <c r="G991" s="2">
        <v>32</v>
      </c>
      <c r="H991" s="2">
        <v>1</v>
      </c>
      <c r="I991" s="2">
        <v>3</v>
      </c>
      <c r="J991" s="2">
        <v>16</v>
      </c>
      <c r="K991" s="2">
        <v>69</v>
      </c>
      <c r="L991" s="2">
        <v>3</v>
      </c>
      <c r="M991" s="2">
        <v>1</v>
      </c>
      <c r="N991" s="2">
        <v>2</v>
      </c>
      <c r="O991">
        <v>2</v>
      </c>
    </row>
    <row r="992" spans="1:15" x14ac:dyDescent="0.2">
      <c r="A992" s="5">
        <v>991</v>
      </c>
      <c r="B992">
        <v>1</v>
      </c>
      <c r="C992">
        <v>1</v>
      </c>
      <c r="D992" s="2">
        <v>1</v>
      </c>
      <c r="E992" s="2">
        <v>0</v>
      </c>
      <c r="F992" s="2">
        <v>34</v>
      </c>
      <c r="G992" s="2">
        <v>42</v>
      </c>
      <c r="H992" s="2">
        <v>1</v>
      </c>
      <c r="I992" s="2">
        <v>1</v>
      </c>
      <c r="J992" s="2">
        <v>20</v>
      </c>
      <c r="K992" s="2">
        <v>47</v>
      </c>
      <c r="L992" s="2">
        <v>26</v>
      </c>
      <c r="M992" s="2">
        <v>1</v>
      </c>
      <c r="N992" s="2">
        <v>2</v>
      </c>
      <c r="O992">
        <v>3</v>
      </c>
    </row>
    <row r="993" spans="1:15" x14ac:dyDescent="0.2">
      <c r="A993" s="5">
        <v>992</v>
      </c>
      <c r="B993">
        <v>0</v>
      </c>
      <c r="C993">
        <v>1</v>
      </c>
      <c r="D993" s="2">
        <v>0</v>
      </c>
      <c r="E993" s="2">
        <v>1</v>
      </c>
      <c r="F993" s="2">
        <v>29</v>
      </c>
      <c r="G993" s="2">
        <v>50</v>
      </c>
      <c r="H993" s="2">
        <v>1</v>
      </c>
      <c r="I993" s="2">
        <v>3</v>
      </c>
      <c r="J993" s="2">
        <v>19</v>
      </c>
      <c r="K993" s="2">
        <v>82</v>
      </c>
      <c r="L993" s="2">
        <v>20</v>
      </c>
      <c r="M993" s="2">
        <v>1</v>
      </c>
      <c r="N993" s="2">
        <v>2</v>
      </c>
      <c r="O993">
        <v>3</v>
      </c>
    </row>
    <row r="994" spans="1:15" x14ac:dyDescent="0.2">
      <c r="A994" s="5">
        <v>993</v>
      </c>
      <c r="B994">
        <v>0</v>
      </c>
      <c r="C994">
        <v>0</v>
      </c>
      <c r="D994" s="2">
        <v>1</v>
      </c>
      <c r="E994" s="2">
        <v>0</v>
      </c>
      <c r="F994" s="2">
        <v>30</v>
      </c>
      <c r="G994" s="2">
        <v>20</v>
      </c>
      <c r="H994" s="2">
        <v>0</v>
      </c>
      <c r="I994" s="2">
        <v>3</v>
      </c>
      <c r="J994" s="2">
        <v>36</v>
      </c>
      <c r="K994" s="2">
        <v>151</v>
      </c>
      <c r="L994" s="2">
        <v>47</v>
      </c>
      <c r="M994" s="2">
        <v>1</v>
      </c>
      <c r="N994" s="2">
        <v>2</v>
      </c>
      <c r="O994">
        <v>4</v>
      </c>
    </row>
    <row r="995" spans="1:15" x14ac:dyDescent="0.2">
      <c r="A995" s="5">
        <v>994</v>
      </c>
      <c r="B995">
        <v>1</v>
      </c>
      <c r="C995">
        <v>1</v>
      </c>
      <c r="D995" s="2">
        <v>1</v>
      </c>
      <c r="E995" s="2">
        <v>0</v>
      </c>
      <c r="F995" s="2">
        <v>31</v>
      </c>
      <c r="G995" s="2">
        <v>79</v>
      </c>
      <c r="H995" s="2">
        <v>0</v>
      </c>
      <c r="I995" s="2">
        <v>3</v>
      </c>
      <c r="J995" s="2">
        <v>12</v>
      </c>
      <c r="K995" s="2">
        <v>54</v>
      </c>
      <c r="L995" s="2">
        <v>38</v>
      </c>
      <c r="M995" s="2">
        <v>1</v>
      </c>
      <c r="N995" s="2">
        <v>1</v>
      </c>
      <c r="O995">
        <v>1</v>
      </c>
    </row>
    <row r="996" spans="1:15" x14ac:dyDescent="0.2">
      <c r="A996" s="5">
        <v>995</v>
      </c>
      <c r="B996">
        <v>1</v>
      </c>
      <c r="C996">
        <v>1</v>
      </c>
      <c r="D996" s="2">
        <v>1</v>
      </c>
      <c r="E996" s="2">
        <v>1</v>
      </c>
      <c r="F996" s="2">
        <v>53</v>
      </c>
      <c r="G996" s="2">
        <v>38</v>
      </c>
      <c r="H996" s="2">
        <v>1</v>
      </c>
      <c r="I996" s="2">
        <v>0</v>
      </c>
      <c r="J996" s="2">
        <v>40</v>
      </c>
      <c r="K996" s="2">
        <v>123</v>
      </c>
      <c r="L996" s="51">
        <v>11</v>
      </c>
      <c r="M996" s="2">
        <v>1</v>
      </c>
      <c r="N996" s="2">
        <v>1</v>
      </c>
      <c r="O996">
        <v>2</v>
      </c>
    </row>
    <row r="997" spans="1:15" x14ac:dyDescent="0.2">
      <c r="A997" s="5">
        <v>996</v>
      </c>
      <c r="B997">
        <v>0</v>
      </c>
      <c r="C997">
        <v>0</v>
      </c>
      <c r="D997" s="2">
        <v>1</v>
      </c>
      <c r="E997" s="2">
        <v>0</v>
      </c>
      <c r="F997" s="2">
        <v>29</v>
      </c>
      <c r="G997" s="2">
        <v>51</v>
      </c>
      <c r="H997" s="2">
        <v>1</v>
      </c>
      <c r="I997" s="2">
        <v>1</v>
      </c>
      <c r="J997" s="2">
        <v>15</v>
      </c>
      <c r="K997" s="2">
        <v>54</v>
      </c>
      <c r="L997" s="2">
        <v>21</v>
      </c>
      <c r="M997" s="2">
        <v>1</v>
      </c>
      <c r="N997" s="2">
        <v>2</v>
      </c>
      <c r="O997">
        <v>3</v>
      </c>
    </row>
    <row r="998" spans="1:15" x14ac:dyDescent="0.2">
      <c r="A998" s="5">
        <v>997</v>
      </c>
      <c r="B998">
        <v>1</v>
      </c>
      <c r="C998">
        <v>1</v>
      </c>
      <c r="D998" s="2">
        <v>1</v>
      </c>
      <c r="E998" s="2">
        <v>2</v>
      </c>
      <c r="F998" s="2">
        <v>32</v>
      </c>
      <c r="G998" s="2">
        <v>73</v>
      </c>
      <c r="H998" s="2">
        <v>0</v>
      </c>
      <c r="I998" s="2">
        <v>1</v>
      </c>
      <c r="J998" s="2">
        <v>15</v>
      </c>
      <c r="K998" s="2">
        <v>73</v>
      </c>
      <c r="L998" s="2">
        <v>21</v>
      </c>
      <c r="M998" s="2">
        <v>1</v>
      </c>
      <c r="N998" s="2">
        <v>0</v>
      </c>
      <c r="O998">
        <v>3</v>
      </c>
    </row>
    <row r="999" spans="1:15" x14ac:dyDescent="0.2">
      <c r="A999" s="5">
        <v>998</v>
      </c>
      <c r="B999">
        <v>1</v>
      </c>
      <c r="C999">
        <v>1</v>
      </c>
      <c r="D999" s="2">
        <v>1</v>
      </c>
      <c r="E999" s="2">
        <v>0</v>
      </c>
      <c r="F999" s="2">
        <v>28</v>
      </c>
      <c r="G999" s="2">
        <v>65</v>
      </c>
      <c r="H999" s="2">
        <v>0</v>
      </c>
      <c r="I999" s="2">
        <v>3</v>
      </c>
      <c r="J999" s="2">
        <v>10</v>
      </c>
      <c r="K999" s="2">
        <v>29</v>
      </c>
      <c r="L999" s="2">
        <v>11</v>
      </c>
      <c r="M999" s="2">
        <v>1</v>
      </c>
      <c r="N999" s="2">
        <v>1</v>
      </c>
      <c r="O999">
        <v>3</v>
      </c>
    </row>
    <row r="1000" spans="1:15" x14ac:dyDescent="0.2">
      <c r="A1000" s="5">
        <v>999</v>
      </c>
      <c r="B1000">
        <v>1</v>
      </c>
      <c r="C1000">
        <v>1</v>
      </c>
      <c r="D1000" s="2">
        <v>0</v>
      </c>
      <c r="E1000" s="2">
        <v>1</v>
      </c>
      <c r="F1000" s="2">
        <v>49</v>
      </c>
      <c r="G1000" s="2">
        <v>67</v>
      </c>
      <c r="H1000" s="2">
        <v>1</v>
      </c>
      <c r="I1000" s="3">
        <v>4</v>
      </c>
      <c r="J1000" s="2">
        <v>41</v>
      </c>
      <c r="K1000" s="2">
        <v>55</v>
      </c>
      <c r="L1000" s="2">
        <v>23</v>
      </c>
      <c r="M1000" s="2">
        <v>0</v>
      </c>
      <c r="N1000" s="2">
        <v>10</v>
      </c>
      <c r="O1000" s="1">
        <v>0</v>
      </c>
    </row>
    <row r="1001" spans="1:15" x14ac:dyDescent="0.2">
      <c r="A1001" s="5">
        <v>1000</v>
      </c>
      <c r="B1001">
        <v>0</v>
      </c>
      <c r="C1001">
        <v>1</v>
      </c>
      <c r="D1001" s="2">
        <v>1</v>
      </c>
      <c r="E1001" s="2">
        <v>0</v>
      </c>
      <c r="F1001" s="2">
        <v>33</v>
      </c>
      <c r="G1001" s="2">
        <v>58</v>
      </c>
      <c r="H1001" s="2">
        <v>0</v>
      </c>
      <c r="I1001" s="2">
        <v>1</v>
      </c>
      <c r="J1001" s="2">
        <v>23</v>
      </c>
      <c r="K1001" s="2">
        <v>104</v>
      </c>
      <c r="L1001" s="2">
        <v>1</v>
      </c>
      <c r="M1001" s="2">
        <v>1</v>
      </c>
      <c r="N1001" s="2">
        <v>1</v>
      </c>
      <c r="O100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6"/>
  <sheetViews>
    <sheetView topLeftCell="A2" zoomScale="56" zoomScaleNormal="100" workbookViewId="0">
      <selection activeCell="B37" sqref="B37"/>
    </sheetView>
  </sheetViews>
  <sheetFormatPr baseColWidth="10" defaultColWidth="8.83203125" defaultRowHeight="16" x14ac:dyDescent="0.2"/>
  <cols>
    <col min="1" max="1" width="36.1640625" style="13" customWidth="1"/>
    <col min="2" max="2" width="21.5" style="13" customWidth="1"/>
    <col min="3" max="3" width="32" style="13" customWidth="1"/>
    <col min="4" max="4" width="25.6640625" style="13" customWidth="1"/>
    <col min="5" max="5" width="30.83203125" style="13" bestFit="1" customWidth="1"/>
    <col min="6" max="6" width="8.83203125" style="13"/>
    <col min="7" max="7" width="8.83203125" style="13" customWidth="1"/>
    <col min="8" max="16384" width="8.83203125" style="13"/>
  </cols>
  <sheetData>
    <row r="1" spans="1:8" ht="34.5" customHeight="1" x14ac:dyDescent="0.2">
      <c r="A1" s="57" t="s">
        <v>171</v>
      </c>
      <c r="B1" s="57"/>
      <c r="C1" s="57"/>
      <c r="D1" s="57"/>
      <c r="E1" s="57"/>
      <c r="F1" s="57"/>
      <c r="G1" s="57"/>
      <c r="H1" s="57"/>
    </row>
    <row r="3" spans="1:8" x14ac:dyDescent="0.2">
      <c r="A3" s="53" t="str">
        <f>Sheet1!B2</f>
        <v>Gender</v>
      </c>
      <c r="D3" s="18" t="s">
        <v>81</v>
      </c>
    </row>
    <row r="4" spans="1:8" x14ac:dyDescent="0.2">
      <c r="A4" s="2" t="s">
        <v>0</v>
      </c>
      <c r="B4" s="52">
        <f>COUNTIF(Sheet1!B3:B1002, "male")/ROWS(Sheet1!B3:B1002)</f>
        <v>0.53500000000000003</v>
      </c>
      <c r="D4" t="s">
        <v>20</v>
      </c>
      <c r="E4" s="52">
        <f>COUNTIF(Sheet1!$H$3:$H$1002, D4)/ROWS(Sheet1!$E$3:$E$1002)</f>
        <v>3.5000000000000003E-2</v>
      </c>
    </row>
    <row r="5" spans="1:8" x14ac:dyDescent="0.2">
      <c r="A5" s="2" t="s">
        <v>3</v>
      </c>
      <c r="B5" s="52">
        <f>COUNTIF(Sheet1!B3:B1002, "female")/ROWS(Sheet1!B3:B1002)</f>
        <v>0.46500000000000002</v>
      </c>
      <c r="D5" t="s">
        <v>56</v>
      </c>
      <c r="E5" s="52">
        <f>COUNTIF(Sheet1!$H$3:$H$1002, D5)/ROWS(Sheet1!$E$3:$E$1002)</f>
        <v>6.0000000000000001E-3</v>
      </c>
    </row>
    <row r="6" spans="1:8" x14ac:dyDescent="0.2">
      <c r="A6" s="2"/>
      <c r="D6" t="s">
        <v>29</v>
      </c>
      <c r="E6" s="52">
        <f>COUNTIF(Sheet1!$H$3:$H$1002, D6)/ROWS(Sheet1!$E$3:$E$1002)</f>
        <v>3.7999999999999999E-2</v>
      </c>
    </row>
    <row r="7" spans="1:8" x14ac:dyDescent="0.2">
      <c r="A7" s="53" t="s">
        <v>162</v>
      </c>
      <c r="D7" t="s">
        <v>36</v>
      </c>
      <c r="E7" s="52">
        <f>COUNTIF(Sheet1!$H$3:$H$1002, D7)/ROWS(Sheet1!$E$3:$E$1002)</f>
        <v>3.9E-2</v>
      </c>
    </row>
    <row r="8" spans="1:8" x14ac:dyDescent="0.2">
      <c r="A8" s="2" t="s">
        <v>1</v>
      </c>
      <c r="B8" s="52">
        <f>COUNTIF(Sheet1!C3:C1002, "married")/ROWS(Sheet1!C3:C1002)</f>
        <v>0.72</v>
      </c>
      <c r="D8" t="s">
        <v>17</v>
      </c>
      <c r="E8" s="52">
        <f>COUNTIF(Sheet1!$H$3:$H$1002, D8)/ROWS(Sheet1!$E$3:$E$1002)</f>
        <v>7.0000000000000001E-3</v>
      </c>
    </row>
    <row r="9" spans="1:8" x14ac:dyDescent="0.2">
      <c r="A9" s="2" t="s">
        <v>2</v>
      </c>
      <c r="B9" s="52">
        <f>COUNTIF(Sheet1!C3:C1002, "single")/ROWS(Sheet1!C3:C1002)</f>
        <v>0.28000000000000003</v>
      </c>
      <c r="D9" t="s">
        <v>37</v>
      </c>
      <c r="E9" s="52">
        <f>COUNTIF(Sheet1!$H$3:$H$1002, D9)/ROWS(Sheet1!$E$3:$E$1002)</f>
        <v>3.5000000000000003E-2</v>
      </c>
    </row>
    <row r="10" spans="1:8" x14ac:dyDescent="0.2">
      <c r="A10" s="2"/>
      <c r="D10" t="s">
        <v>30</v>
      </c>
      <c r="E10" s="52">
        <f>COUNTIF(Sheet1!$H$3:$H$1002, D10)/ROWS(Sheet1!$E$3:$E$1002)</f>
        <v>4.1000000000000002E-2</v>
      </c>
    </row>
    <row r="11" spans="1:8" x14ac:dyDescent="0.2">
      <c r="A11" s="54" t="s">
        <v>163</v>
      </c>
      <c r="D11" t="s">
        <v>27</v>
      </c>
      <c r="E11" s="52">
        <f>COUNTIF(Sheet1!$H$3:$H$1002, D11)/ROWS(Sheet1!$E$3:$E$1002)</f>
        <v>3.5000000000000003E-2</v>
      </c>
    </row>
    <row r="12" spans="1:8" x14ac:dyDescent="0.2">
      <c r="A12" s="2" t="s">
        <v>5</v>
      </c>
      <c r="B12" s="52">
        <f>COUNTIF(Sheet1!D3:D1002, "professional")/ROWS(Sheet1!D3:D1002)</f>
        <v>0.65</v>
      </c>
      <c r="D12" t="s">
        <v>38</v>
      </c>
      <c r="E12" s="52">
        <f>COUNTIF(Sheet1!$H$3:$H$1002, D12)/ROWS(Sheet1!$E$3:$E$1002)</f>
        <v>4.2999999999999997E-2</v>
      </c>
    </row>
    <row r="13" spans="1:8" x14ac:dyDescent="0.2">
      <c r="A13" s="2" t="s">
        <v>15</v>
      </c>
      <c r="B13" s="52">
        <f>COUNTIF(Sheet1!D3:D1002, "none")/ROWS(Sheet1!D3:D1002)</f>
        <v>0.35</v>
      </c>
      <c r="D13" t="s">
        <v>20</v>
      </c>
      <c r="E13" s="52">
        <f>COUNTIF(Sheet1!$H$3:$H$1002, D13)/ROWS(Sheet1!$E$3:$E$1002)</f>
        <v>3.5000000000000003E-2</v>
      </c>
    </row>
    <row r="14" spans="1:8" x14ac:dyDescent="0.2">
      <c r="A14" s="2"/>
      <c r="D14" t="s">
        <v>21</v>
      </c>
      <c r="E14" s="52">
        <f>COUNTIF(Sheet1!$H$3:$H$1002, D14)/ROWS(Sheet1!$E$3:$E$1002)</f>
        <v>3.6999999999999998E-2</v>
      </c>
    </row>
    <row r="15" spans="1:8" x14ac:dyDescent="0.2">
      <c r="A15" s="54" t="s">
        <v>77</v>
      </c>
      <c r="D15" t="s">
        <v>16</v>
      </c>
      <c r="E15" s="52">
        <f>COUNTIF(Sheet1!$H$3:$H$1002, D15)/ROWS(Sheet1!$E$3:$E$1002)</f>
        <v>3.4000000000000002E-2</v>
      </c>
    </row>
    <row r="16" spans="1:8" x14ac:dyDescent="0.2">
      <c r="A16" s="2" t="s">
        <v>15</v>
      </c>
      <c r="B16" s="52">
        <f>COUNTIF(Sheet1!E3:E1002, "none")/ROWS(Sheet1!E3:E1002)</f>
        <v>0.50600000000000001</v>
      </c>
      <c r="D16" t="s">
        <v>33</v>
      </c>
      <c r="E16" s="52">
        <f>COUNTIF(Sheet1!$H$3:$H$1002, D16)/ROWS(Sheet1!$E$3:$E$1002)</f>
        <v>4.1000000000000002E-2</v>
      </c>
    </row>
    <row r="17" spans="1:5" x14ac:dyDescent="0.2">
      <c r="A17" s="2" t="s">
        <v>83</v>
      </c>
      <c r="B17" s="52">
        <f>COUNTIF(Sheet1!E3:E1002, "BA")/ROWS(Sheet1!E3:E1002)</f>
        <v>0.26</v>
      </c>
      <c r="D17" t="s">
        <v>41</v>
      </c>
      <c r="E17" s="52">
        <f>COUNTIF(Sheet1!$H$3:$H$1002, D17)/ROWS(Sheet1!$E$3:$E$1002)</f>
        <v>5.0000000000000001E-3</v>
      </c>
    </row>
    <row r="18" spans="1:5" x14ac:dyDescent="0.2">
      <c r="A18" s="2" t="s">
        <v>85</v>
      </c>
      <c r="B18" s="52">
        <f>COUNTIF(Sheet1!E3:E1002, "PhD")/ROWS(Sheet1!E3:E1002)</f>
        <v>0.11</v>
      </c>
      <c r="D18" t="s">
        <v>61</v>
      </c>
      <c r="E18" s="52">
        <f>COUNTIF(Sheet1!$H$3:$H$1002, D18)/ROWS(Sheet1!$E$3:$E$1002)</f>
        <v>4.0000000000000001E-3</v>
      </c>
    </row>
    <row r="19" spans="1:5" x14ac:dyDescent="0.2">
      <c r="A19" s="2" t="s">
        <v>84</v>
      </c>
      <c r="B19" s="52">
        <f>COUNTIF(Sheet1!E3:E1002, "MA")/ROWS(Sheet1!E3:E1002)</f>
        <v>0.124</v>
      </c>
      <c r="D19" t="s">
        <v>31</v>
      </c>
      <c r="E19" s="52">
        <f>COUNTIF(Sheet1!$H$3:$H$1002, D19)/ROWS(Sheet1!$E$3:$E$1002)</f>
        <v>3.9E-2</v>
      </c>
    </row>
    <row r="20" spans="1:5" x14ac:dyDescent="0.2">
      <c r="A20" s="2"/>
      <c r="D20" t="s">
        <v>22</v>
      </c>
      <c r="E20" s="52">
        <f>COUNTIF(Sheet1!$H$3:$H$1002, D20)/ROWS(Sheet1!$E$3:$E$1002)</f>
        <v>4.4999999999999998E-2</v>
      </c>
    </row>
    <row r="21" spans="1:5" x14ac:dyDescent="0.2">
      <c r="A21" s="54" t="s">
        <v>80</v>
      </c>
      <c r="D21" t="s">
        <v>24</v>
      </c>
      <c r="E21" s="52">
        <f>COUNTIF(Sheet1!$H$3:$H$1002, D21)/ROWS(Sheet1!$E$3:$E$1002)</f>
        <v>4.2999999999999997E-2</v>
      </c>
    </row>
    <row r="22" spans="1:5" x14ac:dyDescent="0.2">
      <c r="A22" s="2" t="s">
        <v>215</v>
      </c>
      <c r="B22" s="52">
        <f>COUNTIFS(Sheet1!$G$3:$G$1002, "&lt;28")/ROWS(Sheet1!$G$3:$G$1002)</f>
        <v>0.16800000000000001</v>
      </c>
      <c r="D22" t="s">
        <v>25</v>
      </c>
      <c r="E22" s="52">
        <f>COUNTIF(Sheet1!$H$3:$H$1002, D22)/ROWS(Sheet1!$E$3:$E$1002)</f>
        <v>4.4999999999999998E-2</v>
      </c>
    </row>
    <row r="23" spans="1:5" x14ac:dyDescent="0.2">
      <c r="A23" s="2" t="s">
        <v>209</v>
      </c>
      <c r="B23" s="52">
        <f>COUNTIFS(Sheet1!$G$3:$G$1002, "&gt;=28",Sheet1!$G$3:$G$1002, "&lt;38")/ROWS(Sheet1!$G$3:$G$1002)</f>
        <v>0.16900000000000001</v>
      </c>
      <c r="D23" t="s">
        <v>19</v>
      </c>
      <c r="E23" s="52">
        <f>COUNTIF(Sheet1!$H$3:$H$1002, D23)/ROWS(Sheet1!$E$3:$E$1002)</f>
        <v>4.0000000000000001E-3</v>
      </c>
    </row>
    <row r="24" spans="1:5" x14ac:dyDescent="0.2">
      <c r="A24" s="2" t="s">
        <v>210</v>
      </c>
      <c r="B24" s="52">
        <f>COUNTIFS(Sheet1!$G$3:$G$1002, "&gt;=38",Sheet1!$G$3:$G$1002, "&lt;48")/ROWS(Sheet1!$G$3:$G$1002)</f>
        <v>0.13800000000000001</v>
      </c>
      <c r="D24" t="s">
        <v>26</v>
      </c>
      <c r="E24" s="52">
        <f>COUNTIF(Sheet1!$H$3:$H$1002, D24)/ROWS(Sheet1!$E$3:$E$1002)</f>
        <v>2.7E-2</v>
      </c>
    </row>
    <row r="25" spans="1:5" x14ac:dyDescent="0.2">
      <c r="A25" s="2" t="s">
        <v>211</v>
      </c>
      <c r="B25" s="52">
        <f>COUNTIFS(Sheet1!$G$3:$G$1002, "&gt;=48",Sheet1!$G$3:$G$1002, "&lt;58")/ROWS(Sheet1!$G$3:$G$1002)</f>
        <v>0.17399999999999999</v>
      </c>
      <c r="D25" t="s">
        <v>18</v>
      </c>
      <c r="E25" s="52">
        <f>COUNTIF(Sheet1!$H$3:$H$1002, D25)/ROWS(Sheet1!$E$3:$E$1002)</f>
        <v>0.05</v>
      </c>
    </row>
    <row r="26" spans="1:5" x14ac:dyDescent="0.2">
      <c r="A26" s="2" t="s">
        <v>212</v>
      </c>
      <c r="B26" s="52">
        <f>COUNTIFS(Sheet1!$G$3:$G$1002, "&gt;=58",Sheet1!$G$3:$G$1002, "&lt;68")/ROWS(Sheet1!$G$3:$G$1002)</f>
        <v>0.17599999999999999</v>
      </c>
      <c r="D26" t="s">
        <v>23</v>
      </c>
      <c r="E26" s="52">
        <f>COUNTIF(Sheet1!$H$3:$H$1002, D26)/ROWS(Sheet1!$E$3:$E$1002)</f>
        <v>3.2000000000000001E-2</v>
      </c>
    </row>
    <row r="27" spans="1:5" x14ac:dyDescent="0.2">
      <c r="A27" s="2" t="s">
        <v>213</v>
      </c>
      <c r="B27" s="52">
        <f>COUNTIFS(Sheet1!$G$3:$G$1002, "&gt;=68",Sheet1!$G$3:$G$1002, "&lt;78")/ROWS(Sheet1!$G$3:$G$1002)</f>
        <v>0.13300000000000001</v>
      </c>
      <c r="D27" t="s">
        <v>60</v>
      </c>
      <c r="E27" s="52">
        <f>COUNTIF(Sheet1!$H$3:$H$1002, D27)/ROWS(Sheet1!$E$3:$E$1002)</f>
        <v>8.0000000000000002E-3</v>
      </c>
    </row>
    <row r="28" spans="1:5" x14ac:dyDescent="0.2">
      <c r="A28" s="2" t="s">
        <v>216</v>
      </c>
      <c r="B28" s="52">
        <f>COUNTIFS(Sheet1!$G$3:$G$1002, "&gt;=78")/ROWS(Sheet1!$G$3:$G$1002)</f>
        <v>4.2000000000000003E-2</v>
      </c>
      <c r="D28" t="s">
        <v>35</v>
      </c>
      <c r="E28" s="52">
        <f>COUNTIF(Sheet1!$H$3:$H$1002, D28)/ROWS(Sheet1!$E$3:$E$1002)</f>
        <v>4.2999999999999997E-2</v>
      </c>
    </row>
    <row r="29" spans="1:5" x14ac:dyDescent="0.2">
      <c r="A29" s="2"/>
      <c r="B29" s="52"/>
      <c r="D29" t="s">
        <v>59</v>
      </c>
      <c r="E29" s="52">
        <f>COUNTIF(Sheet1!$H$3:$H$1002, D29)/ROWS(Sheet1!$E$3:$E$1002)</f>
        <v>0.01</v>
      </c>
    </row>
    <row r="30" spans="1:5" x14ac:dyDescent="0.2">
      <c r="A30" s="54" t="s">
        <v>214</v>
      </c>
      <c r="B30" s="52"/>
      <c r="D30" t="s">
        <v>28</v>
      </c>
      <c r="E30" s="52">
        <f>COUNTIF(Sheet1!$H$3:$H$1002, D30)/ROWS(Sheet1!$E$3:$E$1002)</f>
        <v>3.6999999999999998E-2</v>
      </c>
    </row>
    <row r="31" spans="1:5" x14ac:dyDescent="0.2">
      <c r="A31" s="2" t="s">
        <v>14</v>
      </c>
      <c r="B31" s="52">
        <f>COUNTIFS(Sheet1!I3:I1002, "family")/ROWS(Sheet1!$G$3:$G$1002)</f>
        <v>0.56000000000000005</v>
      </c>
      <c r="D31" t="s">
        <v>57</v>
      </c>
      <c r="E31" s="52">
        <f>COUNTIF(Sheet1!$H$3:$H$1002, D31)/ROWS(Sheet1!$E$3:$E$1002)</f>
        <v>8.0000000000000002E-3</v>
      </c>
    </row>
    <row r="32" spans="1:5" x14ac:dyDescent="0.2">
      <c r="A32" s="2" t="s">
        <v>2</v>
      </c>
      <c r="B32" s="52">
        <f>COUNTIFS(Sheet1!I3:I1002, "single")/ROWS(Sheet1!$G$3:$G$1002)</f>
        <v>0.44</v>
      </c>
      <c r="D32" t="s">
        <v>34</v>
      </c>
      <c r="E32" s="52">
        <f>COUNTIF(Sheet1!$H$3:$H$1002, D32)/ROWS(Sheet1!$E$3:$E$1002)</f>
        <v>3.9E-2</v>
      </c>
    </row>
    <row r="33" spans="1:5" x14ac:dyDescent="0.2">
      <c r="A33" s="2"/>
      <c r="B33" s="52"/>
      <c r="D33" t="s">
        <v>68</v>
      </c>
      <c r="E33" s="52">
        <f>COUNTIF(Sheet1!$H$3:$H$1002, D33)/ROWS(Sheet1!$E$3:$E$1002)</f>
        <v>1E-3</v>
      </c>
    </row>
    <row r="34" spans="1:5" x14ac:dyDescent="0.2">
      <c r="A34" s="54" t="s">
        <v>166</v>
      </c>
      <c r="B34" s="52"/>
      <c r="D34" t="s">
        <v>32</v>
      </c>
      <c r="E34" s="52">
        <f>COUNTIF(Sheet1!$H$3:$H$1002, D34)/ROWS(Sheet1!$E$3:$E$1002)</f>
        <v>2.7E-2</v>
      </c>
    </row>
    <row r="35" spans="1:5" x14ac:dyDescent="0.2">
      <c r="A35" s="2" t="s">
        <v>6</v>
      </c>
      <c r="B35" s="52">
        <f>COUNTIFS(Sheet1!J3:J1002, A35)/ROWS(Sheet1!$G$3:$G$1002)</f>
        <v>0.17</v>
      </c>
      <c r="D35" t="s">
        <v>52</v>
      </c>
      <c r="E35" s="52">
        <f>COUNTIF(Sheet1!$H$3:$H$1002, D35)/ROWS(Sheet1!$E$3:$E$1002)</f>
        <v>4.0000000000000001E-3</v>
      </c>
    </row>
    <row r="36" spans="1:5" x14ac:dyDescent="0.2">
      <c r="A36" s="2" t="s">
        <v>53</v>
      </c>
      <c r="B36" s="52">
        <f>COUNTIFS(Sheet1!J3:J1002, A36)/ROWS(Sheet1!$G$3:$G$1002)</f>
        <v>0.29399999999999998</v>
      </c>
      <c r="D36" t="s">
        <v>39</v>
      </c>
      <c r="E36" s="52">
        <f>COUNTIF(Sheet1!$H$3:$H$1002, D36)/ROWS(Sheet1!$E$3:$E$1002)</f>
        <v>4.2999999999999997E-2</v>
      </c>
    </row>
    <row r="37" spans="1:5" x14ac:dyDescent="0.2">
      <c r="A37" s="2" t="s">
        <v>54</v>
      </c>
      <c r="B37" s="52">
        <f>COUNTIFS(Sheet1!J3:J1002, A37)/ROWS(Sheet1!$G$3:$G$1002)</f>
        <v>4.2999999999999997E-2</v>
      </c>
      <c r="D37" t="s">
        <v>49</v>
      </c>
      <c r="E37" s="52">
        <f>COUNTIF(Sheet1!$H$3:$H$1002, D37)/ROWS(Sheet1!$E$3:$E$1002)</f>
        <v>3.0000000000000001E-3</v>
      </c>
    </row>
    <row r="38" spans="1:5" x14ac:dyDescent="0.2">
      <c r="A38" s="2" t="s">
        <v>55</v>
      </c>
      <c r="B38" s="52">
        <f>COUNTIFS(Sheet1!J3:J1002, A38)/ROWS(Sheet1!$G$3:$G$1002)</f>
        <v>0.29299999999999998</v>
      </c>
      <c r="D38" t="s">
        <v>50</v>
      </c>
      <c r="E38" s="52">
        <f>COUNTIF(Sheet1!$H$3:$H$1002, D38)/ROWS(Sheet1!$E$3:$E$1002)</f>
        <v>6.0000000000000001E-3</v>
      </c>
    </row>
    <row r="39" spans="1:5" x14ac:dyDescent="0.2">
      <c r="A39" s="3" t="s">
        <v>7</v>
      </c>
      <c r="B39" s="52">
        <f>COUNTIFS(Sheet1!J3:J1002, A39)/ROWS(Sheet1!$G$3:$G$1002)</f>
        <v>0.2</v>
      </c>
      <c r="D39" t="s">
        <v>43</v>
      </c>
      <c r="E39" s="52">
        <f>COUNTIF(Sheet1!$H$3:$H$1002, D39)/ROWS(Sheet1!$E$3:$E$1002)</f>
        <v>3.0000000000000001E-3</v>
      </c>
    </row>
    <row r="40" spans="1:5" x14ac:dyDescent="0.2">
      <c r="A40" s="2"/>
      <c r="B40" s="52"/>
      <c r="D40" t="s">
        <v>62</v>
      </c>
      <c r="E40" s="52">
        <f>COUNTIF(Sheet1!$H$3:$H$1002, D40)/ROWS(Sheet1!$E$3:$E$1002)</f>
        <v>5.0000000000000001E-3</v>
      </c>
    </row>
    <row r="41" spans="1:5" x14ac:dyDescent="0.2">
      <c r="A41" s="54" t="s">
        <v>167</v>
      </c>
      <c r="B41" s="52"/>
      <c r="D41" t="s">
        <v>45</v>
      </c>
      <c r="E41" s="52">
        <f>COUNTIF(Sheet1!$H$3:$H$1002, D41)/ROWS(Sheet1!$E$3:$E$1002)</f>
        <v>0.01</v>
      </c>
    </row>
    <row r="42" spans="1:5" x14ac:dyDescent="0.2">
      <c r="A42" s="2" t="s">
        <v>217</v>
      </c>
      <c r="B42" s="52">
        <f>COUNTIFS(Sheet1!K3:K1002, "&lt;15")/ROWS(Sheet1!$G$3:$G$1002)</f>
        <v>0.112</v>
      </c>
      <c r="D42" t="s">
        <v>47</v>
      </c>
      <c r="E42" s="52">
        <f>COUNTIF(Sheet1!$H$3:$H$1002, D42)/ROWS(Sheet1!$E$3:$E$1002)</f>
        <v>6.0000000000000001E-3</v>
      </c>
    </row>
    <row r="43" spans="1:5" x14ac:dyDescent="0.2">
      <c r="A43" s="2" t="s">
        <v>218</v>
      </c>
      <c r="B43" s="52">
        <f>COUNTIFS(Sheet1!$K$3:$K$1002, "&gt;=15",Sheet1!$K$3:$K$1002, "&lt;31")/ROWS(Sheet1!$G$3:$G$1002)</f>
        <v>0.41799999999999998</v>
      </c>
      <c r="D43" t="s">
        <v>40</v>
      </c>
      <c r="E43" s="52">
        <f>COUNTIF(Sheet1!$H$3:$H$1002, D43)/ROWS(Sheet1!$E$3:$E$1002)</f>
        <v>5.0000000000000001E-3</v>
      </c>
    </row>
    <row r="44" spans="1:5" x14ac:dyDescent="0.2">
      <c r="A44" s="2" t="s">
        <v>219</v>
      </c>
      <c r="B44" s="52">
        <f>COUNTIFS(Sheet1!$K$3:$K$1002, "&gt;=31",Sheet1!$K$3:$K$1002, "&lt;46")/ROWS(Sheet1!$G$3:$G$1002)</f>
        <v>0.28100000000000003</v>
      </c>
      <c r="D44" t="s">
        <v>58</v>
      </c>
      <c r="E44" s="52">
        <f>COUNTIF(Sheet1!$H$3:$H$1002, D44)/ROWS(Sheet1!$E$3:$E$1002)</f>
        <v>7.0000000000000001E-3</v>
      </c>
    </row>
    <row r="45" spans="1:5" x14ac:dyDescent="0.2">
      <c r="A45" s="2" t="s">
        <v>220</v>
      </c>
      <c r="B45" s="52">
        <f>COUNTIFS(Sheet1!$K$3:$K$1002, "&gt;=46",Sheet1!$K$3:$K$1002, "&lt;61")/ROWS(Sheet1!$G$3:$G$1002)</f>
        <v>0.11799999999999999</v>
      </c>
      <c r="D45" t="s">
        <v>64</v>
      </c>
      <c r="E45" s="52">
        <f>COUNTIF(Sheet1!$H$3:$H$1002, D45)/ROWS(Sheet1!$E$3:$E$1002)</f>
        <v>6.0000000000000001E-3</v>
      </c>
    </row>
    <row r="46" spans="1:5" x14ac:dyDescent="0.2">
      <c r="A46" s="2" t="s">
        <v>221</v>
      </c>
      <c r="B46" s="52">
        <f>COUNTIFS(Sheet1!$K$3:$K$1002, "&gt;=61",Sheet1!$K$3:$K$1002, "&lt;76")/ROWS(Sheet1!$G$3:$G$1002)</f>
        <v>5.3999999999999999E-2</v>
      </c>
      <c r="D46" t="s">
        <v>42</v>
      </c>
      <c r="E46" s="52">
        <f>COUNTIF(Sheet1!$H$3:$H$1002, D46)/ROWS(Sheet1!$E$3:$E$1002)</f>
        <v>8.9999999999999993E-3</v>
      </c>
    </row>
    <row r="47" spans="1:5" x14ac:dyDescent="0.2">
      <c r="A47" s="2" t="s">
        <v>222</v>
      </c>
      <c r="B47" s="52">
        <f>COUNTIFS(Sheet1!$K$3:$K$1002, "&gt;=76")/ROWS(Sheet1!$G$3:$G$1002)</f>
        <v>1.7000000000000001E-2</v>
      </c>
      <c r="D47" t="s">
        <v>44</v>
      </c>
      <c r="E47" s="52">
        <f>COUNTIF(Sheet1!$H$3:$H$1002, D47)/ROWS(Sheet1!$E$3:$E$1002)</f>
        <v>6.0000000000000001E-3</v>
      </c>
    </row>
    <row r="48" spans="1:5" x14ac:dyDescent="0.2">
      <c r="A48" s="2"/>
      <c r="B48" s="52"/>
      <c r="D48" t="s">
        <v>48</v>
      </c>
      <c r="E48" s="52">
        <f>COUNTIF(Sheet1!$H$3:$H$1002, D48)/ROWS(Sheet1!$E$3:$E$1002)</f>
        <v>8.0000000000000002E-3</v>
      </c>
    </row>
    <row r="49" spans="1:5" x14ac:dyDescent="0.2">
      <c r="A49" s="54" t="s">
        <v>188</v>
      </c>
      <c r="B49" s="52"/>
      <c r="D49" t="s">
        <v>66</v>
      </c>
      <c r="E49" s="52">
        <f>COUNTIF(Sheet1!$H$3:$H$1002, D49)/ROWS(Sheet1!$E$3:$E$1002)</f>
        <v>4.0000000000000001E-3</v>
      </c>
    </row>
    <row r="50" spans="1:5" x14ac:dyDescent="0.2">
      <c r="A50" s="2" t="s">
        <v>223</v>
      </c>
      <c r="B50" s="52">
        <f>COUNTIFS(Sheet1!$L$3:$L$1002, "&lt;50")/ROWS(Sheet1!$G$3:$G$1002)</f>
        <v>0.27300000000000002</v>
      </c>
      <c r="D50" t="s">
        <v>63</v>
      </c>
      <c r="E50" s="52">
        <f>COUNTIF(Sheet1!$H$3:$H$1002, D50)/ROWS(Sheet1!$E$3:$E$1002)</f>
        <v>6.0000000000000001E-3</v>
      </c>
    </row>
    <row r="51" spans="1:5" x14ac:dyDescent="0.2">
      <c r="A51" s="2" t="s">
        <v>230</v>
      </c>
      <c r="B51" s="52">
        <f>COUNTIFS(Sheet1!L3:L1002, "&gt;=50",Sheet1!$L$3:$L$1002, "&lt;101")/ROWS(Sheet1!$G$3:$G$1002)</f>
        <v>0.39700000000000002</v>
      </c>
      <c r="D51" t="s">
        <v>51</v>
      </c>
      <c r="E51" s="52">
        <f>COUNTIF(Sheet1!$H$3:$H$1002, D51)/ROWS(Sheet1!$E$3:$E$1002)</f>
        <v>4.0000000000000001E-3</v>
      </c>
    </row>
    <row r="52" spans="1:5" x14ac:dyDescent="0.2">
      <c r="A52" s="2" t="s">
        <v>224</v>
      </c>
      <c r="B52" s="52">
        <f>COUNTIFS(Sheet1!L3:L1002, "&gt;=101",Sheet1!$L$3:$L$1002, "&lt;151")/ROWS(Sheet1!$G$3:$G$1002)</f>
        <v>0.156</v>
      </c>
      <c r="D52" t="s">
        <v>46</v>
      </c>
      <c r="E52" s="52">
        <f>COUNTIF(Sheet1!$H$3:$H$1002, D52)/ROWS(Sheet1!$E$3:$E$1002)</f>
        <v>2E-3</v>
      </c>
    </row>
    <row r="53" spans="1:5" x14ac:dyDescent="0.2">
      <c r="A53" s="2" t="s">
        <v>225</v>
      </c>
      <c r="B53" s="52">
        <f>COUNTIFS(Sheet1!L3:L1002, "&gt;=151",Sheet1!$L$3:$L$1002, "&lt;201")/ROWS(Sheet1!$G$3:$G$1002)</f>
        <v>9.6000000000000002E-2</v>
      </c>
      <c r="D53" t="s">
        <v>65</v>
      </c>
      <c r="E53" s="52">
        <f>COUNTIF(Sheet1!$H$3:$H$1002, D53)/ROWS(Sheet1!$E$3:$E$1002)</f>
        <v>2E-3</v>
      </c>
    </row>
    <row r="54" spans="1:5" x14ac:dyDescent="0.2">
      <c r="A54" s="2" t="s">
        <v>226</v>
      </c>
      <c r="B54" s="52">
        <f>COUNTIFS(Sheet1!L3:L1002, "&gt;=201",Sheet1!$L$3:$L$1002, "&lt;251")/ROWS(Sheet1!$G$3:$G$1002)</f>
        <v>4.2000000000000003E-2</v>
      </c>
      <c r="D54" t="s">
        <v>67</v>
      </c>
      <c r="E54" s="52">
        <f>COUNTIF(Sheet1!$H$3:$H$1002, D54)/ROWS(Sheet1!$E$3:$E$1002)</f>
        <v>3.0000000000000001E-3</v>
      </c>
    </row>
    <row r="55" spans="1:5" x14ac:dyDescent="0.2">
      <c r="A55" s="2" t="s">
        <v>227</v>
      </c>
      <c r="B55" s="52">
        <f>COUNTIFS(Sheet1!L3:L1002, "&gt;=251",Sheet1!$L$3:$L$1002, "&lt;301")/ROWS(Sheet1!$G$3:$G$1002)</f>
        <v>1.6E-2</v>
      </c>
    </row>
    <row r="56" spans="1:5" x14ac:dyDescent="0.2">
      <c r="A56" s="2" t="s">
        <v>229</v>
      </c>
      <c r="B56" s="52">
        <f>COUNTIFS(Sheet1!L3:L1002, "&gt;=301",Sheet1!$L$3:$L$1002, "&lt;351")/ROWS(Sheet1!$G$3:$G$1002)</f>
        <v>1.0999999999999999E-2</v>
      </c>
    </row>
    <row r="57" spans="1:5" x14ac:dyDescent="0.2">
      <c r="A57" s="2" t="s">
        <v>228</v>
      </c>
      <c r="B57" s="52">
        <f>COUNTIFS(Sheet1!L3:L1002, "&gt;=351")/ROWS(Sheet1!$G$3:$G$1002)</f>
        <v>8.9999999999999993E-3</v>
      </c>
    </row>
    <row r="58" spans="1:5" x14ac:dyDescent="0.2">
      <c r="A58" s="2"/>
      <c r="B58" s="52"/>
    </row>
    <row r="59" spans="1:5" x14ac:dyDescent="0.2">
      <c r="A59" s="54" t="s">
        <v>168</v>
      </c>
      <c r="D59" s="54" t="s">
        <v>164</v>
      </c>
    </row>
    <row r="60" spans="1:5" x14ac:dyDescent="0.2">
      <c r="A60" s="2" t="s">
        <v>231</v>
      </c>
      <c r="B60" s="52">
        <f>COUNTIFS(Sheet1!M3:M1002, "&lt;12")/ROWS(Sheet1!$G$3:$G$1002)</f>
        <v>0.26800000000000002</v>
      </c>
      <c r="D60" s="62" t="s">
        <v>240</v>
      </c>
      <c r="E60" s="52">
        <f>COUNTIFS(Sheet1!F3:F1002, "&lt;20")/ROWS(Sheet1!$G$3:$G$1002)</f>
        <v>0</v>
      </c>
    </row>
    <row r="61" spans="1:5" x14ac:dyDescent="0.2">
      <c r="A61" s="61" t="s">
        <v>232</v>
      </c>
      <c r="B61" s="52">
        <f>COUNTIFS(Sheet1!M3:M1002, "&gt;=12",Sheet1!M3:M1002, "&lt;25")/ROWS(Sheet1!$G$3:$G$1002)</f>
        <v>0.28399999999999997</v>
      </c>
      <c r="D61" s="62" t="s">
        <v>243</v>
      </c>
      <c r="E61" s="52">
        <f>COUNTIFS(Sheet1!F3:F1002, "&gt;=21",Sheet1!F3:F1002, "&lt;31")/ROWS(Sheet1!$G$3:$G$1002)</f>
        <v>0.371</v>
      </c>
    </row>
    <row r="62" spans="1:5" x14ac:dyDescent="0.2">
      <c r="A62" s="2" t="s">
        <v>233</v>
      </c>
      <c r="B62" s="52">
        <f>COUNTIFS(Sheet1!M3:M1002, "&gt;=25",Sheet1!M3:M1002, "&lt;37")/ROWS(Sheet1!$G$3:$G$1002)</f>
        <v>0.223</v>
      </c>
      <c r="D62" s="62" t="s">
        <v>244</v>
      </c>
      <c r="E62" s="52">
        <f>COUNTIFS(Sheet1!F3:F1002, "&gt;=31",Sheet1!F3:F1002, "&lt;41")/ROWS(Sheet1!$G$3:$G$1002)</f>
        <v>0.26</v>
      </c>
    </row>
    <row r="63" spans="1:5" x14ac:dyDescent="0.2">
      <c r="A63" s="2" t="s">
        <v>234</v>
      </c>
      <c r="B63" s="52">
        <f>COUNTIFS(Sheet1!M3:M1002, "&gt;=37")/ROWS(Sheet1!$G$3:$G$1002)</f>
        <v>0.22500000000000001</v>
      </c>
      <c r="D63" s="62" t="s">
        <v>245</v>
      </c>
      <c r="E63" s="52">
        <f>COUNTIFS(Sheet1!F3:F1002, "&gt;=41",Sheet1!F3:F1002, "&lt;51")/ROWS(Sheet1!$G$3:$G$1002)</f>
        <v>0.17499999999999999</v>
      </c>
    </row>
    <row r="64" spans="1:5" x14ac:dyDescent="0.2">
      <c r="A64" s="2"/>
      <c r="B64" s="52"/>
      <c r="D64" s="62" t="s">
        <v>241</v>
      </c>
      <c r="E64" s="52">
        <f>COUNTIFS(Sheet1!F3:F1002, "&gt;=51",Sheet1!F3:F1002, "&lt;76")/ROWS(Sheet1!$G$3:$G$1002)</f>
        <v>0.192</v>
      </c>
    </row>
    <row r="65" spans="1:5" x14ac:dyDescent="0.2">
      <c r="A65" s="54" t="s">
        <v>169</v>
      </c>
      <c r="B65" s="52"/>
      <c r="D65" s="62" t="s">
        <v>242</v>
      </c>
      <c r="E65" s="52">
        <f>COUNTIFS(Sheet1!F3:F1002, "&gt;=76",Sheet1!F3:F1002, "&lt;100")/ROWS(Sheet1!$G$3:$G$1002)</f>
        <v>0</v>
      </c>
    </row>
    <row r="66" spans="1:5" x14ac:dyDescent="0.2">
      <c r="A66" s="2" t="s">
        <v>4</v>
      </c>
      <c r="B66" s="52">
        <f>COUNTIFS(Sheet1!$N$3:$N$1002, A66)/ROWS(Sheet1!$G$3:$G$1002)</f>
        <v>0.8</v>
      </c>
      <c r="D66" s="62" t="s">
        <v>239</v>
      </c>
      <c r="E66" s="52">
        <f>COUNTIFS(Sheet1!F3:F1002, "&gt;=101",Sheet1!F3:F1002, "&lt;601")/ROWS(Sheet1!$G$3:$G$1002)</f>
        <v>0</v>
      </c>
    </row>
    <row r="67" spans="1:5" x14ac:dyDescent="0.2">
      <c r="A67" s="2" t="s">
        <v>8</v>
      </c>
      <c r="B67" s="52">
        <f>COUNTIFS(Sheet1!$N$3:$N$1002, A67)/ROWS(Sheet1!$G$3:$G$1002)</f>
        <v>0.2</v>
      </c>
      <c r="D67" s="62" t="s">
        <v>238</v>
      </c>
      <c r="E67" s="52">
        <f>COUNTIFS(Sheet1!F3:F1002, "&gt;=601")/ROWS(Sheet1!$G$3:$G$1002)</f>
        <v>2E-3</v>
      </c>
    </row>
    <row r="68" spans="1:5" x14ac:dyDescent="0.2">
      <c r="A68" s="2"/>
      <c r="B68" s="52"/>
      <c r="D68" s="62"/>
      <c r="E68" s="52"/>
    </row>
    <row r="69" spans="1:5" x14ac:dyDescent="0.2">
      <c r="A69" s="54" t="s">
        <v>170</v>
      </c>
      <c r="B69" s="52"/>
      <c r="D69" s="62"/>
      <c r="E69" s="52"/>
    </row>
    <row r="70" spans="1:5" x14ac:dyDescent="0.2">
      <c r="A70" s="2" t="s">
        <v>235</v>
      </c>
      <c r="B70" s="52">
        <f>COUNTIFS(Sheet1!O3:O1002, "&lt;4")/ROWS(Sheet1!$G$3:$G$1002)</f>
        <v>0.80100000000000005</v>
      </c>
      <c r="D70" s="62"/>
      <c r="E70" s="52"/>
    </row>
    <row r="71" spans="1:5" x14ac:dyDescent="0.2">
      <c r="A71" s="61" t="s">
        <v>236</v>
      </c>
      <c r="B71" s="52">
        <f>COUNTIFS(Sheet1!O3:O1002, "&gt;=4",Sheet1!O3:O1002, "&lt;10")/ROWS(Sheet1!$G$3:$G$1002)</f>
        <v>0.13900000000000001</v>
      </c>
      <c r="D71" s="62"/>
      <c r="E71" s="52"/>
    </row>
    <row r="72" spans="1:5" x14ac:dyDescent="0.2">
      <c r="A72" s="2" t="s">
        <v>237</v>
      </c>
      <c r="B72" s="52">
        <f>COUNTIFS(Sheet1!O3:O1002, "&gt;=10")/ROWS(Sheet1!$G$3:$G$1002)</f>
        <v>0.06</v>
      </c>
    </row>
    <row r="73" spans="1:5" x14ac:dyDescent="0.2">
      <c r="A73" s="2"/>
      <c r="B73" s="52"/>
    </row>
    <row r="74" spans="1:5" x14ac:dyDescent="0.2">
      <c r="A74" s="54" t="s">
        <v>82</v>
      </c>
      <c r="B74" s="52"/>
    </row>
    <row r="75" spans="1:5" x14ac:dyDescent="0.2">
      <c r="A75" s="1" t="s">
        <v>9</v>
      </c>
      <c r="B75" s="52">
        <f>COUNTIFS(Sheet1!$P$3:$P$1002, A75)/ROWS(Sheet1!$G$3:$G$1002)</f>
        <v>0.2</v>
      </c>
    </row>
    <row r="76" spans="1:5" x14ac:dyDescent="0.2">
      <c r="A76" t="s">
        <v>12</v>
      </c>
      <c r="B76" s="52">
        <f>COUNTIFS(Sheet1!$P$3:$P$1002, A76)/ROWS(Sheet1!$G$3:$G$1002)</f>
        <v>0.221</v>
      </c>
    </row>
    <row r="77" spans="1:5" x14ac:dyDescent="0.2">
      <c r="A77" t="s">
        <v>10</v>
      </c>
      <c r="B77" s="52">
        <f>COUNTIFS(Sheet1!$P$3:$P$1002, A77)/ROWS(Sheet1!$G$3:$G$1002)</f>
        <v>0.22800000000000001</v>
      </c>
    </row>
    <row r="78" spans="1:5" x14ac:dyDescent="0.2">
      <c r="A78" t="s">
        <v>11</v>
      </c>
      <c r="B78" s="52">
        <f>COUNTIFS(Sheet1!$P$3:$P$1002, A78)/ROWS(Sheet1!$G$3:$G$1002)</f>
        <v>0.221</v>
      </c>
    </row>
    <row r="79" spans="1:5" x14ac:dyDescent="0.2">
      <c r="A79" t="s">
        <v>13</v>
      </c>
      <c r="B79" s="52">
        <f>COUNTIFS(Sheet1!$P$3:$P$1002, A79)/ROWS(Sheet1!$G$3:$G$1002)</f>
        <v>0.13</v>
      </c>
    </row>
    <row r="80" spans="1:5" x14ac:dyDescent="0.2">
      <c r="A80" s="2"/>
      <c r="B80" s="52"/>
    </row>
    <row r="81" spans="1:2" x14ac:dyDescent="0.2">
      <c r="A81" s="2"/>
      <c r="B81" s="52"/>
    </row>
    <row r="82" spans="1:2" x14ac:dyDescent="0.2">
      <c r="A82" s="2"/>
      <c r="B82" s="52"/>
    </row>
    <row r="83" spans="1:2" x14ac:dyDescent="0.2">
      <c r="A83" s="2"/>
      <c r="B83" s="52"/>
    </row>
    <row r="84" spans="1:2" x14ac:dyDescent="0.2">
      <c r="A84" s="2"/>
      <c r="B84" s="52"/>
    </row>
    <row r="85" spans="1:2" x14ac:dyDescent="0.2">
      <c r="A85" s="2"/>
    </row>
    <row r="86" spans="1:2" x14ac:dyDescent="0.2">
      <c r="A86"/>
    </row>
  </sheetData>
  <autoFilter ref="A22:A85" xr:uid="{00000000-0009-0000-0000-000003000000}">
    <sortState ref="A23:A90">
      <sortCondition ref="A22:A90"/>
    </sortState>
  </autoFilter>
  <mergeCells count="1">
    <mergeCell ref="A1:H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61"/>
  <sheetViews>
    <sheetView workbookViewId="0">
      <selection activeCell="B10" sqref="B10"/>
    </sheetView>
  </sheetViews>
  <sheetFormatPr baseColWidth="10" defaultColWidth="8.83203125" defaultRowHeight="16" x14ac:dyDescent="0.2"/>
  <cols>
    <col min="1" max="1" width="27.6640625" style="15" customWidth="1"/>
    <col min="2" max="2" width="17.1640625" style="15" customWidth="1"/>
    <col min="3" max="3" width="14.1640625" style="15" customWidth="1"/>
    <col min="4" max="4" width="5" style="15" customWidth="1"/>
    <col min="5" max="5" width="16.6640625" style="15" customWidth="1"/>
    <col min="6" max="6" width="20" style="15" customWidth="1"/>
    <col min="7" max="7" width="18" style="15" customWidth="1"/>
    <col min="8" max="8" width="67.1640625" style="15" customWidth="1"/>
    <col min="9" max="9" width="13.6640625" style="15" bestFit="1" customWidth="1"/>
    <col min="10" max="11" width="8.83203125" style="15"/>
    <col min="12" max="12" width="70.6640625" style="15" customWidth="1"/>
    <col min="13" max="16384" width="8.83203125" style="15"/>
  </cols>
  <sheetData>
    <row r="1" spans="1:8" x14ac:dyDescent="0.2">
      <c r="A1" s="58" t="s">
        <v>172</v>
      </c>
      <c r="B1" s="58"/>
      <c r="C1" s="58"/>
      <c r="D1" s="58"/>
      <c r="E1" s="58"/>
      <c r="F1" s="58"/>
      <c r="G1" s="58"/>
      <c r="H1" s="58"/>
    </row>
    <row r="2" spans="1:8" x14ac:dyDescent="0.2">
      <c r="A2" s="19"/>
      <c r="B2" s="19"/>
      <c r="C2" s="19"/>
      <c r="D2" s="19"/>
      <c r="E2" s="19"/>
      <c r="F2" s="19"/>
      <c r="G2" s="19"/>
      <c r="H2" s="19"/>
    </row>
    <row r="3" spans="1:8" ht="30.75" customHeight="1" x14ac:dyDescent="0.2">
      <c r="A3" s="57" t="s">
        <v>173</v>
      </c>
      <c r="B3" s="57"/>
      <c r="C3" s="57"/>
      <c r="D3" s="57"/>
      <c r="E3" s="57"/>
      <c r="F3" s="57"/>
      <c r="G3" s="57"/>
      <c r="H3" s="57"/>
    </row>
    <row r="4" spans="1:8" x14ac:dyDescent="0.2">
      <c r="A4" s="23"/>
      <c r="B4" s="23"/>
      <c r="C4" s="23"/>
      <c r="D4" s="23"/>
      <c r="E4" s="23"/>
      <c r="F4" s="23"/>
      <c r="G4" s="23"/>
      <c r="H4" s="23"/>
    </row>
    <row r="5" spans="1:8" x14ac:dyDescent="0.2">
      <c r="A5" s="25" t="s">
        <v>153</v>
      </c>
      <c r="B5" s="26">
        <f>COUNTIFS(Sheet1!Q3:Q1002, "&gt;=499", Sheet1!N3:N1002, "early", Sheet1!B3:B1002, "male", Sheet1!C3:C1002, "married", Sheet1!M3:M1002, "&lt;=12")</f>
        <v>79</v>
      </c>
      <c r="C5" s="49"/>
      <c r="D5" s="50"/>
      <c r="E5" s="45"/>
      <c r="F5" s="45"/>
      <c r="G5" s="50"/>
      <c r="H5" s="45"/>
    </row>
    <row r="6" spans="1:8" x14ac:dyDescent="0.2">
      <c r="A6" s="19"/>
      <c r="B6" s="24"/>
      <c r="C6" s="28"/>
      <c r="D6" s="29"/>
      <c r="G6" s="29"/>
    </row>
    <row r="7" spans="1:8" x14ac:dyDescent="0.2">
      <c r="G7" s="29"/>
    </row>
    <row r="8" spans="1:8" ht="33.75" customHeight="1" x14ac:dyDescent="0.2">
      <c r="A8" s="57" t="s">
        <v>175</v>
      </c>
      <c r="B8" s="57"/>
      <c r="C8" s="57"/>
      <c r="D8" s="57"/>
      <c r="E8" s="57"/>
      <c r="F8" s="57"/>
      <c r="G8" s="57"/>
      <c r="H8" s="57"/>
    </row>
    <row r="9" spans="1:8" x14ac:dyDescent="0.2">
      <c r="A9" s="20"/>
      <c r="B9" s="20"/>
      <c r="C9" s="20"/>
      <c r="D9" s="20"/>
      <c r="E9" s="20"/>
      <c r="F9" s="20"/>
      <c r="G9" s="20"/>
      <c r="H9" s="20"/>
    </row>
    <row r="10" spans="1:8" x14ac:dyDescent="0.2">
      <c r="A10" s="25" t="s">
        <v>153</v>
      </c>
      <c r="B10" s="26">
        <f>SUM(COUNTIFS(Sheet1!E3:E1002, {"PhD";"MA"}, Sheet1!C3:C1002, "single", Sheet1!B3:B1002, "female"), COUNTIFS(Sheet1!E3:E1002, {"PhD";"MA"}, Sheet1!C3:C1002, "married", Sheet1!I3:I1002, "single", Sheet1!B3:B1002, "female"))</f>
        <v>56</v>
      </c>
      <c r="C10" s="20"/>
      <c r="D10" s="20"/>
      <c r="E10" s="20"/>
      <c r="F10" s="20"/>
      <c r="G10" s="20"/>
      <c r="H10" s="20"/>
    </row>
    <row r="11" spans="1:8" x14ac:dyDescent="0.2">
      <c r="A11" s="19"/>
      <c r="B11" s="24"/>
      <c r="C11" s="20"/>
      <c r="D11" s="20"/>
      <c r="E11" s="20"/>
      <c r="F11" s="20"/>
      <c r="G11" s="20"/>
      <c r="H11" s="20"/>
    </row>
    <row r="12" spans="1:8" x14ac:dyDescent="0.2">
      <c r="A12" s="20"/>
      <c r="B12" s="20"/>
      <c r="C12" s="20"/>
      <c r="D12" s="20"/>
      <c r="E12" s="20"/>
      <c r="F12" s="20"/>
      <c r="G12" s="20"/>
      <c r="H12" s="20"/>
    </row>
    <row r="13" spans="1:8" x14ac:dyDescent="0.2">
      <c r="A13" s="58" t="s">
        <v>158</v>
      </c>
      <c r="B13" s="58"/>
      <c r="C13" s="58"/>
      <c r="D13" s="58"/>
      <c r="E13" s="58"/>
      <c r="F13" s="58"/>
      <c r="G13" s="58"/>
      <c r="H13" s="58"/>
    </row>
    <row r="14" spans="1:8" x14ac:dyDescent="0.2">
      <c r="A14" s="19"/>
      <c r="B14" s="19"/>
      <c r="C14" s="19"/>
      <c r="D14" s="19"/>
      <c r="E14" s="19"/>
      <c r="F14" s="19"/>
      <c r="G14" s="19"/>
      <c r="H14" s="19"/>
    </row>
    <row r="15" spans="1:8" x14ac:dyDescent="0.2">
      <c r="A15" s="25" t="s">
        <v>153</v>
      </c>
      <c r="B15" s="26">
        <f>COUNTIFS(Sheet1!N3:N1002, "early", Sheet1!M3:M1002, "&lt;=12", Sheet1!J3:J1002, "specialty stores")</f>
        <v>132</v>
      </c>
      <c r="C15" s="19"/>
      <c r="D15" s="19"/>
      <c r="E15" s="19"/>
      <c r="F15" s="19"/>
      <c r="G15" s="19"/>
      <c r="H15" s="19"/>
    </row>
    <row r="16" spans="1:8" x14ac:dyDescent="0.2">
      <c r="A16" s="19"/>
      <c r="B16" s="19"/>
      <c r="C16" s="19"/>
      <c r="D16" s="19"/>
      <c r="E16" s="19"/>
      <c r="F16" s="19"/>
      <c r="G16" s="19"/>
      <c r="H16" s="19"/>
    </row>
    <row r="17" spans="1:8" x14ac:dyDescent="0.2">
      <c r="A17" s="19"/>
      <c r="B17" s="19"/>
      <c r="C17" s="19"/>
      <c r="D17" s="19"/>
      <c r="E17" s="19"/>
      <c r="F17" s="19"/>
      <c r="G17" s="19"/>
      <c r="H17" s="19"/>
    </row>
    <row r="18" spans="1:8" x14ac:dyDescent="0.2">
      <c r="A18" s="57" t="s">
        <v>174</v>
      </c>
      <c r="B18" s="57"/>
      <c r="C18" s="57"/>
      <c r="D18" s="57"/>
      <c r="E18" s="57"/>
      <c r="F18" s="57"/>
      <c r="G18" s="57"/>
      <c r="H18" s="57"/>
    </row>
    <row r="19" spans="1:8" x14ac:dyDescent="0.2">
      <c r="G19" s="29"/>
    </row>
    <row r="20" spans="1:8" ht="17.25" customHeight="1" x14ac:dyDescent="0.2">
      <c r="A20" s="27" t="s">
        <v>154</v>
      </c>
      <c r="B20" s="26">
        <f>COUNTIFS(Sheet1!G3:G1002, "&gt;65", Sheet1!O3:O1002, "&gt;6")</f>
        <v>20</v>
      </c>
      <c r="G20" s="29"/>
    </row>
    <row r="21" spans="1:8" x14ac:dyDescent="0.2">
      <c r="G21" s="29"/>
    </row>
    <row r="22" spans="1:8" x14ac:dyDescent="0.2">
      <c r="A22" s="25" t="s">
        <v>155</v>
      </c>
      <c r="B22" s="26" t="s">
        <v>205</v>
      </c>
      <c r="C22" s="45">
        <f>_xlfn.MINIFS(Sheet1!F3:F1002, Sheet1!G3:G1002, "&gt;65", Sheet1!O3:O1002, "&gt;6")</f>
        <v>41</v>
      </c>
      <c r="G22" s="29"/>
    </row>
    <row r="23" spans="1:8" x14ac:dyDescent="0.2">
      <c r="A23" s="25"/>
      <c r="C23" s="15">
        <f>_xlfn.MAXIFS(Sheet1!F3:F1002, Sheet1!G3:G1002, "&gt;65", Sheet1!O3:O1002, "&gt;6")</f>
        <v>55</v>
      </c>
      <c r="G23" s="29"/>
    </row>
    <row r="24" spans="1:8" x14ac:dyDescent="0.2">
      <c r="A24" s="25" t="s">
        <v>142</v>
      </c>
      <c r="B24" s="26">
        <f>SUMIFS(Sheet1!F3:F1002, Sheet1!G3:G1002, "&gt;65",Sheet1!O3:O1002, "&gt;6")/B20</f>
        <v>48.6</v>
      </c>
      <c r="G24" s="29"/>
    </row>
    <row r="25" spans="1:8" x14ac:dyDescent="0.2">
      <c r="A25" s="25"/>
      <c r="B25" s="25"/>
      <c r="G25" s="29"/>
    </row>
    <row r="26" spans="1:8" x14ac:dyDescent="0.2">
      <c r="G26" s="29"/>
    </row>
    <row r="27" spans="1:8" x14ac:dyDescent="0.2">
      <c r="G27" s="29"/>
    </row>
    <row r="28" spans="1:8" x14ac:dyDescent="0.2">
      <c r="G28" s="29"/>
    </row>
    <row r="29" spans="1:8" x14ac:dyDescent="0.2">
      <c r="G29" s="29"/>
    </row>
    <row r="30" spans="1:8" x14ac:dyDescent="0.2">
      <c r="G30" s="29"/>
    </row>
    <row r="31" spans="1:8" x14ac:dyDescent="0.2">
      <c r="G31" s="29"/>
    </row>
    <row r="32" spans="1:8" x14ac:dyDescent="0.2">
      <c r="G32" s="29"/>
    </row>
    <row r="33" spans="7:7" x14ac:dyDescent="0.2">
      <c r="G33" s="29"/>
    </row>
    <row r="34" spans="7:7" x14ac:dyDescent="0.2">
      <c r="G34" s="29"/>
    </row>
    <row r="35" spans="7:7" x14ac:dyDescent="0.2">
      <c r="G35" s="29"/>
    </row>
    <row r="36" spans="7:7" x14ac:dyDescent="0.2">
      <c r="G36" s="29"/>
    </row>
    <row r="37" spans="7:7" x14ac:dyDescent="0.2">
      <c r="G37" s="29"/>
    </row>
    <row r="38" spans="7:7" x14ac:dyDescent="0.2">
      <c r="G38" s="29"/>
    </row>
    <row r="39" spans="7:7" x14ac:dyDescent="0.2">
      <c r="G39" s="29"/>
    </row>
    <row r="40" spans="7:7" x14ac:dyDescent="0.2">
      <c r="G40" s="29"/>
    </row>
    <row r="41" spans="7:7" x14ac:dyDescent="0.2">
      <c r="G41" s="29"/>
    </row>
    <row r="42" spans="7:7" x14ac:dyDescent="0.2">
      <c r="G42" s="29"/>
    </row>
    <row r="43" spans="7:7" x14ac:dyDescent="0.2">
      <c r="G43" s="29"/>
    </row>
    <row r="44" spans="7:7" x14ac:dyDescent="0.2">
      <c r="G44" s="29"/>
    </row>
    <row r="45" spans="7:7" x14ac:dyDescent="0.2">
      <c r="G45" s="29"/>
    </row>
    <row r="46" spans="7:7" x14ac:dyDescent="0.2">
      <c r="G46" s="29"/>
    </row>
    <row r="47" spans="7:7" x14ac:dyDescent="0.2">
      <c r="G47" s="29"/>
    </row>
    <row r="48" spans="7:7" x14ac:dyDescent="0.2">
      <c r="G48" s="29"/>
    </row>
    <row r="49" spans="7:7" x14ac:dyDescent="0.2">
      <c r="G49" s="29"/>
    </row>
    <row r="50" spans="7:7" x14ac:dyDescent="0.2">
      <c r="G50" s="29"/>
    </row>
    <row r="51" spans="7:7" x14ac:dyDescent="0.2">
      <c r="G51" s="29"/>
    </row>
    <row r="52" spans="7:7" x14ac:dyDescent="0.2">
      <c r="G52" s="29"/>
    </row>
    <row r="53" spans="7:7" x14ac:dyDescent="0.2">
      <c r="G53" s="29"/>
    </row>
    <row r="54" spans="7:7" x14ac:dyDescent="0.2">
      <c r="G54" s="29"/>
    </row>
    <row r="55" spans="7:7" x14ac:dyDescent="0.2">
      <c r="G55" s="29"/>
    </row>
    <row r="56" spans="7:7" x14ac:dyDescent="0.2">
      <c r="G56" s="29"/>
    </row>
    <row r="57" spans="7:7" x14ac:dyDescent="0.2">
      <c r="G57" s="29"/>
    </row>
    <row r="58" spans="7:7" x14ac:dyDescent="0.2">
      <c r="G58" s="29"/>
    </row>
    <row r="59" spans="7:7" x14ac:dyDescent="0.2">
      <c r="G59" s="29"/>
    </row>
    <row r="60" spans="7:7" x14ac:dyDescent="0.2">
      <c r="G60" s="29"/>
    </row>
    <row r="61" spans="7:7" x14ac:dyDescent="0.2">
      <c r="G61" s="29"/>
    </row>
    <row r="62" spans="7:7" x14ac:dyDescent="0.2">
      <c r="G62" s="29"/>
    </row>
    <row r="63" spans="7:7" x14ac:dyDescent="0.2">
      <c r="G63" s="29"/>
    </row>
    <row r="64" spans="7:7" x14ac:dyDescent="0.2">
      <c r="G64" s="29"/>
    </row>
    <row r="65" spans="7:7" x14ac:dyDescent="0.2">
      <c r="G65" s="29"/>
    </row>
    <row r="66" spans="7:7" x14ac:dyDescent="0.2">
      <c r="G66" s="29"/>
    </row>
    <row r="67" spans="7:7" x14ac:dyDescent="0.2">
      <c r="G67" s="29"/>
    </row>
    <row r="68" spans="7:7" x14ac:dyDescent="0.2">
      <c r="G68" s="29"/>
    </row>
    <row r="69" spans="7:7" x14ac:dyDescent="0.2">
      <c r="G69" s="29"/>
    </row>
    <row r="70" spans="7:7" x14ac:dyDescent="0.2">
      <c r="G70" s="29"/>
    </row>
    <row r="71" spans="7:7" x14ac:dyDescent="0.2">
      <c r="G71" s="29"/>
    </row>
    <row r="72" spans="7:7" x14ac:dyDescent="0.2">
      <c r="G72" s="29"/>
    </row>
    <row r="73" spans="7:7" x14ac:dyDescent="0.2">
      <c r="G73" s="29"/>
    </row>
    <row r="74" spans="7:7" x14ac:dyDescent="0.2">
      <c r="G74" s="29"/>
    </row>
    <row r="75" spans="7:7" x14ac:dyDescent="0.2">
      <c r="G75" s="29"/>
    </row>
    <row r="76" spans="7:7" x14ac:dyDescent="0.2">
      <c r="G76" s="29"/>
    </row>
    <row r="77" spans="7:7" x14ac:dyDescent="0.2">
      <c r="G77" s="29"/>
    </row>
    <row r="78" spans="7:7" x14ac:dyDescent="0.2">
      <c r="G78" s="29"/>
    </row>
    <row r="79" spans="7:7" x14ac:dyDescent="0.2">
      <c r="G79" s="29"/>
    </row>
    <row r="80" spans="7:7" x14ac:dyDescent="0.2">
      <c r="G80" s="29"/>
    </row>
    <row r="81" spans="7:7" x14ac:dyDescent="0.2">
      <c r="G81" s="29"/>
    </row>
    <row r="82" spans="7:7" x14ac:dyDescent="0.2">
      <c r="G82" s="29"/>
    </row>
    <row r="83" spans="7:7" x14ac:dyDescent="0.2">
      <c r="G83" s="29"/>
    </row>
    <row r="84" spans="7:7" x14ac:dyDescent="0.2">
      <c r="G84" s="29"/>
    </row>
    <row r="85" spans="7:7" x14ac:dyDescent="0.2">
      <c r="G85" s="29"/>
    </row>
    <row r="86" spans="7:7" x14ac:dyDescent="0.2">
      <c r="G86" s="29"/>
    </row>
    <row r="87" spans="7:7" x14ac:dyDescent="0.2">
      <c r="G87" s="29"/>
    </row>
    <row r="88" spans="7:7" x14ac:dyDescent="0.2">
      <c r="G88" s="29"/>
    </row>
    <row r="89" spans="7:7" x14ac:dyDescent="0.2">
      <c r="G89" s="29"/>
    </row>
    <row r="90" spans="7:7" x14ac:dyDescent="0.2">
      <c r="G90" s="29"/>
    </row>
    <row r="91" spans="7:7" x14ac:dyDescent="0.2">
      <c r="G91" s="29"/>
    </row>
    <row r="92" spans="7:7" x14ac:dyDescent="0.2">
      <c r="G92" s="29"/>
    </row>
    <row r="93" spans="7:7" x14ac:dyDescent="0.2">
      <c r="G93" s="29"/>
    </row>
    <row r="94" spans="7:7" x14ac:dyDescent="0.2">
      <c r="G94" s="29"/>
    </row>
    <row r="95" spans="7:7" x14ac:dyDescent="0.2">
      <c r="G95" s="29"/>
    </row>
    <row r="96" spans="7:7" x14ac:dyDescent="0.2">
      <c r="G96" s="29"/>
    </row>
    <row r="97" spans="7:7" x14ac:dyDescent="0.2">
      <c r="G97" s="29"/>
    </row>
    <row r="98" spans="7:7" x14ac:dyDescent="0.2">
      <c r="G98" s="29"/>
    </row>
    <row r="99" spans="7:7" x14ac:dyDescent="0.2">
      <c r="G99" s="29"/>
    </row>
    <row r="100" spans="7:7" x14ac:dyDescent="0.2">
      <c r="G100" s="29"/>
    </row>
    <row r="101" spans="7:7" x14ac:dyDescent="0.2">
      <c r="G101" s="29"/>
    </row>
    <row r="102" spans="7:7" x14ac:dyDescent="0.2">
      <c r="G102" s="29"/>
    </row>
    <row r="103" spans="7:7" x14ac:dyDescent="0.2">
      <c r="G103" s="29"/>
    </row>
    <row r="104" spans="7:7" x14ac:dyDescent="0.2">
      <c r="G104" s="29"/>
    </row>
    <row r="105" spans="7:7" x14ac:dyDescent="0.2">
      <c r="G105" s="29"/>
    </row>
    <row r="106" spans="7:7" x14ac:dyDescent="0.2">
      <c r="G106" s="29"/>
    </row>
    <row r="107" spans="7:7" x14ac:dyDescent="0.2">
      <c r="G107" s="29"/>
    </row>
    <row r="108" spans="7:7" x14ac:dyDescent="0.2">
      <c r="G108" s="29"/>
    </row>
    <row r="109" spans="7:7" x14ac:dyDescent="0.2">
      <c r="G109" s="29"/>
    </row>
    <row r="110" spans="7:7" x14ac:dyDescent="0.2">
      <c r="G110" s="29"/>
    </row>
    <row r="111" spans="7:7" x14ac:dyDescent="0.2">
      <c r="G111" s="29"/>
    </row>
    <row r="112" spans="7:7" x14ac:dyDescent="0.2">
      <c r="G112" s="29"/>
    </row>
    <row r="114" spans="1:9" ht="68" x14ac:dyDescent="0.2">
      <c r="H114" s="16" t="s">
        <v>156</v>
      </c>
      <c r="I114" s="15">
        <v>55</v>
      </c>
    </row>
    <row r="116" spans="1:9" x14ac:dyDescent="0.2">
      <c r="A116" s="30" t="s">
        <v>71</v>
      </c>
      <c r="B116" s="31"/>
      <c r="C116" s="31"/>
      <c r="D116" s="32"/>
    </row>
    <row r="117" spans="1:9" x14ac:dyDescent="0.2">
      <c r="A117" s="30" t="s">
        <v>75</v>
      </c>
      <c r="B117" s="30" t="s">
        <v>77</v>
      </c>
      <c r="C117" s="30" t="s">
        <v>76</v>
      </c>
      <c r="D117" s="32" t="s">
        <v>72</v>
      </c>
    </row>
    <row r="118" spans="1:9" ht="18" customHeight="1" x14ac:dyDescent="0.2">
      <c r="A118" s="33" t="s">
        <v>3</v>
      </c>
      <c r="B118" s="33" t="s">
        <v>84</v>
      </c>
      <c r="C118" s="33" t="s">
        <v>1</v>
      </c>
      <c r="D118" s="34">
        <v>37</v>
      </c>
    </row>
    <row r="119" spans="1:9" x14ac:dyDescent="0.2">
      <c r="A119" s="35"/>
      <c r="B119" s="35"/>
      <c r="C119" s="36" t="s">
        <v>2</v>
      </c>
      <c r="D119" s="37">
        <v>28</v>
      </c>
    </row>
    <row r="120" spans="1:9" x14ac:dyDescent="0.2">
      <c r="A120" s="35"/>
      <c r="B120" s="33" t="s">
        <v>134</v>
      </c>
      <c r="C120" s="31"/>
      <c r="D120" s="34">
        <v>65</v>
      </c>
    </row>
    <row r="121" spans="1:9" x14ac:dyDescent="0.2">
      <c r="A121" s="35"/>
      <c r="B121" s="33" t="s">
        <v>85</v>
      </c>
      <c r="C121" s="33" t="s">
        <v>1</v>
      </c>
      <c r="D121" s="34">
        <v>26</v>
      </c>
    </row>
    <row r="122" spans="1:9" x14ac:dyDescent="0.2">
      <c r="A122" s="35"/>
      <c r="B122" s="35"/>
      <c r="C122" s="36" t="s">
        <v>2</v>
      </c>
      <c r="D122" s="37">
        <v>21</v>
      </c>
    </row>
    <row r="123" spans="1:9" x14ac:dyDescent="0.2">
      <c r="A123" s="35"/>
      <c r="B123" s="33" t="s">
        <v>135</v>
      </c>
      <c r="C123" s="31"/>
      <c r="D123" s="34">
        <v>47</v>
      </c>
    </row>
    <row r="124" spans="1:9" x14ac:dyDescent="0.2">
      <c r="A124" s="38" t="s">
        <v>73</v>
      </c>
      <c r="B124" s="39"/>
      <c r="C124" s="39"/>
      <c r="D124" s="40">
        <v>112</v>
      </c>
    </row>
    <row r="129" spans="1:9" x14ac:dyDescent="0.2">
      <c r="A129" s="28"/>
      <c r="B129" s="28"/>
      <c r="C129" s="28"/>
      <c r="D129" s="29"/>
    </row>
    <row r="132" spans="1:9" ht="34" x14ac:dyDescent="0.2">
      <c r="H132" s="16" t="s">
        <v>150</v>
      </c>
      <c r="I132" s="15">
        <v>132</v>
      </c>
    </row>
    <row r="133" spans="1:9" x14ac:dyDescent="0.2">
      <c r="A133" s="33"/>
      <c r="B133" s="33"/>
      <c r="C133" s="31"/>
      <c r="D133" s="31"/>
      <c r="E133" s="31"/>
      <c r="F133" s="31"/>
      <c r="G133" s="41"/>
    </row>
    <row r="134" spans="1:9" x14ac:dyDescent="0.2">
      <c r="A134" s="30" t="s">
        <v>78</v>
      </c>
      <c r="B134" s="35"/>
      <c r="C134" s="42"/>
      <c r="D134" s="42"/>
      <c r="E134" s="42"/>
      <c r="F134" s="42"/>
      <c r="G134" s="43"/>
    </row>
    <row r="135" spans="1:9" x14ac:dyDescent="0.2">
      <c r="A135" s="38" t="s">
        <v>4</v>
      </c>
      <c r="B135" s="38"/>
      <c r="C135" s="39"/>
      <c r="D135" s="39"/>
      <c r="E135" s="39"/>
      <c r="F135" s="39"/>
      <c r="G135" s="44"/>
    </row>
    <row r="152" spans="1:9" ht="34" x14ac:dyDescent="0.2">
      <c r="H152" s="16" t="s">
        <v>157</v>
      </c>
      <c r="I152" s="15">
        <v>20</v>
      </c>
    </row>
    <row r="154" spans="1:9" x14ac:dyDescent="0.2">
      <c r="A154" s="30" t="s">
        <v>74</v>
      </c>
      <c r="B154" s="31"/>
      <c r="C154" s="32"/>
      <c r="H154" s="15" t="s">
        <v>98</v>
      </c>
      <c r="I154" s="15" t="s">
        <v>97</v>
      </c>
    </row>
    <row r="155" spans="1:9" x14ac:dyDescent="0.2">
      <c r="A155" s="30" t="s">
        <v>79</v>
      </c>
      <c r="B155" s="30" t="s">
        <v>80</v>
      </c>
      <c r="C155" s="32" t="s">
        <v>72</v>
      </c>
    </row>
    <row r="156" spans="1:9" x14ac:dyDescent="0.2">
      <c r="A156" s="33">
        <v>21</v>
      </c>
      <c r="B156" s="33">
        <v>67</v>
      </c>
      <c r="C156" s="34">
        <v>1</v>
      </c>
      <c r="H156" s="15" t="s">
        <v>99</v>
      </c>
      <c r="I156" s="15" t="s">
        <v>102</v>
      </c>
    </row>
    <row r="157" spans="1:9" x14ac:dyDescent="0.2">
      <c r="A157" s="33" t="s">
        <v>104</v>
      </c>
      <c r="B157" s="31"/>
      <c r="C157" s="34">
        <v>1</v>
      </c>
    </row>
    <row r="158" spans="1:9" x14ac:dyDescent="0.2">
      <c r="A158" s="33">
        <v>24</v>
      </c>
      <c r="B158" s="33">
        <v>72</v>
      </c>
      <c r="C158" s="34">
        <v>1</v>
      </c>
      <c r="H158" s="15" t="s">
        <v>96</v>
      </c>
      <c r="I158" s="15" t="s">
        <v>103</v>
      </c>
    </row>
    <row r="159" spans="1:9" x14ac:dyDescent="0.2">
      <c r="A159" s="35"/>
      <c r="B159" s="36">
        <v>76</v>
      </c>
      <c r="C159" s="37">
        <v>1</v>
      </c>
    </row>
    <row r="160" spans="1:9" x14ac:dyDescent="0.2">
      <c r="A160" s="33" t="s">
        <v>105</v>
      </c>
      <c r="B160" s="31"/>
      <c r="C160" s="34">
        <v>2</v>
      </c>
    </row>
    <row r="161" spans="1:3" x14ac:dyDescent="0.2">
      <c r="A161" s="33">
        <v>25</v>
      </c>
      <c r="B161" s="33">
        <v>66</v>
      </c>
      <c r="C161" s="34">
        <v>1</v>
      </c>
    </row>
    <row r="162" spans="1:3" x14ac:dyDescent="0.2">
      <c r="A162" s="35"/>
      <c r="B162" s="36">
        <v>75</v>
      </c>
      <c r="C162" s="37">
        <v>1</v>
      </c>
    </row>
    <row r="163" spans="1:3" x14ac:dyDescent="0.2">
      <c r="A163" s="33" t="s">
        <v>106</v>
      </c>
      <c r="B163" s="31"/>
      <c r="C163" s="34">
        <v>2</v>
      </c>
    </row>
    <row r="164" spans="1:3" x14ac:dyDescent="0.2">
      <c r="A164" s="33">
        <v>26</v>
      </c>
      <c r="B164" s="33">
        <v>67</v>
      </c>
      <c r="C164" s="34">
        <v>1</v>
      </c>
    </row>
    <row r="165" spans="1:3" x14ac:dyDescent="0.2">
      <c r="A165" s="35"/>
      <c r="B165" s="36">
        <v>69</v>
      </c>
      <c r="C165" s="37">
        <v>1</v>
      </c>
    </row>
    <row r="166" spans="1:3" x14ac:dyDescent="0.2">
      <c r="A166" s="35"/>
      <c r="B166" s="36">
        <v>70</v>
      </c>
      <c r="C166" s="37">
        <v>2</v>
      </c>
    </row>
    <row r="167" spans="1:3" x14ac:dyDescent="0.2">
      <c r="A167" s="35"/>
      <c r="B167" s="36">
        <v>72</v>
      </c>
      <c r="C167" s="37">
        <v>2</v>
      </c>
    </row>
    <row r="168" spans="1:3" x14ac:dyDescent="0.2">
      <c r="A168" s="35"/>
      <c r="B168" s="36">
        <v>74</v>
      </c>
      <c r="C168" s="37">
        <v>2</v>
      </c>
    </row>
    <row r="169" spans="1:3" x14ac:dyDescent="0.2">
      <c r="A169" s="35"/>
      <c r="B169" s="36">
        <v>75</v>
      </c>
      <c r="C169" s="37">
        <v>1</v>
      </c>
    </row>
    <row r="170" spans="1:3" x14ac:dyDescent="0.2">
      <c r="A170" s="35"/>
      <c r="B170" s="36">
        <v>76</v>
      </c>
      <c r="C170" s="37">
        <v>1</v>
      </c>
    </row>
    <row r="171" spans="1:3" x14ac:dyDescent="0.2">
      <c r="A171" s="35"/>
      <c r="B171" s="36">
        <v>77</v>
      </c>
      <c r="C171" s="37">
        <v>1</v>
      </c>
    </row>
    <row r="172" spans="1:3" x14ac:dyDescent="0.2">
      <c r="A172" s="35"/>
      <c r="B172" s="36">
        <v>79</v>
      </c>
      <c r="C172" s="37">
        <v>1</v>
      </c>
    </row>
    <row r="173" spans="1:3" x14ac:dyDescent="0.2">
      <c r="A173" s="35"/>
      <c r="B173" s="36">
        <v>80</v>
      </c>
      <c r="C173" s="37">
        <v>1</v>
      </c>
    </row>
    <row r="174" spans="1:3" x14ac:dyDescent="0.2">
      <c r="A174" s="33" t="s">
        <v>107</v>
      </c>
      <c r="B174" s="31"/>
      <c r="C174" s="34">
        <v>13</v>
      </c>
    </row>
    <row r="175" spans="1:3" x14ac:dyDescent="0.2">
      <c r="A175" s="33">
        <v>27</v>
      </c>
      <c r="B175" s="33">
        <v>66</v>
      </c>
      <c r="C175" s="34">
        <v>1</v>
      </c>
    </row>
    <row r="176" spans="1:3" x14ac:dyDescent="0.2">
      <c r="A176" s="35"/>
      <c r="B176" s="36">
        <v>68</v>
      </c>
      <c r="C176" s="37">
        <v>1</v>
      </c>
    </row>
    <row r="177" spans="1:3" x14ac:dyDescent="0.2">
      <c r="A177" s="35"/>
      <c r="B177" s="36">
        <v>69</v>
      </c>
      <c r="C177" s="37">
        <v>2</v>
      </c>
    </row>
    <row r="178" spans="1:3" x14ac:dyDescent="0.2">
      <c r="A178" s="35"/>
      <c r="B178" s="36">
        <v>70</v>
      </c>
      <c r="C178" s="37">
        <v>1</v>
      </c>
    </row>
    <row r="179" spans="1:3" x14ac:dyDescent="0.2">
      <c r="A179" s="35"/>
      <c r="B179" s="36">
        <v>72</v>
      </c>
      <c r="C179" s="37">
        <v>1</v>
      </c>
    </row>
    <row r="180" spans="1:3" x14ac:dyDescent="0.2">
      <c r="A180" s="35"/>
      <c r="B180" s="36">
        <v>74</v>
      </c>
      <c r="C180" s="37">
        <v>1</v>
      </c>
    </row>
    <row r="181" spans="1:3" x14ac:dyDescent="0.2">
      <c r="A181" s="35"/>
      <c r="B181" s="36">
        <v>75</v>
      </c>
      <c r="C181" s="37">
        <v>1</v>
      </c>
    </row>
    <row r="182" spans="1:3" x14ac:dyDescent="0.2">
      <c r="A182" s="35"/>
      <c r="B182" s="36">
        <v>76</v>
      </c>
      <c r="C182" s="37">
        <v>3</v>
      </c>
    </row>
    <row r="183" spans="1:3" x14ac:dyDescent="0.2">
      <c r="A183" s="35"/>
      <c r="B183" s="36">
        <v>77</v>
      </c>
      <c r="C183" s="37">
        <v>1</v>
      </c>
    </row>
    <row r="184" spans="1:3" x14ac:dyDescent="0.2">
      <c r="A184" s="35"/>
      <c r="B184" s="36">
        <v>78</v>
      </c>
      <c r="C184" s="37">
        <v>2</v>
      </c>
    </row>
    <row r="185" spans="1:3" x14ac:dyDescent="0.2">
      <c r="A185" s="33" t="s">
        <v>108</v>
      </c>
      <c r="B185" s="31"/>
      <c r="C185" s="34">
        <v>14</v>
      </c>
    </row>
    <row r="186" spans="1:3" x14ac:dyDescent="0.2">
      <c r="A186" s="33">
        <v>28</v>
      </c>
      <c r="B186" s="33">
        <v>67</v>
      </c>
      <c r="C186" s="34">
        <v>3</v>
      </c>
    </row>
    <row r="187" spans="1:3" x14ac:dyDescent="0.2">
      <c r="A187" s="35"/>
      <c r="B187" s="36">
        <v>69</v>
      </c>
      <c r="C187" s="37">
        <v>2</v>
      </c>
    </row>
    <row r="188" spans="1:3" x14ac:dyDescent="0.2">
      <c r="A188" s="35"/>
      <c r="B188" s="36">
        <v>70</v>
      </c>
      <c r="C188" s="37">
        <v>1</v>
      </c>
    </row>
    <row r="189" spans="1:3" x14ac:dyDescent="0.2">
      <c r="A189" s="35"/>
      <c r="B189" s="36">
        <v>72</v>
      </c>
      <c r="C189" s="37">
        <v>1</v>
      </c>
    </row>
    <row r="190" spans="1:3" x14ac:dyDescent="0.2">
      <c r="A190" s="35"/>
      <c r="B190" s="36">
        <v>74</v>
      </c>
      <c r="C190" s="37">
        <v>1</v>
      </c>
    </row>
    <row r="191" spans="1:3" x14ac:dyDescent="0.2">
      <c r="A191" s="35"/>
      <c r="B191" s="36">
        <v>75</v>
      </c>
      <c r="C191" s="37">
        <v>1</v>
      </c>
    </row>
    <row r="192" spans="1:3" x14ac:dyDescent="0.2">
      <c r="A192" s="35"/>
      <c r="B192" s="36">
        <v>76</v>
      </c>
      <c r="C192" s="37">
        <v>3</v>
      </c>
    </row>
    <row r="193" spans="1:3" x14ac:dyDescent="0.2">
      <c r="A193" s="35"/>
      <c r="B193" s="36">
        <v>77</v>
      </c>
      <c r="C193" s="37">
        <v>1</v>
      </c>
    </row>
    <row r="194" spans="1:3" x14ac:dyDescent="0.2">
      <c r="A194" s="35"/>
      <c r="B194" s="36">
        <v>79</v>
      </c>
      <c r="C194" s="37">
        <v>1</v>
      </c>
    </row>
    <row r="195" spans="1:3" x14ac:dyDescent="0.2">
      <c r="A195" s="35"/>
      <c r="B195" s="36">
        <v>80</v>
      </c>
      <c r="C195" s="37">
        <v>2</v>
      </c>
    </row>
    <row r="196" spans="1:3" x14ac:dyDescent="0.2">
      <c r="A196" s="33" t="s">
        <v>109</v>
      </c>
      <c r="B196" s="31"/>
      <c r="C196" s="34">
        <v>16</v>
      </c>
    </row>
    <row r="197" spans="1:3" x14ac:dyDescent="0.2">
      <c r="A197" s="33">
        <v>29</v>
      </c>
      <c r="B197" s="33">
        <v>67</v>
      </c>
      <c r="C197" s="34">
        <v>2</v>
      </c>
    </row>
    <row r="198" spans="1:3" x14ac:dyDescent="0.2">
      <c r="A198" s="35"/>
      <c r="B198" s="36">
        <v>68</v>
      </c>
      <c r="C198" s="37">
        <v>2</v>
      </c>
    </row>
    <row r="199" spans="1:3" x14ac:dyDescent="0.2">
      <c r="A199" s="35"/>
      <c r="B199" s="36">
        <v>71</v>
      </c>
      <c r="C199" s="37">
        <v>1</v>
      </c>
    </row>
    <row r="200" spans="1:3" x14ac:dyDescent="0.2">
      <c r="A200" s="35"/>
      <c r="B200" s="36">
        <v>72</v>
      </c>
      <c r="C200" s="37">
        <v>1</v>
      </c>
    </row>
    <row r="201" spans="1:3" x14ac:dyDescent="0.2">
      <c r="A201" s="35"/>
      <c r="B201" s="36">
        <v>73</v>
      </c>
      <c r="C201" s="37">
        <v>1</v>
      </c>
    </row>
    <row r="202" spans="1:3" x14ac:dyDescent="0.2">
      <c r="A202" s="35"/>
      <c r="B202" s="36">
        <v>76</v>
      </c>
      <c r="C202" s="37">
        <v>3</v>
      </c>
    </row>
    <row r="203" spans="1:3" x14ac:dyDescent="0.2">
      <c r="A203" s="35"/>
      <c r="B203" s="36">
        <v>77</v>
      </c>
      <c r="C203" s="37">
        <v>1</v>
      </c>
    </row>
    <row r="204" spans="1:3" x14ac:dyDescent="0.2">
      <c r="A204" s="35"/>
      <c r="B204" s="36">
        <v>78</v>
      </c>
      <c r="C204" s="37">
        <v>1</v>
      </c>
    </row>
    <row r="205" spans="1:3" x14ac:dyDescent="0.2">
      <c r="A205" s="35"/>
      <c r="B205" s="36">
        <v>79</v>
      </c>
      <c r="C205" s="37">
        <v>1</v>
      </c>
    </row>
    <row r="206" spans="1:3" x14ac:dyDescent="0.2">
      <c r="A206" s="35"/>
      <c r="B206" s="36">
        <v>80</v>
      </c>
      <c r="C206" s="37">
        <v>2</v>
      </c>
    </row>
    <row r="207" spans="1:3" x14ac:dyDescent="0.2">
      <c r="A207" s="33" t="s">
        <v>110</v>
      </c>
      <c r="B207" s="31"/>
      <c r="C207" s="34">
        <v>15</v>
      </c>
    </row>
    <row r="208" spans="1:3" x14ac:dyDescent="0.2">
      <c r="A208" s="33">
        <v>30</v>
      </c>
      <c r="B208" s="33">
        <v>66</v>
      </c>
      <c r="C208" s="34">
        <v>3</v>
      </c>
    </row>
    <row r="209" spans="1:3" x14ac:dyDescent="0.2">
      <c r="A209" s="35"/>
      <c r="B209" s="36">
        <v>67</v>
      </c>
      <c r="C209" s="37">
        <v>2</v>
      </c>
    </row>
    <row r="210" spans="1:3" x14ac:dyDescent="0.2">
      <c r="A210" s="35"/>
      <c r="B210" s="36">
        <v>68</v>
      </c>
      <c r="C210" s="37">
        <v>1</v>
      </c>
    </row>
    <row r="211" spans="1:3" x14ac:dyDescent="0.2">
      <c r="A211" s="35"/>
      <c r="B211" s="36">
        <v>70</v>
      </c>
      <c r="C211" s="37">
        <v>1</v>
      </c>
    </row>
    <row r="212" spans="1:3" x14ac:dyDescent="0.2">
      <c r="A212" s="35"/>
      <c r="B212" s="36">
        <v>74</v>
      </c>
      <c r="C212" s="37">
        <v>1</v>
      </c>
    </row>
    <row r="213" spans="1:3" x14ac:dyDescent="0.2">
      <c r="A213" s="35"/>
      <c r="B213" s="36">
        <v>75</v>
      </c>
      <c r="C213" s="37">
        <v>3</v>
      </c>
    </row>
    <row r="214" spans="1:3" x14ac:dyDescent="0.2">
      <c r="A214" s="35"/>
      <c r="B214" s="36">
        <v>77</v>
      </c>
      <c r="C214" s="37">
        <v>1</v>
      </c>
    </row>
    <row r="215" spans="1:3" x14ac:dyDescent="0.2">
      <c r="A215" s="35"/>
      <c r="B215" s="36">
        <v>78</v>
      </c>
      <c r="C215" s="37">
        <v>1</v>
      </c>
    </row>
    <row r="216" spans="1:3" x14ac:dyDescent="0.2">
      <c r="A216" s="35"/>
      <c r="B216" s="36">
        <v>80</v>
      </c>
      <c r="C216" s="37">
        <v>1</v>
      </c>
    </row>
    <row r="217" spans="1:3" x14ac:dyDescent="0.2">
      <c r="A217" s="33" t="s">
        <v>111</v>
      </c>
      <c r="B217" s="31"/>
      <c r="C217" s="34">
        <v>14</v>
      </c>
    </row>
    <row r="218" spans="1:3" x14ac:dyDescent="0.2">
      <c r="A218" s="33">
        <v>31</v>
      </c>
      <c r="B218" s="33">
        <v>66</v>
      </c>
      <c r="C218" s="34">
        <v>1</v>
      </c>
    </row>
    <row r="219" spans="1:3" x14ac:dyDescent="0.2">
      <c r="A219" s="35"/>
      <c r="B219" s="36">
        <v>67</v>
      </c>
      <c r="C219" s="37">
        <v>1</v>
      </c>
    </row>
    <row r="220" spans="1:3" x14ac:dyDescent="0.2">
      <c r="A220" s="35"/>
      <c r="B220" s="36">
        <v>69</v>
      </c>
      <c r="C220" s="37">
        <v>2</v>
      </c>
    </row>
    <row r="221" spans="1:3" x14ac:dyDescent="0.2">
      <c r="A221" s="35"/>
      <c r="B221" s="36">
        <v>70</v>
      </c>
      <c r="C221" s="37">
        <v>2</v>
      </c>
    </row>
    <row r="222" spans="1:3" x14ac:dyDescent="0.2">
      <c r="A222" s="35"/>
      <c r="B222" s="36">
        <v>71</v>
      </c>
      <c r="C222" s="37">
        <v>1</v>
      </c>
    </row>
    <row r="223" spans="1:3" x14ac:dyDescent="0.2">
      <c r="A223" s="35"/>
      <c r="B223" s="36">
        <v>72</v>
      </c>
      <c r="C223" s="37">
        <v>1</v>
      </c>
    </row>
    <row r="224" spans="1:3" x14ac:dyDescent="0.2">
      <c r="A224" s="35"/>
      <c r="B224" s="36">
        <v>73</v>
      </c>
      <c r="C224" s="37">
        <v>1</v>
      </c>
    </row>
    <row r="225" spans="1:3" x14ac:dyDescent="0.2">
      <c r="A225" s="35"/>
      <c r="B225" s="36">
        <v>75</v>
      </c>
      <c r="C225" s="37">
        <v>1</v>
      </c>
    </row>
    <row r="226" spans="1:3" x14ac:dyDescent="0.2">
      <c r="A226" s="35"/>
      <c r="B226" s="36">
        <v>76</v>
      </c>
      <c r="C226" s="37">
        <v>1</v>
      </c>
    </row>
    <row r="227" spans="1:3" x14ac:dyDescent="0.2">
      <c r="A227" s="35"/>
      <c r="B227" s="36">
        <v>77</v>
      </c>
      <c r="C227" s="37">
        <v>1</v>
      </c>
    </row>
    <row r="228" spans="1:3" x14ac:dyDescent="0.2">
      <c r="A228" s="35"/>
      <c r="B228" s="36">
        <v>79</v>
      </c>
      <c r="C228" s="37">
        <v>1</v>
      </c>
    </row>
    <row r="229" spans="1:3" x14ac:dyDescent="0.2">
      <c r="A229" s="33" t="s">
        <v>112</v>
      </c>
      <c r="B229" s="31"/>
      <c r="C229" s="34">
        <v>13</v>
      </c>
    </row>
    <row r="230" spans="1:3" x14ac:dyDescent="0.2">
      <c r="A230" s="33">
        <v>32</v>
      </c>
      <c r="B230" s="33">
        <v>66</v>
      </c>
      <c r="C230" s="34">
        <v>1</v>
      </c>
    </row>
    <row r="231" spans="1:3" x14ac:dyDescent="0.2">
      <c r="A231" s="35"/>
      <c r="B231" s="36">
        <v>67</v>
      </c>
      <c r="C231" s="37">
        <v>4</v>
      </c>
    </row>
    <row r="232" spans="1:3" x14ac:dyDescent="0.2">
      <c r="A232" s="35"/>
      <c r="B232" s="36">
        <v>69</v>
      </c>
      <c r="C232" s="37">
        <v>1</v>
      </c>
    </row>
    <row r="233" spans="1:3" x14ac:dyDescent="0.2">
      <c r="A233" s="35"/>
      <c r="B233" s="36">
        <v>70</v>
      </c>
      <c r="C233" s="37">
        <v>2</v>
      </c>
    </row>
    <row r="234" spans="1:3" x14ac:dyDescent="0.2">
      <c r="A234" s="35"/>
      <c r="B234" s="36">
        <v>73</v>
      </c>
      <c r="C234" s="37">
        <v>3</v>
      </c>
    </row>
    <row r="235" spans="1:3" x14ac:dyDescent="0.2">
      <c r="A235" s="35"/>
      <c r="B235" s="36">
        <v>74</v>
      </c>
      <c r="C235" s="37">
        <v>1</v>
      </c>
    </row>
    <row r="236" spans="1:3" x14ac:dyDescent="0.2">
      <c r="A236" s="35"/>
      <c r="B236" s="36">
        <v>75</v>
      </c>
      <c r="C236" s="37">
        <v>1</v>
      </c>
    </row>
    <row r="237" spans="1:3" x14ac:dyDescent="0.2">
      <c r="A237" s="35"/>
      <c r="B237" s="36">
        <v>76</v>
      </c>
      <c r="C237" s="37">
        <v>1</v>
      </c>
    </row>
    <row r="238" spans="1:3" x14ac:dyDescent="0.2">
      <c r="A238" s="35"/>
      <c r="B238" s="36">
        <v>80</v>
      </c>
      <c r="C238" s="37">
        <v>1</v>
      </c>
    </row>
    <row r="239" spans="1:3" x14ac:dyDescent="0.2">
      <c r="A239" s="33" t="s">
        <v>113</v>
      </c>
      <c r="B239" s="31"/>
      <c r="C239" s="34">
        <v>15</v>
      </c>
    </row>
    <row r="240" spans="1:3" x14ac:dyDescent="0.2">
      <c r="A240" s="33">
        <v>33</v>
      </c>
      <c r="B240" s="33">
        <v>67</v>
      </c>
      <c r="C240" s="34">
        <v>1</v>
      </c>
    </row>
    <row r="241" spans="1:3" x14ac:dyDescent="0.2">
      <c r="A241" s="35"/>
      <c r="B241" s="36">
        <v>68</v>
      </c>
      <c r="C241" s="37">
        <v>1</v>
      </c>
    </row>
    <row r="242" spans="1:3" x14ac:dyDescent="0.2">
      <c r="A242" s="35"/>
      <c r="B242" s="36">
        <v>69</v>
      </c>
      <c r="C242" s="37">
        <v>2</v>
      </c>
    </row>
    <row r="243" spans="1:3" x14ac:dyDescent="0.2">
      <c r="A243" s="35"/>
      <c r="B243" s="36">
        <v>76</v>
      </c>
      <c r="C243" s="37">
        <v>2</v>
      </c>
    </row>
    <row r="244" spans="1:3" x14ac:dyDescent="0.2">
      <c r="A244" s="35"/>
      <c r="B244" s="36">
        <v>78</v>
      </c>
      <c r="C244" s="37">
        <v>1</v>
      </c>
    </row>
    <row r="245" spans="1:3" x14ac:dyDescent="0.2">
      <c r="A245" s="33" t="s">
        <v>114</v>
      </c>
      <c r="B245" s="31"/>
      <c r="C245" s="34">
        <v>7</v>
      </c>
    </row>
    <row r="246" spans="1:3" x14ac:dyDescent="0.2">
      <c r="A246" s="33">
        <v>34</v>
      </c>
      <c r="B246" s="33">
        <v>67</v>
      </c>
      <c r="C246" s="34">
        <v>3</v>
      </c>
    </row>
    <row r="247" spans="1:3" x14ac:dyDescent="0.2">
      <c r="A247" s="35"/>
      <c r="B247" s="36">
        <v>69</v>
      </c>
      <c r="C247" s="37">
        <v>1</v>
      </c>
    </row>
    <row r="248" spans="1:3" x14ac:dyDescent="0.2">
      <c r="A248" s="35"/>
      <c r="B248" s="36">
        <v>72</v>
      </c>
      <c r="C248" s="37">
        <v>1</v>
      </c>
    </row>
    <row r="249" spans="1:3" x14ac:dyDescent="0.2">
      <c r="A249" s="35"/>
      <c r="B249" s="36">
        <v>73</v>
      </c>
      <c r="C249" s="37">
        <v>1</v>
      </c>
    </row>
    <row r="250" spans="1:3" x14ac:dyDescent="0.2">
      <c r="A250" s="35"/>
      <c r="B250" s="36">
        <v>74</v>
      </c>
      <c r="C250" s="37">
        <v>1</v>
      </c>
    </row>
    <row r="251" spans="1:3" x14ac:dyDescent="0.2">
      <c r="A251" s="35"/>
      <c r="B251" s="36">
        <v>79</v>
      </c>
      <c r="C251" s="37">
        <v>1</v>
      </c>
    </row>
    <row r="252" spans="1:3" x14ac:dyDescent="0.2">
      <c r="A252" s="33" t="s">
        <v>115</v>
      </c>
      <c r="B252" s="31"/>
      <c r="C252" s="34">
        <v>8</v>
      </c>
    </row>
    <row r="253" spans="1:3" x14ac:dyDescent="0.2">
      <c r="A253" s="33">
        <v>35</v>
      </c>
      <c r="B253" s="33">
        <v>66</v>
      </c>
      <c r="C253" s="34">
        <v>2</v>
      </c>
    </row>
    <row r="254" spans="1:3" x14ac:dyDescent="0.2">
      <c r="A254" s="35"/>
      <c r="B254" s="36">
        <v>75</v>
      </c>
      <c r="C254" s="37">
        <v>1</v>
      </c>
    </row>
    <row r="255" spans="1:3" x14ac:dyDescent="0.2">
      <c r="A255" s="35"/>
      <c r="B255" s="36">
        <v>78</v>
      </c>
      <c r="C255" s="37">
        <v>1</v>
      </c>
    </row>
    <row r="256" spans="1:3" x14ac:dyDescent="0.2">
      <c r="A256" s="33" t="s">
        <v>116</v>
      </c>
      <c r="B256" s="31"/>
      <c r="C256" s="34">
        <v>4</v>
      </c>
    </row>
    <row r="257" spans="1:3" x14ac:dyDescent="0.2">
      <c r="A257" s="33">
        <v>36</v>
      </c>
      <c r="B257" s="33">
        <v>74</v>
      </c>
      <c r="C257" s="34">
        <v>2</v>
      </c>
    </row>
    <row r="258" spans="1:3" x14ac:dyDescent="0.2">
      <c r="A258" s="33" t="s">
        <v>117</v>
      </c>
      <c r="B258" s="31"/>
      <c r="C258" s="34">
        <v>2</v>
      </c>
    </row>
    <row r="259" spans="1:3" x14ac:dyDescent="0.2">
      <c r="A259" s="33">
        <v>37</v>
      </c>
      <c r="B259" s="33">
        <v>79</v>
      </c>
      <c r="C259" s="34">
        <v>1</v>
      </c>
    </row>
    <row r="260" spans="1:3" x14ac:dyDescent="0.2">
      <c r="A260" s="33" t="s">
        <v>118</v>
      </c>
      <c r="B260" s="31"/>
      <c r="C260" s="34">
        <v>1</v>
      </c>
    </row>
    <row r="261" spans="1:3" x14ac:dyDescent="0.2">
      <c r="A261" s="33">
        <v>39</v>
      </c>
      <c r="B261" s="33">
        <v>79</v>
      </c>
      <c r="C261" s="34">
        <v>1</v>
      </c>
    </row>
    <row r="262" spans="1:3" x14ac:dyDescent="0.2">
      <c r="A262" s="33" t="s">
        <v>119</v>
      </c>
      <c r="B262" s="31"/>
      <c r="C262" s="34">
        <v>1</v>
      </c>
    </row>
    <row r="263" spans="1:3" x14ac:dyDescent="0.2">
      <c r="A263" s="33">
        <v>40</v>
      </c>
      <c r="B263" s="33">
        <v>72</v>
      </c>
      <c r="C263" s="34">
        <v>1</v>
      </c>
    </row>
    <row r="264" spans="1:3" x14ac:dyDescent="0.2">
      <c r="A264" s="33" t="s">
        <v>120</v>
      </c>
      <c r="B264" s="31"/>
      <c r="C264" s="34">
        <v>1</v>
      </c>
    </row>
    <row r="265" spans="1:3" x14ac:dyDescent="0.2">
      <c r="A265" s="33">
        <v>41</v>
      </c>
      <c r="B265" s="33">
        <v>80</v>
      </c>
      <c r="C265" s="34">
        <v>1</v>
      </c>
    </row>
    <row r="266" spans="1:3" x14ac:dyDescent="0.2">
      <c r="A266" s="33" t="s">
        <v>100</v>
      </c>
      <c r="B266" s="31"/>
      <c r="C266" s="34">
        <v>1</v>
      </c>
    </row>
    <row r="267" spans="1:3" x14ac:dyDescent="0.2">
      <c r="A267" s="33">
        <v>43</v>
      </c>
      <c r="B267" s="33">
        <v>69</v>
      </c>
      <c r="C267" s="34">
        <v>1</v>
      </c>
    </row>
    <row r="268" spans="1:3" x14ac:dyDescent="0.2">
      <c r="A268" s="35"/>
      <c r="B268" s="36">
        <v>72</v>
      </c>
      <c r="C268" s="37">
        <v>1</v>
      </c>
    </row>
    <row r="269" spans="1:3" x14ac:dyDescent="0.2">
      <c r="A269" s="35"/>
      <c r="B269" s="36">
        <v>75</v>
      </c>
      <c r="C269" s="37">
        <v>1</v>
      </c>
    </row>
    <row r="270" spans="1:3" x14ac:dyDescent="0.2">
      <c r="A270" s="33" t="s">
        <v>86</v>
      </c>
      <c r="B270" s="31"/>
      <c r="C270" s="34">
        <v>3</v>
      </c>
    </row>
    <row r="271" spans="1:3" x14ac:dyDescent="0.2">
      <c r="A271" s="33">
        <v>44</v>
      </c>
      <c r="B271" s="33">
        <v>71</v>
      </c>
      <c r="C271" s="34">
        <v>1</v>
      </c>
    </row>
    <row r="272" spans="1:3" x14ac:dyDescent="0.2">
      <c r="A272" s="35"/>
      <c r="B272" s="36">
        <v>75</v>
      </c>
      <c r="C272" s="37">
        <v>1</v>
      </c>
    </row>
    <row r="273" spans="1:3" x14ac:dyDescent="0.2">
      <c r="A273" s="33" t="s">
        <v>121</v>
      </c>
      <c r="B273" s="31"/>
      <c r="C273" s="34">
        <v>2</v>
      </c>
    </row>
    <row r="274" spans="1:3" x14ac:dyDescent="0.2">
      <c r="A274" s="33">
        <v>45</v>
      </c>
      <c r="B274" s="33">
        <v>66</v>
      </c>
      <c r="C274" s="34">
        <v>2</v>
      </c>
    </row>
    <row r="275" spans="1:3" x14ac:dyDescent="0.2">
      <c r="A275" s="35"/>
      <c r="B275" s="36">
        <v>67</v>
      </c>
      <c r="C275" s="37">
        <v>1</v>
      </c>
    </row>
    <row r="276" spans="1:3" x14ac:dyDescent="0.2">
      <c r="A276" s="35"/>
      <c r="B276" s="36">
        <v>72</v>
      </c>
      <c r="C276" s="37">
        <v>1</v>
      </c>
    </row>
    <row r="277" spans="1:3" x14ac:dyDescent="0.2">
      <c r="A277" s="35"/>
      <c r="B277" s="36">
        <v>78</v>
      </c>
      <c r="C277" s="37">
        <v>1</v>
      </c>
    </row>
    <row r="278" spans="1:3" x14ac:dyDescent="0.2">
      <c r="A278" s="35"/>
      <c r="B278" s="36">
        <v>80</v>
      </c>
      <c r="C278" s="37">
        <v>1</v>
      </c>
    </row>
    <row r="279" spans="1:3" x14ac:dyDescent="0.2">
      <c r="A279" s="33" t="s">
        <v>87</v>
      </c>
      <c r="B279" s="31"/>
      <c r="C279" s="34">
        <v>6</v>
      </c>
    </row>
    <row r="280" spans="1:3" x14ac:dyDescent="0.2">
      <c r="A280" s="33">
        <v>46</v>
      </c>
      <c r="B280" s="33">
        <v>66</v>
      </c>
      <c r="C280" s="34">
        <v>1</v>
      </c>
    </row>
    <row r="281" spans="1:3" x14ac:dyDescent="0.2">
      <c r="A281" s="35"/>
      <c r="B281" s="36">
        <v>74</v>
      </c>
      <c r="C281" s="37">
        <v>1</v>
      </c>
    </row>
    <row r="282" spans="1:3" x14ac:dyDescent="0.2">
      <c r="A282" s="35"/>
      <c r="B282" s="36">
        <v>77</v>
      </c>
      <c r="C282" s="37">
        <v>2</v>
      </c>
    </row>
    <row r="283" spans="1:3" x14ac:dyDescent="0.2">
      <c r="A283" s="35"/>
      <c r="B283" s="36">
        <v>79</v>
      </c>
      <c r="C283" s="37">
        <v>1</v>
      </c>
    </row>
    <row r="284" spans="1:3" x14ac:dyDescent="0.2">
      <c r="A284" s="35"/>
      <c r="B284" s="36">
        <v>80</v>
      </c>
      <c r="C284" s="37">
        <v>1</v>
      </c>
    </row>
    <row r="285" spans="1:3" x14ac:dyDescent="0.2">
      <c r="A285" s="33" t="s">
        <v>101</v>
      </c>
      <c r="B285" s="31"/>
      <c r="C285" s="34">
        <v>6</v>
      </c>
    </row>
    <row r="286" spans="1:3" x14ac:dyDescent="0.2">
      <c r="A286" s="33">
        <v>47</v>
      </c>
      <c r="B286" s="33">
        <v>67</v>
      </c>
      <c r="C286" s="34">
        <v>2</v>
      </c>
    </row>
    <row r="287" spans="1:3" x14ac:dyDescent="0.2">
      <c r="A287" s="35"/>
      <c r="B287" s="36">
        <v>74</v>
      </c>
      <c r="C287" s="37">
        <v>1</v>
      </c>
    </row>
    <row r="288" spans="1:3" x14ac:dyDescent="0.2">
      <c r="A288" s="35"/>
      <c r="B288" s="36">
        <v>79</v>
      </c>
      <c r="C288" s="37">
        <v>1</v>
      </c>
    </row>
    <row r="289" spans="1:3" x14ac:dyDescent="0.2">
      <c r="A289" s="33" t="s">
        <v>88</v>
      </c>
      <c r="B289" s="31"/>
      <c r="C289" s="34">
        <v>4</v>
      </c>
    </row>
    <row r="290" spans="1:3" x14ac:dyDescent="0.2">
      <c r="A290" s="33">
        <v>48</v>
      </c>
      <c r="B290" s="33">
        <v>67</v>
      </c>
      <c r="C290" s="34">
        <v>1</v>
      </c>
    </row>
    <row r="291" spans="1:3" x14ac:dyDescent="0.2">
      <c r="A291" s="35"/>
      <c r="B291" s="36">
        <v>72</v>
      </c>
      <c r="C291" s="37">
        <v>1</v>
      </c>
    </row>
    <row r="292" spans="1:3" x14ac:dyDescent="0.2">
      <c r="A292" s="35"/>
      <c r="B292" s="36">
        <v>76</v>
      </c>
      <c r="C292" s="37">
        <v>2</v>
      </c>
    </row>
    <row r="293" spans="1:3" x14ac:dyDescent="0.2">
      <c r="A293" s="33" t="s">
        <v>89</v>
      </c>
      <c r="B293" s="31"/>
      <c r="C293" s="34">
        <v>4</v>
      </c>
    </row>
    <row r="294" spans="1:3" x14ac:dyDescent="0.2">
      <c r="A294" s="33">
        <v>49</v>
      </c>
      <c r="B294" s="33">
        <v>67</v>
      </c>
      <c r="C294" s="34">
        <v>2</v>
      </c>
    </row>
    <row r="295" spans="1:3" x14ac:dyDescent="0.2">
      <c r="A295" s="35"/>
      <c r="B295" s="36">
        <v>69</v>
      </c>
      <c r="C295" s="37">
        <v>1</v>
      </c>
    </row>
    <row r="296" spans="1:3" x14ac:dyDescent="0.2">
      <c r="A296" s="35"/>
      <c r="B296" s="36">
        <v>71</v>
      </c>
      <c r="C296" s="37">
        <v>1</v>
      </c>
    </row>
    <row r="297" spans="1:3" x14ac:dyDescent="0.2">
      <c r="A297" s="35"/>
      <c r="B297" s="36">
        <v>75</v>
      </c>
      <c r="C297" s="37">
        <v>1</v>
      </c>
    </row>
    <row r="298" spans="1:3" x14ac:dyDescent="0.2">
      <c r="A298" s="35"/>
      <c r="B298" s="36">
        <v>76</v>
      </c>
      <c r="C298" s="37">
        <v>1</v>
      </c>
    </row>
    <row r="299" spans="1:3" x14ac:dyDescent="0.2">
      <c r="A299" s="33" t="s">
        <v>90</v>
      </c>
      <c r="B299" s="31"/>
      <c r="C299" s="34">
        <v>6</v>
      </c>
    </row>
    <row r="300" spans="1:3" x14ac:dyDescent="0.2">
      <c r="A300" s="33">
        <v>50</v>
      </c>
      <c r="B300" s="33">
        <v>72</v>
      </c>
      <c r="C300" s="34">
        <v>1</v>
      </c>
    </row>
    <row r="301" spans="1:3" x14ac:dyDescent="0.2">
      <c r="A301" s="35"/>
      <c r="B301" s="36">
        <v>75</v>
      </c>
      <c r="C301" s="37">
        <v>1</v>
      </c>
    </row>
    <row r="302" spans="1:3" x14ac:dyDescent="0.2">
      <c r="A302" s="35"/>
      <c r="B302" s="36">
        <v>76</v>
      </c>
      <c r="C302" s="37">
        <v>1</v>
      </c>
    </row>
    <row r="303" spans="1:3" x14ac:dyDescent="0.2">
      <c r="A303" s="35"/>
      <c r="B303" s="36">
        <v>78</v>
      </c>
      <c r="C303" s="37">
        <v>1</v>
      </c>
    </row>
    <row r="304" spans="1:3" x14ac:dyDescent="0.2">
      <c r="A304" s="33" t="s">
        <v>91</v>
      </c>
      <c r="B304" s="31"/>
      <c r="C304" s="34">
        <v>4</v>
      </c>
    </row>
    <row r="305" spans="1:3" x14ac:dyDescent="0.2">
      <c r="A305" s="33">
        <v>51</v>
      </c>
      <c r="B305" s="33">
        <v>68</v>
      </c>
      <c r="C305" s="34">
        <v>1</v>
      </c>
    </row>
    <row r="306" spans="1:3" x14ac:dyDescent="0.2">
      <c r="A306" s="35"/>
      <c r="B306" s="36">
        <v>70</v>
      </c>
      <c r="C306" s="37">
        <v>1</v>
      </c>
    </row>
    <row r="307" spans="1:3" x14ac:dyDescent="0.2">
      <c r="A307" s="35"/>
      <c r="B307" s="36">
        <v>72</v>
      </c>
      <c r="C307" s="37">
        <v>2</v>
      </c>
    </row>
    <row r="308" spans="1:3" x14ac:dyDescent="0.2">
      <c r="A308" s="35"/>
      <c r="B308" s="36">
        <v>76</v>
      </c>
      <c r="C308" s="37">
        <v>1</v>
      </c>
    </row>
    <row r="309" spans="1:3" x14ac:dyDescent="0.2">
      <c r="A309" s="35"/>
      <c r="B309" s="36">
        <v>77</v>
      </c>
      <c r="C309" s="37">
        <v>1</v>
      </c>
    </row>
    <row r="310" spans="1:3" x14ac:dyDescent="0.2">
      <c r="A310" s="35"/>
      <c r="B310" s="36">
        <v>78</v>
      </c>
      <c r="C310" s="37">
        <v>2</v>
      </c>
    </row>
    <row r="311" spans="1:3" x14ac:dyDescent="0.2">
      <c r="A311" s="35"/>
      <c r="B311" s="36">
        <v>79</v>
      </c>
      <c r="C311" s="37">
        <v>1</v>
      </c>
    </row>
    <row r="312" spans="1:3" x14ac:dyDescent="0.2">
      <c r="A312" s="33" t="s">
        <v>92</v>
      </c>
      <c r="B312" s="31"/>
      <c r="C312" s="34">
        <v>9</v>
      </c>
    </row>
    <row r="313" spans="1:3" x14ac:dyDescent="0.2">
      <c r="A313" s="33">
        <v>52</v>
      </c>
      <c r="B313" s="33">
        <v>68</v>
      </c>
      <c r="C313" s="34">
        <v>1</v>
      </c>
    </row>
    <row r="314" spans="1:3" x14ac:dyDescent="0.2">
      <c r="A314" s="35"/>
      <c r="B314" s="36">
        <v>73</v>
      </c>
      <c r="C314" s="37">
        <v>1</v>
      </c>
    </row>
    <row r="315" spans="1:3" x14ac:dyDescent="0.2">
      <c r="A315" s="33" t="s">
        <v>93</v>
      </c>
      <c r="B315" s="31"/>
      <c r="C315" s="34">
        <v>2</v>
      </c>
    </row>
    <row r="316" spans="1:3" x14ac:dyDescent="0.2">
      <c r="A316" s="33">
        <v>53</v>
      </c>
      <c r="B316" s="33">
        <v>72</v>
      </c>
      <c r="C316" s="34">
        <v>1</v>
      </c>
    </row>
    <row r="317" spans="1:3" x14ac:dyDescent="0.2">
      <c r="A317" s="33" t="s">
        <v>122</v>
      </c>
      <c r="B317" s="31"/>
      <c r="C317" s="34">
        <v>1</v>
      </c>
    </row>
    <row r="318" spans="1:3" x14ac:dyDescent="0.2">
      <c r="A318" s="33">
        <v>54</v>
      </c>
      <c r="B318" s="33">
        <v>68</v>
      </c>
      <c r="C318" s="34">
        <v>1</v>
      </c>
    </row>
    <row r="319" spans="1:3" x14ac:dyDescent="0.2">
      <c r="A319" s="35"/>
      <c r="B319" s="36">
        <v>69</v>
      </c>
      <c r="C319" s="37">
        <v>1</v>
      </c>
    </row>
    <row r="320" spans="1:3" x14ac:dyDescent="0.2">
      <c r="A320" s="35"/>
      <c r="B320" s="36">
        <v>71</v>
      </c>
      <c r="C320" s="37">
        <v>1</v>
      </c>
    </row>
    <row r="321" spans="1:3" x14ac:dyDescent="0.2">
      <c r="A321" s="35"/>
      <c r="B321" s="36">
        <v>73</v>
      </c>
      <c r="C321" s="37">
        <v>1</v>
      </c>
    </row>
    <row r="322" spans="1:3" x14ac:dyDescent="0.2">
      <c r="A322" s="35"/>
      <c r="B322" s="36">
        <v>74</v>
      </c>
      <c r="C322" s="37">
        <v>1</v>
      </c>
    </row>
    <row r="323" spans="1:3" x14ac:dyDescent="0.2">
      <c r="A323" s="33" t="s">
        <v>94</v>
      </c>
      <c r="B323" s="31"/>
      <c r="C323" s="34">
        <v>5</v>
      </c>
    </row>
    <row r="324" spans="1:3" x14ac:dyDescent="0.2">
      <c r="A324" s="33">
        <v>55</v>
      </c>
      <c r="B324" s="33">
        <v>67</v>
      </c>
      <c r="C324" s="34">
        <v>1</v>
      </c>
    </row>
    <row r="325" spans="1:3" x14ac:dyDescent="0.2">
      <c r="A325" s="35"/>
      <c r="B325" s="36">
        <v>68</v>
      </c>
      <c r="C325" s="37">
        <v>1</v>
      </c>
    </row>
    <row r="326" spans="1:3" x14ac:dyDescent="0.2">
      <c r="A326" s="35"/>
      <c r="B326" s="36">
        <v>71</v>
      </c>
      <c r="C326" s="37">
        <v>1</v>
      </c>
    </row>
    <row r="327" spans="1:3" x14ac:dyDescent="0.2">
      <c r="A327" s="35"/>
      <c r="B327" s="36">
        <v>72</v>
      </c>
      <c r="C327" s="37">
        <v>1</v>
      </c>
    </row>
    <row r="328" spans="1:3" x14ac:dyDescent="0.2">
      <c r="A328" s="35"/>
      <c r="B328" s="36">
        <v>73</v>
      </c>
      <c r="C328" s="37">
        <v>1</v>
      </c>
    </row>
    <row r="329" spans="1:3" x14ac:dyDescent="0.2">
      <c r="A329" s="35"/>
      <c r="B329" s="36">
        <v>77</v>
      </c>
      <c r="C329" s="37">
        <v>1</v>
      </c>
    </row>
    <row r="330" spans="1:3" x14ac:dyDescent="0.2">
      <c r="A330" s="33" t="s">
        <v>95</v>
      </c>
      <c r="B330" s="31"/>
      <c r="C330" s="34">
        <v>6</v>
      </c>
    </row>
    <row r="331" spans="1:3" x14ac:dyDescent="0.2">
      <c r="A331" s="33">
        <v>56</v>
      </c>
      <c r="B331" s="33">
        <v>69</v>
      </c>
      <c r="C331" s="34">
        <v>2</v>
      </c>
    </row>
    <row r="332" spans="1:3" x14ac:dyDescent="0.2">
      <c r="A332" s="35"/>
      <c r="B332" s="36">
        <v>75</v>
      </c>
      <c r="C332" s="37">
        <v>2</v>
      </c>
    </row>
    <row r="333" spans="1:3" x14ac:dyDescent="0.2">
      <c r="A333" s="33" t="s">
        <v>123</v>
      </c>
      <c r="B333" s="31"/>
      <c r="C333" s="34">
        <v>4</v>
      </c>
    </row>
    <row r="334" spans="1:3" x14ac:dyDescent="0.2">
      <c r="A334" s="33">
        <v>57</v>
      </c>
      <c r="B334" s="33">
        <v>68</v>
      </c>
      <c r="C334" s="34">
        <v>1</v>
      </c>
    </row>
    <row r="335" spans="1:3" x14ac:dyDescent="0.2">
      <c r="A335" s="33" t="s">
        <v>124</v>
      </c>
      <c r="B335" s="31"/>
      <c r="C335" s="34">
        <v>1</v>
      </c>
    </row>
    <row r="336" spans="1:3" x14ac:dyDescent="0.2">
      <c r="A336" s="33">
        <v>58</v>
      </c>
      <c r="B336" s="33">
        <v>66</v>
      </c>
      <c r="C336" s="34">
        <v>1</v>
      </c>
    </row>
    <row r="337" spans="1:3" x14ac:dyDescent="0.2">
      <c r="A337" s="35"/>
      <c r="B337" s="36">
        <v>67</v>
      </c>
      <c r="C337" s="37">
        <v>2</v>
      </c>
    </row>
    <row r="338" spans="1:3" x14ac:dyDescent="0.2">
      <c r="A338" s="35"/>
      <c r="B338" s="36">
        <v>69</v>
      </c>
      <c r="C338" s="37">
        <v>1</v>
      </c>
    </row>
    <row r="339" spans="1:3" x14ac:dyDescent="0.2">
      <c r="A339" s="33" t="s">
        <v>125</v>
      </c>
      <c r="B339" s="31"/>
      <c r="C339" s="34">
        <v>4</v>
      </c>
    </row>
    <row r="340" spans="1:3" x14ac:dyDescent="0.2">
      <c r="A340" s="33">
        <v>59</v>
      </c>
      <c r="B340" s="33">
        <v>69</v>
      </c>
      <c r="C340" s="34">
        <v>2</v>
      </c>
    </row>
    <row r="341" spans="1:3" x14ac:dyDescent="0.2">
      <c r="A341" s="35"/>
      <c r="B341" s="36">
        <v>70</v>
      </c>
      <c r="C341" s="37">
        <v>2</v>
      </c>
    </row>
    <row r="342" spans="1:3" x14ac:dyDescent="0.2">
      <c r="A342" s="33" t="s">
        <v>126</v>
      </c>
      <c r="B342" s="31"/>
      <c r="C342" s="34">
        <v>4</v>
      </c>
    </row>
    <row r="343" spans="1:3" x14ac:dyDescent="0.2">
      <c r="A343" s="33">
        <v>60</v>
      </c>
      <c r="B343" s="33">
        <v>75</v>
      </c>
      <c r="C343" s="34">
        <v>1</v>
      </c>
    </row>
    <row r="344" spans="1:3" x14ac:dyDescent="0.2">
      <c r="A344" s="35"/>
      <c r="B344" s="36">
        <v>76</v>
      </c>
      <c r="C344" s="37">
        <v>1</v>
      </c>
    </row>
    <row r="345" spans="1:3" x14ac:dyDescent="0.2">
      <c r="A345" s="35"/>
      <c r="B345" s="36">
        <v>78</v>
      </c>
      <c r="C345" s="37">
        <v>1</v>
      </c>
    </row>
    <row r="346" spans="1:3" x14ac:dyDescent="0.2">
      <c r="A346" s="35"/>
      <c r="B346" s="36">
        <v>79</v>
      </c>
      <c r="C346" s="37">
        <v>1</v>
      </c>
    </row>
    <row r="347" spans="1:3" x14ac:dyDescent="0.2">
      <c r="A347" s="35"/>
      <c r="B347" s="36">
        <v>80</v>
      </c>
      <c r="C347" s="37">
        <v>1</v>
      </c>
    </row>
    <row r="348" spans="1:3" x14ac:dyDescent="0.2">
      <c r="A348" s="33" t="s">
        <v>127</v>
      </c>
      <c r="B348" s="31"/>
      <c r="C348" s="34">
        <v>5</v>
      </c>
    </row>
    <row r="349" spans="1:3" x14ac:dyDescent="0.2">
      <c r="A349" s="33">
        <v>61</v>
      </c>
      <c r="B349" s="33">
        <v>80</v>
      </c>
      <c r="C349" s="34">
        <v>1</v>
      </c>
    </row>
    <row r="350" spans="1:3" x14ac:dyDescent="0.2">
      <c r="A350" s="33" t="s">
        <v>128</v>
      </c>
      <c r="B350" s="31"/>
      <c r="C350" s="34">
        <v>1</v>
      </c>
    </row>
    <row r="351" spans="1:3" x14ac:dyDescent="0.2">
      <c r="A351" s="33">
        <v>62</v>
      </c>
      <c r="B351" s="33">
        <v>80</v>
      </c>
      <c r="C351" s="34">
        <v>2</v>
      </c>
    </row>
    <row r="352" spans="1:3" x14ac:dyDescent="0.2">
      <c r="A352" s="33" t="s">
        <v>129</v>
      </c>
      <c r="B352" s="31"/>
      <c r="C352" s="34">
        <v>2</v>
      </c>
    </row>
    <row r="353" spans="1:3" x14ac:dyDescent="0.2">
      <c r="A353" s="33">
        <v>63</v>
      </c>
      <c r="B353" s="33">
        <v>80</v>
      </c>
      <c r="C353" s="34">
        <v>2</v>
      </c>
    </row>
    <row r="354" spans="1:3" x14ac:dyDescent="0.2">
      <c r="A354" s="33" t="s">
        <v>130</v>
      </c>
      <c r="B354" s="31"/>
      <c r="C354" s="34">
        <v>2</v>
      </c>
    </row>
    <row r="355" spans="1:3" x14ac:dyDescent="0.2">
      <c r="A355" s="33">
        <v>64</v>
      </c>
      <c r="B355" s="33">
        <v>80</v>
      </c>
      <c r="C355" s="34">
        <v>2</v>
      </c>
    </row>
    <row r="356" spans="1:3" x14ac:dyDescent="0.2">
      <c r="A356" s="33" t="s">
        <v>131</v>
      </c>
      <c r="B356" s="31"/>
      <c r="C356" s="34">
        <v>2</v>
      </c>
    </row>
    <row r="357" spans="1:3" x14ac:dyDescent="0.2">
      <c r="A357" s="33">
        <v>640</v>
      </c>
      <c r="B357" s="33">
        <v>80</v>
      </c>
      <c r="C357" s="34">
        <v>1</v>
      </c>
    </row>
    <row r="358" spans="1:3" x14ac:dyDescent="0.2">
      <c r="A358" s="33" t="s">
        <v>132</v>
      </c>
      <c r="B358" s="31"/>
      <c r="C358" s="34">
        <v>1</v>
      </c>
    </row>
    <row r="359" spans="1:3" x14ac:dyDescent="0.2">
      <c r="A359" s="33">
        <v>730</v>
      </c>
      <c r="B359" s="33">
        <v>80</v>
      </c>
      <c r="C359" s="34">
        <v>1</v>
      </c>
    </row>
    <row r="360" spans="1:3" x14ac:dyDescent="0.2">
      <c r="A360" s="33" t="s">
        <v>133</v>
      </c>
      <c r="B360" s="31"/>
      <c r="C360" s="34">
        <v>1</v>
      </c>
    </row>
    <row r="361" spans="1:3" x14ac:dyDescent="0.2">
      <c r="A361" s="38" t="s">
        <v>70</v>
      </c>
      <c r="B361" s="39"/>
      <c r="C361" s="40">
        <v>215</v>
      </c>
    </row>
  </sheetData>
  <mergeCells count="5">
    <mergeCell ref="A1:H1"/>
    <mergeCell ref="A3:H3"/>
    <mergeCell ref="A8:H8"/>
    <mergeCell ref="A13:H13"/>
    <mergeCell ref="A18:H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10"/>
  <sheetViews>
    <sheetView workbookViewId="0">
      <selection activeCell="D18" sqref="D18"/>
    </sheetView>
  </sheetViews>
  <sheetFormatPr baseColWidth="10" defaultColWidth="8.83203125" defaultRowHeight="16" x14ac:dyDescent="0.2"/>
  <cols>
    <col min="1" max="1" width="14.1640625" style="13" customWidth="1"/>
    <col min="2" max="2" width="32.6640625" style="13" customWidth="1"/>
    <col min="3" max="3" width="27" style="13" customWidth="1"/>
    <col min="4" max="8" width="14.1640625" style="13" customWidth="1"/>
    <col min="9" max="16384" width="8.83203125" style="13"/>
  </cols>
  <sheetData>
    <row r="1" spans="1:8" ht="79.5" customHeight="1" x14ac:dyDescent="0.2">
      <c r="A1" s="57" t="s">
        <v>185</v>
      </c>
      <c r="B1" s="57"/>
      <c r="C1" s="57"/>
      <c r="D1" s="57"/>
      <c r="E1" s="57"/>
      <c r="F1" s="57"/>
      <c r="G1" s="57"/>
      <c r="H1" s="57"/>
    </row>
    <row r="2" spans="1:8" x14ac:dyDescent="0.2">
      <c r="A2" s="59" t="s">
        <v>151</v>
      </c>
      <c r="B2" s="59"/>
      <c r="C2" s="59"/>
      <c r="D2" s="59"/>
      <c r="E2" s="59"/>
    </row>
    <row r="3" spans="1:8" x14ac:dyDescent="0.2">
      <c r="B3" s="13" t="s">
        <v>258</v>
      </c>
      <c r="C3" s="13" t="s">
        <v>259</v>
      </c>
    </row>
    <row r="4" spans="1:8" x14ac:dyDescent="0.2">
      <c r="A4" s="13" t="s">
        <v>176</v>
      </c>
      <c r="B4" s="21">
        <f>CORREL(Sheet1!F3:F1002, Sheet1!G3:G1002)^2</f>
        <v>1.7547049316202181E-2</v>
      </c>
      <c r="C4" s="21">
        <f>CORREL(Sheet1!F3:F1002, Sheet1!G3:G1002)</f>
        <v>0.13246527588844625</v>
      </c>
    </row>
    <row r="11" spans="1:8" x14ac:dyDescent="0.2">
      <c r="C11" s="2"/>
      <c r="D11" s="2"/>
    </row>
    <row r="12" spans="1:8" x14ac:dyDescent="0.2">
      <c r="C12" s="2"/>
      <c r="D12" s="2"/>
    </row>
    <row r="13" spans="1:8" x14ac:dyDescent="0.2">
      <c r="C13" s="2"/>
      <c r="D13" s="2"/>
    </row>
    <row r="14" spans="1:8" x14ac:dyDescent="0.2">
      <c r="C14" s="2"/>
      <c r="D14" s="2"/>
    </row>
    <row r="15" spans="1:8" x14ac:dyDescent="0.2">
      <c r="C15" s="2"/>
      <c r="D15" s="2"/>
    </row>
    <row r="16" spans="1:8" x14ac:dyDescent="0.2">
      <c r="C16" s="2"/>
      <c r="D16" s="2"/>
    </row>
    <row r="17" spans="3:4" x14ac:dyDescent="0.2">
      <c r="C17" s="2"/>
      <c r="D17" s="2"/>
    </row>
    <row r="18" spans="3:4" x14ac:dyDescent="0.2">
      <c r="C18" s="2"/>
      <c r="D18" s="2"/>
    </row>
    <row r="19" spans="3:4" x14ac:dyDescent="0.2">
      <c r="C19" s="2"/>
      <c r="D19" s="2"/>
    </row>
    <row r="20" spans="3:4" x14ac:dyDescent="0.2">
      <c r="C20" s="2"/>
      <c r="D20" s="2"/>
    </row>
    <row r="21" spans="3:4" x14ac:dyDescent="0.2">
      <c r="C21" s="2"/>
      <c r="D21" s="2"/>
    </row>
    <row r="22" spans="3:4" x14ac:dyDescent="0.2">
      <c r="C22" s="2"/>
      <c r="D22" s="2"/>
    </row>
    <row r="23" spans="3:4" x14ac:dyDescent="0.2">
      <c r="C23" s="2"/>
      <c r="D23" s="2"/>
    </row>
    <row r="24" spans="3:4" x14ac:dyDescent="0.2">
      <c r="C24" s="2"/>
      <c r="D24" s="2"/>
    </row>
    <row r="25" spans="3:4" x14ac:dyDescent="0.2">
      <c r="C25" s="2"/>
      <c r="D25" s="2"/>
    </row>
    <row r="26" spans="3:4" x14ac:dyDescent="0.2">
      <c r="C26" s="2"/>
      <c r="D26" s="2"/>
    </row>
    <row r="27" spans="3:4" x14ac:dyDescent="0.2">
      <c r="C27" s="2"/>
      <c r="D27" s="2"/>
    </row>
    <row r="28" spans="3:4" x14ac:dyDescent="0.2">
      <c r="C28" s="2"/>
      <c r="D28" s="2"/>
    </row>
    <row r="29" spans="3:4" x14ac:dyDescent="0.2">
      <c r="C29" s="2"/>
      <c r="D29" s="2"/>
    </row>
    <row r="30" spans="3:4" x14ac:dyDescent="0.2">
      <c r="C30" s="2"/>
      <c r="D30" s="2"/>
    </row>
    <row r="31" spans="3:4" x14ac:dyDescent="0.2">
      <c r="C31" s="2"/>
      <c r="D31" s="2"/>
    </row>
    <row r="32" spans="3:4" x14ac:dyDescent="0.2">
      <c r="C32" s="2"/>
      <c r="D32" s="2"/>
    </row>
    <row r="33" spans="3:4" x14ac:dyDescent="0.2">
      <c r="C33" s="2"/>
      <c r="D33" s="2"/>
    </row>
    <row r="34" spans="3:4" x14ac:dyDescent="0.2">
      <c r="C34" s="2"/>
      <c r="D34" s="2"/>
    </row>
    <row r="35" spans="3:4" x14ac:dyDescent="0.2">
      <c r="C35" s="2"/>
      <c r="D35" s="2"/>
    </row>
    <row r="36" spans="3:4" x14ac:dyDescent="0.2">
      <c r="C36" s="2"/>
      <c r="D36" s="2"/>
    </row>
    <row r="37" spans="3:4" x14ac:dyDescent="0.2">
      <c r="C37" s="2"/>
      <c r="D37" s="2"/>
    </row>
    <row r="38" spans="3:4" x14ac:dyDescent="0.2">
      <c r="C38" s="2"/>
      <c r="D38" s="2"/>
    </row>
    <row r="39" spans="3:4" x14ac:dyDescent="0.2">
      <c r="C39" s="2"/>
      <c r="D39" s="2"/>
    </row>
    <row r="40" spans="3:4" x14ac:dyDescent="0.2">
      <c r="C40" s="2"/>
      <c r="D40" s="2"/>
    </row>
    <row r="41" spans="3:4" x14ac:dyDescent="0.2">
      <c r="C41" s="2"/>
      <c r="D41" s="2"/>
    </row>
    <row r="42" spans="3:4" x14ac:dyDescent="0.2">
      <c r="C42" s="2"/>
      <c r="D42" s="2"/>
    </row>
    <row r="43" spans="3:4" x14ac:dyDescent="0.2">
      <c r="C43" s="2"/>
      <c r="D43" s="2"/>
    </row>
    <row r="44" spans="3:4" x14ac:dyDescent="0.2">
      <c r="C44" s="2"/>
      <c r="D44" s="2"/>
    </row>
    <row r="45" spans="3:4" x14ac:dyDescent="0.2">
      <c r="C45" s="2"/>
      <c r="D45" s="2"/>
    </row>
    <row r="46" spans="3:4" x14ac:dyDescent="0.2">
      <c r="C46" s="2"/>
      <c r="D46" s="2"/>
    </row>
    <row r="47" spans="3:4" x14ac:dyDescent="0.2">
      <c r="C47" s="2"/>
      <c r="D47" s="2"/>
    </row>
    <row r="48" spans="3:4" x14ac:dyDescent="0.2">
      <c r="C48" s="2"/>
      <c r="D48" s="2"/>
    </row>
    <row r="49" spans="3:4" x14ac:dyDescent="0.2">
      <c r="C49" s="2"/>
      <c r="D49" s="2"/>
    </row>
    <row r="50" spans="3:4" x14ac:dyDescent="0.2">
      <c r="C50" s="2"/>
      <c r="D50" s="2"/>
    </row>
    <row r="51" spans="3:4" x14ac:dyDescent="0.2">
      <c r="C51" s="2"/>
      <c r="D51" s="2"/>
    </row>
    <row r="52" spans="3:4" x14ac:dyDescent="0.2">
      <c r="C52" s="2"/>
      <c r="D52" s="2"/>
    </row>
    <row r="53" spans="3:4" x14ac:dyDescent="0.2">
      <c r="C53" s="2"/>
      <c r="D53" s="2"/>
    </row>
    <row r="54" spans="3:4" x14ac:dyDescent="0.2">
      <c r="C54" s="2"/>
      <c r="D54" s="2"/>
    </row>
    <row r="55" spans="3:4" x14ac:dyDescent="0.2">
      <c r="C55" s="2"/>
      <c r="D55" s="2"/>
    </row>
    <row r="56" spans="3:4" x14ac:dyDescent="0.2">
      <c r="C56" s="2"/>
      <c r="D56" s="2"/>
    </row>
    <row r="57" spans="3:4" x14ac:dyDescent="0.2">
      <c r="C57" s="2"/>
      <c r="D57" s="2"/>
    </row>
    <row r="58" spans="3:4" x14ac:dyDescent="0.2">
      <c r="C58" s="2"/>
      <c r="D58" s="2"/>
    </row>
    <row r="59" spans="3:4" x14ac:dyDescent="0.2">
      <c r="C59" s="2"/>
      <c r="D59" s="2"/>
    </row>
    <row r="60" spans="3:4" x14ac:dyDescent="0.2">
      <c r="C60" s="2"/>
      <c r="D60" s="2"/>
    </row>
    <row r="61" spans="3:4" x14ac:dyDescent="0.2">
      <c r="C61" s="2"/>
      <c r="D61" s="2"/>
    </row>
    <row r="62" spans="3:4" x14ac:dyDescent="0.2">
      <c r="C62" s="2"/>
      <c r="D62" s="2"/>
    </row>
    <row r="63" spans="3:4" x14ac:dyDescent="0.2">
      <c r="C63" s="2"/>
      <c r="D63" s="2"/>
    </row>
    <row r="64" spans="3:4" x14ac:dyDescent="0.2">
      <c r="C64" s="2"/>
      <c r="D64" s="2"/>
    </row>
    <row r="65" spans="3:4" x14ac:dyDescent="0.2">
      <c r="C65" s="2"/>
      <c r="D65" s="2"/>
    </row>
    <row r="66" spans="3:4" x14ac:dyDescent="0.2">
      <c r="C66" s="2"/>
      <c r="D66" s="2"/>
    </row>
    <row r="67" spans="3:4" x14ac:dyDescent="0.2">
      <c r="C67" s="2"/>
      <c r="D67" s="2"/>
    </row>
    <row r="68" spans="3:4" x14ac:dyDescent="0.2">
      <c r="C68" s="2"/>
      <c r="D68" s="2"/>
    </row>
    <row r="69" spans="3:4" x14ac:dyDescent="0.2">
      <c r="C69" s="2"/>
      <c r="D69" s="2"/>
    </row>
    <row r="70" spans="3:4" x14ac:dyDescent="0.2">
      <c r="C70" s="2"/>
      <c r="D70" s="2"/>
    </row>
    <row r="71" spans="3:4" x14ac:dyDescent="0.2">
      <c r="C71" s="2"/>
      <c r="D71" s="2"/>
    </row>
    <row r="72" spans="3:4" x14ac:dyDescent="0.2">
      <c r="C72" s="2"/>
      <c r="D72" s="2"/>
    </row>
    <row r="73" spans="3:4" x14ac:dyDescent="0.2">
      <c r="C73" s="2"/>
      <c r="D73" s="2"/>
    </row>
    <row r="74" spans="3:4" x14ac:dyDescent="0.2">
      <c r="C74" s="2"/>
      <c r="D74" s="2"/>
    </row>
    <row r="75" spans="3:4" x14ac:dyDescent="0.2">
      <c r="C75" s="2"/>
      <c r="D75" s="2"/>
    </row>
    <row r="76" spans="3:4" x14ac:dyDescent="0.2">
      <c r="C76" s="2"/>
      <c r="D76" s="2"/>
    </row>
    <row r="77" spans="3:4" x14ac:dyDescent="0.2">
      <c r="C77" s="2"/>
      <c r="D77" s="2"/>
    </row>
    <row r="78" spans="3:4" x14ac:dyDescent="0.2">
      <c r="C78" s="2"/>
      <c r="D78" s="2"/>
    </row>
    <row r="79" spans="3:4" x14ac:dyDescent="0.2">
      <c r="C79" s="2"/>
      <c r="D79" s="2"/>
    </row>
    <row r="80" spans="3:4" x14ac:dyDescent="0.2">
      <c r="C80" s="2"/>
      <c r="D80" s="2"/>
    </row>
    <row r="81" spans="3:4" x14ac:dyDescent="0.2">
      <c r="C81" s="2"/>
      <c r="D81" s="2"/>
    </row>
    <row r="82" spans="3:4" x14ac:dyDescent="0.2">
      <c r="C82" s="2"/>
      <c r="D82" s="2"/>
    </row>
    <row r="83" spans="3:4" x14ac:dyDescent="0.2">
      <c r="C83" s="2"/>
      <c r="D83" s="2"/>
    </row>
    <row r="84" spans="3:4" x14ac:dyDescent="0.2">
      <c r="C84" s="2"/>
      <c r="D84" s="2"/>
    </row>
    <row r="85" spans="3:4" x14ac:dyDescent="0.2">
      <c r="C85" s="2"/>
      <c r="D85" s="2"/>
    </row>
    <row r="86" spans="3:4" x14ac:dyDescent="0.2">
      <c r="C86" s="2"/>
      <c r="D86" s="2"/>
    </row>
    <row r="87" spans="3:4" x14ac:dyDescent="0.2">
      <c r="C87" s="2"/>
      <c r="D87" s="2"/>
    </row>
    <row r="88" spans="3:4" x14ac:dyDescent="0.2">
      <c r="C88" s="2"/>
      <c r="D88" s="2"/>
    </row>
    <row r="89" spans="3:4" x14ac:dyDescent="0.2">
      <c r="C89" s="2"/>
      <c r="D89" s="2"/>
    </row>
    <row r="90" spans="3:4" x14ac:dyDescent="0.2">
      <c r="C90" s="2"/>
      <c r="D90" s="2"/>
    </row>
    <row r="91" spans="3:4" x14ac:dyDescent="0.2">
      <c r="C91" s="2"/>
      <c r="D91" s="2"/>
    </row>
    <row r="92" spans="3:4" x14ac:dyDescent="0.2">
      <c r="C92" s="2"/>
      <c r="D92" s="2"/>
    </row>
    <row r="93" spans="3:4" x14ac:dyDescent="0.2">
      <c r="C93" s="2"/>
      <c r="D93" s="2"/>
    </row>
    <row r="94" spans="3:4" x14ac:dyDescent="0.2">
      <c r="C94" s="2"/>
      <c r="D94" s="2"/>
    </row>
    <row r="95" spans="3:4" x14ac:dyDescent="0.2">
      <c r="C95" s="2"/>
      <c r="D95" s="2"/>
    </row>
    <row r="96" spans="3:4" x14ac:dyDescent="0.2">
      <c r="C96" s="2"/>
      <c r="D96" s="2"/>
    </row>
    <row r="97" spans="3:4" x14ac:dyDescent="0.2">
      <c r="C97" s="2"/>
      <c r="D97" s="2"/>
    </row>
    <row r="98" spans="3:4" x14ac:dyDescent="0.2">
      <c r="C98" s="2"/>
      <c r="D98" s="2"/>
    </row>
    <row r="99" spans="3:4" x14ac:dyDescent="0.2">
      <c r="C99" s="2"/>
      <c r="D99" s="2"/>
    </row>
    <row r="100" spans="3:4" x14ac:dyDescent="0.2">
      <c r="C100" s="2"/>
      <c r="D100" s="2"/>
    </row>
    <row r="101" spans="3:4" x14ac:dyDescent="0.2">
      <c r="C101" s="2"/>
      <c r="D101" s="2"/>
    </row>
    <row r="102" spans="3:4" x14ac:dyDescent="0.2">
      <c r="C102" s="2"/>
      <c r="D102" s="2"/>
    </row>
    <row r="103" spans="3:4" x14ac:dyDescent="0.2">
      <c r="C103" s="2"/>
      <c r="D103" s="2"/>
    </row>
    <row r="104" spans="3:4" x14ac:dyDescent="0.2">
      <c r="C104" s="2"/>
      <c r="D104" s="2"/>
    </row>
    <row r="105" spans="3:4" x14ac:dyDescent="0.2">
      <c r="C105" s="2"/>
      <c r="D105" s="2"/>
    </row>
    <row r="106" spans="3:4" x14ac:dyDescent="0.2">
      <c r="C106" s="2"/>
      <c r="D106" s="2"/>
    </row>
    <row r="107" spans="3:4" x14ac:dyDescent="0.2">
      <c r="C107" s="2"/>
      <c r="D107" s="2"/>
    </row>
    <row r="108" spans="3:4" x14ac:dyDescent="0.2">
      <c r="C108" s="2"/>
      <c r="D108" s="2"/>
    </row>
    <row r="109" spans="3:4" x14ac:dyDescent="0.2">
      <c r="C109" s="2"/>
      <c r="D109" s="2"/>
    </row>
    <row r="110" spans="3:4" x14ac:dyDescent="0.2">
      <c r="C110" s="2"/>
      <c r="D110" s="2"/>
    </row>
    <row r="111" spans="3:4" x14ac:dyDescent="0.2">
      <c r="C111" s="2"/>
      <c r="D111" s="2"/>
    </row>
    <row r="112" spans="3:4" x14ac:dyDescent="0.2">
      <c r="C112" s="2"/>
      <c r="D112" s="2"/>
    </row>
    <row r="113" spans="3:4" x14ac:dyDescent="0.2">
      <c r="C113" s="2"/>
      <c r="D113" s="2"/>
    </row>
    <row r="114" spans="3:4" x14ac:dyDescent="0.2">
      <c r="C114" s="2"/>
      <c r="D114" s="2"/>
    </row>
    <row r="115" spans="3:4" x14ac:dyDescent="0.2">
      <c r="C115" s="2"/>
      <c r="D115" s="2"/>
    </row>
    <row r="116" spans="3:4" x14ac:dyDescent="0.2">
      <c r="C116" s="2"/>
      <c r="D116" s="2"/>
    </row>
    <row r="117" spans="3:4" x14ac:dyDescent="0.2">
      <c r="C117" s="2"/>
      <c r="D117" s="2"/>
    </row>
    <row r="118" spans="3:4" x14ac:dyDescent="0.2">
      <c r="C118" s="2"/>
      <c r="D118" s="2"/>
    </row>
    <row r="119" spans="3:4" x14ac:dyDescent="0.2">
      <c r="C119" s="2"/>
      <c r="D119" s="2"/>
    </row>
    <row r="120" spans="3:4" x14ac:dyDescent="0.2">
      <c r="C120" s="2"/>
      <c r="D120" s="2"/>
    </row>
    <row r="121" spans="3:4" x14ac:dyDescent="0.2">
      <c r="C121" s="2"/>
      <c r="D121" s="2"/>
    </row>
    <row r="122" spans="3:4" x14ac:dyDescent="0.2">
      <c r="C122" s="2"/>
      <c r="D122" s="2"/>
    </row>
    <row r="123" spans="3:4" x14ac:dyDescent="0.2">
      <c r="C123" s="2"/>
      <c r="D123" s="2"/>
    </row>
    <row r="124" spans="3:4" x14ac:dyDescent="0.2">
      <c r="C124" s="2"/>
      <c r="D124" s="2"/>
    </row>
    <row r="125" spans="3:4" x14ac:dyDescent="0.2">
      <c r="C125" s="2"/>
      <c r="D125" s="2"/>
    </row>
    <row r="126" spans="3:4" x14ac:dyDescent="0.2">
      <c r="C126" s="2"/>
      <c r="D126" s="2"/>
    </row>
    <row r="127" spans="3:4" x14ac:dyDescent="0.2">
      <c r="C127" s="2"/>
      <c r="D127" s="2"/>
    </row>
    <row r="128" spans="3:4" x14ac:dyDescent="0.2">
      <c r="C128" s="2"/>
      <c r="D128" s="2"/>
    </row>
    <row r="129" spans="3:4" x14ac:dyDescent="0.2">
      <c r="C129" s="2"/>
      <c r="D129" s="2"/>
    </row>
    <row r="130" spans="3:4" x14ac:dyDescent="0.2">
      <c r="C130" s="2"/>
      <c r="D130" s="2"/>
    </row>
    <row r="131" spans="3:4" x14ac:dyDescent="0.2">
      <c r="C131" s="2"/>
      <c r="D131" s="2"/>
    </row>
    <row r="132" spans="3:4" x14ac:dyDescent="0.2">
      <c r="C132" s="2"/>
      <c r="D132" s="2"/>
    </row>
    <row r="133" spans="3:4" x14ac:dyDescent="0.2">
      <c r="C133" s="2"/>
      <c r="D133" s="2"/>
    </row>
    <row r="134" spans="3:4" x14ac:dyDescent="0.2">
      <c r="C134" s="2"/>
      <c r="D134" s="2"/>
    </row>
    <row r="135" spans="3:4" x14ac:dyDescent="0.2">
      <c r="C135" s="2"/>
      <c r="D135" s="2"/>
    </row>
    <row r="136" spans="3:4" x14ac:dyDescent="0.2">
      <c r="C136" s="2"/>
      <c r="D136" s="2"/>
    </row>
    <row r="137" spans="3:4" x14ac:dyDescent="0.2">
      <c r="C137" s="2"/>
      <c r="D137" s="2"/>
    </row>
    <row r="138" spans="3:4" x14ac:dyDescent="0.2">
      <c r="C138" s="2"/>
      <c r="D138" s="2"/>
    </row>
    <row r="139" spans="3:4" x14ac:dyDescent="0.2">
      <c r="C139" s="2"/>
      <c r="D139" s="2"/>
    </row>
    <row r="140" spans="3:4" x14ac:dyDescent="0.2">
      <c r="C140" s="2"/>
      <c r="D140" s="2"/>
    </row>
    <row r="141" spans="3:4" x14ac:dyDescent="0.2">
      <c r="C141" s="2"/>
      <c r="D141" s="2"/>
    </row>
    <row r="142" spans="3:4" x14ac:dyDescent="0.2">
      <c r="C142" s="2"/>
      <c r="D142" s="2"/>
    </row>
    <row r="143" spans="3:4" x14ac:dyDescent="0.2">
      <c r="C143" s="2"/>
      <c r="D143" s="2"/>
    </row>
    <row r="144" spans="3:4" x14ac:dyDescent="0.2">
      <c r="C144" s="2"/>
      <c r="D144" s="2"/>
    </row>
    <row r="145" spans="3:4" x14ac:dyDescent="0.2">
      <c r="C145" s="2"/>
      <c r="D145" s="2"/>
    </row>
    <row r="146" spans="3:4" x14ac:dyDescent="0.2">
      <c r="C146" s="2"/>
      <c r="D146" s="2"/>
    </row>
    <row r="147" spans="3:4" x14ac:dyDescent="0.2">
      <c r="C147" s="2"/>
      <c r="D147" s="2"/>
    </row>
    <row r="148" spans="3:4" x14ac:dyDescent="0.2">
      <c r="C148" s="2"/>
      <c r="D148" s="2"/>
    </row>
    <row r="149" spans="3:4" x14ac:dyDescent="0.2">
      <c r="C149" s="2"/>
      <c r="D149" s="2"/>
    </row>
    <row r="150" spans="3:4" x14ac:dyDescent="0.2">
      <c r="C150" s="2"/>
      <c r="D150" s="2"/>
    </row>
    <row r="151" spans="3:4" x14ac:dyDescent="0.2">
      <c r="C151" s="2"/>
      <c r="D151" s="2"/>
    </row>
    <row r="152" spans="3:4" x14ac:dyDescent="0.2">
      <c r="C152" s="2"/>
      <c r="D152" s="2"/>
    </row>
    <row r="153" spans="3:4" x14ac:dyDescent="0.2">
      <c r="C153" s="2"/>
      <c r="D153" s="2"/>
    </row>
    <row r="154" spans="3:4" x14ac:dyDescent="0.2">
      <c r="C154" s="2"/>
      <c r="D154" s="2"/>
    </row>
    <row r="155" spans="3:4" x14ac:dyDescent="0.2">
      <c r="C155" s="2"/>
      <c r="D155" s="2"/>
    </row>
    <row r="156" spans="3:4" x14ac:dyDescent="0.2">
      <c r="C156" s="2"/>
      <c r="D156" s="2"/>
    </row>
    <row r="157" spans="3:4" x14ac:dyDescent="0.2">
      <c r="C157" s="2"/>
      <c r="D157" s="2"/>
    </row>
    <row r="158" spans="3:4" x14ac:dyDescent="0.2">
      <c r="C158" s="2"/>
      <c r="D158" s="2"/>
    </row>
    <row r="159" spans="3:4" x14ac:dyDescent="0.2">
      <c r="C159" s="2"/>
      <c r="D159" s="2"/>
    </row>
    <row r="160" spans="3:4" x14ac:dyDescent="0.2">
      <c r="C160" s="2"/>
      <c r="D160" s="2"/>
    </row>
    <row r="161" spans="3:4" x14ac:dyDescent="0.2">
      <c r="C161" s="2"/>
      <c r="D161" s="2"/>
    </row>
    <row r="162" spans="3:4" x14ac:dyDescent="0.2">
      <c r="C162" s="2"/>
      <c r="D162" s="2"/>
    </row>
    <row r="163" spans="3:4" x14ac:dyDescent="0.2">
      <c r="C163" s="2"/>
      <c r="D163" s="2"/>
    </row>
    <row r="164" spans="3:4" x14ac:dyDescent="0.2">
      <c r="C164" s="2"/>
      <c r="D164" s="2"/>
    </row>
    <row r="165" spans="3:4" x14ac:dyDescent="0.2">
      <c r="C165" s="2"/>
      <c r="D165" s="2"/>
    </row>
    <row r="166" spans="3:4" x14ac:dyDescent="0.2">
      <c r="C166" s="2"/>
      <c r="D166" s="2"/>
    </row>
    <row r="167" spans="3:4" x14ac:dyDescent="0.2">
      <c r="C167" s="2"/>
      <c r="D167" s="2"/>
    </row>
    <row r="168" spans="3:4" x14ac:dyDescent="0.2">
      <c r="C168" s="2"/>
      <c r="D168" s="2"/>
    </row>
    <row r="169" spans="3:4" x14ac:dyDescent="0.2">
      <c r="C169" s="2"/>
      <c r="D169" s="2"/>
    </row>
    <row r="170" spans="3:4" x14ac:dyDescent="0.2">
      <c r="C170" s="2"/>
      <c r="D170" s="2"/>
    </row>
    <row r="171" spans="3:4" x14ac:dyDescent="0.2">
      <c r="C171" s="2"/>
      <c r="D171" s="2"/>
    </row>
    <row r="172" spans="3:4" x14ac:dyDescent="0.2">
      <c r="C172" s="2"/>
      <c r="D172" s="2"/>
    </row>
    <row r="173" spans="3:4" x14ac:dyDescent="0.2">
      <c r="C173" s="2"/>
      <c r="D173" s="2"/>
    </row>
    <row r="174" spans="3:4" x14ac:dyDescent="0.2">
      <c r="C174" s="2"/>
      <c r="D174" s="2"/>
    </row>
    <row r="175" spans="3:4" x14ac:dyDescent="0.2">
      <c r="C175" s="2"/>
      <c r="D175" s="2"/>
    </row>
    <row r="176" spans="3:4" x14ac:dyDescent="0.2">
      <c r="C176" s="2"/>
      <c r="D176" s="2"/>
    </row>
    <row r="177" spans="3:4" x14ac:dyDescent="0.2">
      <c r="C177" s="2"/>
      <c r="D177" s="2"/>
    </row>
    <row r="178" spans="3:4" x14ac:dyDescent="0.2">
      <c r="C178" s="2"/>
      <c r="D178" s="2"/>
    </row>
    <row r="179" spans="3:4" x14ac:dyDescent="0.2">
      <c r="C179" s="2"/>
      <c r="D179" s="2"/>
    </row>
    <row r="180" spans="3:4" x14ac:dyDescent="0.2">
      <c r="C180" s="2"/>
      <c r="D180" s="2"/>
    </row>
    <row r="181" spans="3:4" x14ac:dyDescent="0.2">
      <c r="C181" s="2"/>
      <c r="D181" s="2"/>
    </row>
    <row r="182" spans="3:4" x14ac:dyDescent="0.2">
      <c r="C182" s="2"/>
      <c r="D182" s="2"/>
    </row>
    <row r="183" spans="3:4" x14ac:dyDescent="0.2">
      <c r="C183" s="2"/>
      <c r="D183" s="2"/>
    </row>
    <row r="184" spans="3:4" x14ac:dyDescent="0.2">
      <c r="C184" s="2"/>
      <c r="D184" s="2"/>
    </row>
    <row r="185" spans="3:4" x14ac:dyDescent="0.2">
      <c r="C185" s="2"/>
      <c r="D185" s="2"/>
    </row>
    <row r="186" spans="3:4" x14ac:dyDescent="0.2">
      <c r="C186" s="2"/>
      <c r="D186" s="2"/>
    </row>
    <row r="187" spans="3:4" x14ac:dyDescent="0.2">
      <c r="C187" s="2"/>
      <c r="D187" s="2"/>
    </row>
    <row r="188" spans="3:4" x14ac:dyDescent="0.2">
      <c r="C188" s="2"/>
      <c r="D188" s="2"/>
    </row>
    <row r="189" spans="3:4" x14ac:dyDescent="0.2">
      <c r="C189" s="2"/>
      <c r="D189" s="2"/>
    </row>
    <row r="190" spans="3:4" x14ac:dyDescent="0.2">
      <c r="C190" s="2"/>
      <c r="D190" s="2"/>
    </row>
    <row r="191" spans="3:4" x14ac:dyDescent="0.2">
      <c r="C191" s="2"/>
      <c r="D191" s="2"/>
    </row>
    <row r="192" spans="3:4" x14ac:dyDescent="0.2">
      <c r="C192" s="2"/>
      <c r="D192" s="2"/>
    </row>
    <row r="193" spans="3:4" x14ac:dyDescent="0.2">
      <c r="C193" s="2"/>
      <c r="D193" s="2"/>
    </row>
    <row r="194" spans="3:4" x14ac:dyDescent="0.2">
      <c r="C194" s="2"/>
      <c r="D194" s="2"/>
    </row>
    <row r="195" spans="3:4" x14ac:dyDescent="0.2">
      <c r="C195" s="2"/>
      <c r="D195" s="2"/>
    </row>
    <row r="196" spans="3:4" x14ac:dyDescent="0.2">
      <c r="C196" s="2"/>
      <c r="D196" s="2"/>
    </row>
    <row r="197" spans="3:4" x14ac:dyDescent="0.2">
      <c r="C197" s="2"/>
      <c r="D197" s="2"/>
    </row>
    <row r="198" spans="3:4" x14ac:dyDescent="0.2">
      <c r="C198" s="2"/>
      <c r="D198" s="2"/>
    </row>
    <row r="199" spans="3:4" x14ac:dyDescent="0.2">
      <c r="C199" s="2"/>
      <c r="D199" s="2"/>
    </row>
    <row r="200" spans="3:4" x14ac:dyDescent="0.2">
      <c r="C200" s="2"/>
      <c r="D200" s="2"/>
    </row>
    <row r="201" spans="3:4" x14ac:dyDescent="0.2">
      <c r="C201" s="2"/>
      <c r="D201" s="2"/>
    </row>
    <row r="202" spans="3:4" x14ac:dyDescent="0.2">
      <c r="C202" s="2"/>
      <c r="D202" s="2"/>
    </row>
    <row r="203" spans="3:4" x14ac:dyDescent="0.2">
      <c r="C203" s="2"/>
      <c r="D203" s="2"/>
    </row>
    <row r="204" spans="3:4" x14ac:dyDescent="0.2">
      <c r="C204" s="2"/>
      <c r="D204" s="2"/>
    </row>
    <row r="205" spans="3:4" x14ac:dyDescent="0.2">
      <c r="C205" s="2"/>
      <c r="D205" s="2"/>
    </row>
    <row r="206" spans="3:4" x14ac:dyDescent="0.2">
      <c r="C206" s="2"/>
      <c r="D206" s="2"/>
    </row>
    <row r="207" spans="3:4" x14ac:dyDescent="0.2">
      <c r="C207" s="2"/>
      <c r="D207" s="2"/>
    </row>
    <row r="208" spans="3:4" x14ac:dyDescent="0.2">
      <c r="C208" s="2"/>
      <c r="D208" s="2"/>
    </row>
    <row r="209" spans="3:4" x14ac:dyDescent="0.2">
      <c r="C209" s="2"/>
      <c r="D209" s="2"/>
    </row>
    <row r="210" spans="3:4" x14ac:dyDescent="0.2">
      <c r="C210" s="2"/>
      <c r="D210" s="2"/>
    </row>
    <row r="211" spans="3:4" x14ac:dyDescent="0.2">
      <c r="C211" s="2"/>
      <c r="D211" s="2"/>
    </row>
    <row r="212" spans="3:4" x14ac:dyDescent="0.2">
      <c r="C212" s="2"/>
      <c r="D212" s="2"/>
    </row>
    <row r="213" spans="3:4" x14ac:dyDescent="0.2">
      <c r="C213" s="2"/>
      <c r="D213" s="2"/>
    </row>
    <row r="214" spans="3:4" x14ac:dyDescent="0.2">
      <c r="C214" s="2"/>
      <c r="D214" s="2"/>
    </row>
    <row r="215" spans="3:4" x14ac:dyDescent="0.2">
      <c r="C215" s="2"/>
      <c r="D215" s="2"/>
    </row>
    <row r="216" spans="3:4" x14ac:dyDescent="0.2">
      <c r="C216" s="2"/>
      <c r="D216" s="2"/>
    </row>
    <row r="217" spans="3:4" x14ac:dyDescent="0.2">
      <c r="C217" s="2"/>
      <c r="D217" s="2"/>
    </row>
    <row r="218" spans="3:4" x14ac:dyDescent="0.2">
      <c r="C218" s="2"/>
      <c r="D218" s="2"/>
    </row>
    <row r="219" spans="3:4" x14ac:dyDescent="0.2">
      <c r="C219" s="2"/>
      <c r="D219" s="2"/>
    </row>
    <row r="220" spans="3:4" x14ac:dyDescent="0.2">
      <c r="C220" s="2"/>
      <c r="D220" s="2"/>
    </row>
    <row r="221" spans="3:4" x14ac:dyDescent="0.2">
      <c r="C221" s="2"/>
      <c r="D221" s="2"/>
    </row>
    <row r="222" spans="3:4" x14ac:dyDescent="0.2">
      <c r="C222" s="2"/>
      <c r="D222" s="2"/>
    </row>
    <row r="223" spans="3:4" x14ac:dyDescent="0.2">
      <c r="C223" s="2"/>
      <c r="D223" s="2"/>
    </row>
    <row r="224" spans="3:4" x14ac:dyDescent="0.2">
      <c r="C224" s="2"/>
      <c r="D224" s="2"/>
    </row>
    <row r="225" spans="3:4" x14ac:dyDescent="0.2">
      <c r="C225" s="2"/>
      <c r="D225" s="2"/>
    </row>
    <row r="226" spans="3:4" x14ac:dyDescent="0.2">
      <c r="C226" s="2"/>
      <c r="D226" s="2"/>
    </row>
    <row r="227" spans="3:4" x14ac:dyDescent="0.2">
      <c r="C227" s="2"/>
      <c r="D227" s="2"/>
    </row>
    <row r="228" spans="3:4" x14ac:dyDescent="0.2">
      <c r="C228" s="2"/>
      <c r="D228" s="2"/>
    </row>
    <row r="229" spans="3:4" x14ac:dyDescent="0.2">
      <c r="C229" s="2"/>
      <c r="D229" s="2"/>
    </row>
    <row r="230" spans="3:4" x14ac:dyDescent="0.2">
      <c r="C230" s="2"/>
      <c r="D230" s="2"/>
    </row>
    <row r="231" spans="3:4" x14ac:dyDescent="0.2">
      <c r="C231" s="2"/>
      <c r="D231" s="2"/>
    </row>
    <row r="232" spans="3:4" x14ac:dyDescent="0.2">
      <c r="C232" s="2"/>
      <c r="D232" s="2"/>
    </row>
    <row r="233" spans="3:4" x14ac:dyDescent="0.2">
      <c r="C233" s="2"/>
      <c r="D233" s="2"/>
    </row>
    <row r="234" spans="3:4" x14ac:dyDescent="0.2">
      <c r="C234" s="2"/>
      <c r="D234" s="2"/>
    </row>
    <row r="235" spans="3:4" x14ac:dyDescent="0.2">
      <c r="C235" s="2"/>
      <c r="D235" s="2"/>
    </row>
    <row r="236" spans="3:4" x14ac:dyDescent="0.2">
      <c r="C236" s="2"/>
      <c r="D236" s="2"/>
    </row>
    <row r="237" spans="3:4" x14ac:dyDescent="0.2">
      <c r="C237" s="2"/>
      <c r="D237" s="2"/>
    </row>
    <row r="238" spans="3:4" x14ac:dyDescent="0.2">
      <c r="C238" s="2"/>
      <c r="D238" s="2"/>
    </row>
    <row r="239" spans="3:4" x14ac:dyDescent="0.2">
      <c r="C239" s="2"/>
      <c r="D239" s="2"/>
    </row>
    <row r="240" spans="3:4" x14ac:dyDescent="0.2">
      <c r="C240" s="2"/>
      <c r="D240" s="2"/>
    </row>
    <row r="241" spans="3:4" x14ac:dyDescent="0.2">
      <c r="C241" s="2"/>
      <c r="D241" s="2"/>
    </row>
    <row r="242" spans="3:4" x14ac:dyDescent="0.2">
      <c r="C242" s="2"/>
      <c r="D242" s="2"/>
    </row>
    <row r="243" spans="3:4" x14ac:dyDescent="0.2">
      <c r="C243" s="2"/>
      <c r="D243" s="2"/>
    </row>
    <row r="244" spans="3:4" x14ac:dyDescent="0.2">
      <c r="C244" s="2"/>
      <c r="D244" s="2"/>
    </row>
    <row r="245" spans="3:4" x14ac:dyDescent="0.2">
      <c r="C245" s="2"/>
      <c r="D245" s="2"/>
    </row>
    <row r="246" spans="3:4" x14ac:dyDescent="0.2">
      <c r="C246" s="2"/>
      <c r="D246" s="2"/>
    </row>
    <row r="247" spans="3:4" x14ac:dyDescent="0.2">
      <c r="C247" s="2"/>
      <c r="D247" s="2"/>
    </row>
    <row r="248" spans="3:4" x14ac:dyDescent="0.2">
      <c r="C248" s="2"/>
      <c r="D248" s="2"/>
    </row>
    <row r="249" spans="3:4" x14ac:dyDescent="0.2">
      <c r="C249" s="2"/>
      <c r="D249" s="2"/>
    </row>
    <row r="250" spans="3:4" x14ac:dyDescent="0.2">
      <c r="C250" s="2"/>
      <c r="D250" s="2"/>
    </row>
    <row r="251" spans="3:4" x14ac:dyDescent="0.2">
      <c r="C251" s="2"/>
      <c r="D251" s="2"/>
    </row>
    <row r="252" spans="3:4" x14ac:dyDescent="0.2">
      <c r="C252" s="2"/>
      <c r="D252" s="2"/>
    </row>
    <row r="253" spans="3:4" x14ac:dyDescent="0.2">
      <c r="C253" s="2"/>
      <c r="D253" s="2"/>
    </row>
    <row r="254" spans="3:4" x14ac:dyDescent="0.2">
      <c r="C254" s="2"/>
      <c r="D254" s="2"/>
    </row>
    <row r="255" spans="3:4" x14ac:dyDescent="0.2">
      <c r="C255" s="2"/>
      <c r="D255" s="2"/>
    </row>
    <row r="256" spans="3:4" x14ac:dyDescent="0.2">
      <c r="C256" s="2"/>
      <c r="D256" s="2"/>
    </row>
    <row r="257" spans="3:4" x14ac:dyDescent="0.2">
      <c r="C257" s="2"/>
      <c r="D257" s="2"/>
    </row>
    <row r="258" spans="3:4" x14ac:dyDescent="0.2">
      <c r="C258" s="2"/>
      <c r="D258" s="2"/>
    </row>
    <row r="259" spans="3:4" x14ac:dyDescent="0.2">
      <c r="C259" s="2"/>
      <c r="D259" s="2"/>
    </row>
    <row r="260" spans="3:4" x14ac:dyDescent="0.2">
      <c r="C260" s="2"/>
      <c r="D260" s="2"/>
    </row>
    <row r="261" spans="3:4" x14ac:dyDescent="0.2">
      <c r="C261" s="2"/>
      <c r="D261" s="2"/>
    </row>
    <row r="262" spans="3:4" x14ac:dyDescent="0.2">
      <c r="C262" s="2"/>
      <c r="D262" s="2"/>
    </row>
    <row r="263" spans="3:4" x14ac:dyDescent="0.2">
      <c r="C263" s="2"/>
      <c r="D263" s="2"/>
    </row>
    <row r="264" spans="3:4" x14ac:dyDescent="0.2">
      <c r="C264" s="2"/>
      <c r="D264" s="2"/>
    </row>
    <row r="265" spans="3:4" x14ac:dyDescent="0.2">
      <c r="C265" s="2"/>
      <c r="D265" s="2"/>
    </row>
    <row r="266" spans="3:4" x14ac:dyDescent="0.2">
      <c r="C266" s="2"/>
      <c r="D266" s="2"/>
    </row>
    <row r="267" spans="3:4" x14ac:dyDescent="0.2">
      <c r="C267" s="2"/>
      <c r="D267" s="2"/>
    </row>
    <row r="268" spans="3:4" x14ac:dyDescent="0.2">
      <c r="C268" s="2"/>
      <c r="D268" s="2"/>
    </row>
    <row r="269" spans="3:4" x14ac:dyDescent="0.2">
      <c r="C269" s="2"/>
      <c r="D269" s="2"/>
    </row>
    <row r="270" spans="3:4" x14ac:dyDescent="0.2">
      <c r="C270" s="2"/>
      <c r="D270" s="2"/>
    </row>
    <row r="271" spans="3:4" x14ac:dyDescent="0.2">
      <c r="C271" s="2"/>
      <c r="D271" s="2"/>
    </row>
    <row r="272" spans="3:4" x14ac:dyDescent="0.2">
      <c r="C272" s="2"/>
      <c r="D272" s="2"/>
    </row>
    <row r="273" spans="3:4" x14ac:dyDescent="0.2">
      <c r="C273" s="2"/>
      <c r="D273" s="2"/>
    </row>
    <row r="274" spans="3:4" x14ac:dyDescent="0.2">
      <c r="C274" s="2"/>
      <c r="D274" s="2"/>
    </row>
    <row r="275" spans="3:4" x14ac:dyDescent="0.2">
      <c r="C275" s="2"/>
      <c r="D275" s="2"/>
    </row>
    <row r="276" spans="3:4" x14ac:dyDescent="0.2">
      <c r="C276" s="2"/>
      <c r="D276" s="2"/>
    </row>
    <row r="277" spans="3:4" x14ac:dyDescent="0.2">
      <c r="C277" s="2"/>
      <c r="D277" s="2"/>
    </row>
    <row r="278" spans="3:4" x14ac:dyDescent="0.2">
      <c r="C278" s="2"/>
      <c r="D278" s="2"/>
    </row>
    <row r="279" spans="3:4" x14ac:dyDescent="0.2">
      <c r="C279" s="2"/>
      <c r="D279" s="2"/>
    </row>
    <row r="280" spans="3:4" x14ac:dyDescent="0.2">
      <c r="C280" s="2"/>
      <c r="D280" s="2"/>
    </row>
    <row r="281" spans="3:4" x14ac:dyDescent="0.2">
      <c r="C281" s="2"/>
      <c r="D281" s="2"/>
    </row>
    <row r="282" spans="3:4" x14ac:dyDescent="0.2">
      <c r="C282" s="2"/>
      <c r="D282" s="2"/>
    </row>
    <row r="283" spans="3:4" x14ac:dyDescent="0.2">
      <c r="C283" s="2"/>
      <c r="D283" s="2"/>
    </row>
    <row r="284" spans="3:4" x14ac:dyDescent="0.2">
      <c r="C284" s="2"/>
      <c r="D284" s="2"/>
    </row>
    <row r="285" spans="3:4" x14ac:dyDescent="0.2">
      <c r="C285" s="2"/>
      <c r="D285" s="2"/>
    </row>
    <row r="286" spans="3:4" x14ac:dyDescent="0.2">
      <c r="C286" s="2"/>
      <c r="D286" s="2"/>
    </row>
    <row r="287" spans="3:4" x14ac:dyDescent="0.2">
      <c r="C287" s="2"/>
      <c r="D287" s="2"/>
    </row>
    <row r="288" spans="3:4" x14ac:dyDescent="0.2">
      <c r="C288" s="2"/>
      <c r="D288" s="2"/>
    </row>
    <row r="289" spans="3:4" x14ac:dyDescent="0.2">
      <c r="C289" s="2"/>
      <c r="D289" s="2"/>
    </row>
    <row r="290" spans="3:4" x14ac:dyDescent="0.2">
      <c r="C290" s="2"/>
      <c r="D290" s="2"/>
    </row>
    <row r="291" spans="3:4" x14ac:dyDescent="0.2">
      <c r="C291" s="2"/>
      <c r="D291" s="2"/>
    </row>
    <row r="292" spans="3:4" x14ac:dyDescent="0.2">
      <c r="C292" s="2"/>
      <c r="D292" s="2"/>
    </row>
    <row r="293" spans="3:4" x14ac:dyDescent="0.2">
      <c r="C293" s="2"/>
      <c r="D293" s="2"/>
    </row>
    <row r="294" spans="3:4" x14ac:dyDescent="0.2">
      <c r="C294" s="2"/>
      <c r="D294" s="2"/>
    </row>
    <row r="295" spans="3:4" x14ac:dyDescent="0.2">
      <c r="C295" s="2"/>
      <c r="D295" s="2"/>
    </row>
    <row r="296" spans="3:4" x14ac:dyDescent="0.2">
      <c r="C296" s="2"/>
      <c r="D296" s="2"/>
    </row>
    <row r="297" spans="3:4" x14ac:dyDescent="0.2">
      <c r="C297" s="2"/>
      <c r="D297" s="2"/>
    </row>
    <row r="298" spans="3:4" x14ac:dyDescent="0.2">
      <c r="C298" s="2"/>
      <c r="D298" s="2"/>
    </row>
    <row r="299" spans="3:4" x14ac:dyDescent="0.2">
      <c r="C299" s="2"/>
      <c r="D299" s="2"/>
    </row>
    <row r="300" spans="3:4" x14ac:dyDescent="0.2">
      <c r="C300" s="2"/>
      <c r="D300" s="2"/>
    </row>
    <row r="301" spans="3:4" x14ac:dyDescent="0.2">
      <c r="C301" s="2"/>
      <c r="D301" s="2"/>
    </row>
    <row r="302" spans="3:4" x14ac:dyDescent="0.2">
      <c r="C302" s="2"/>
      <c r="D302" s="2"/>
    </row>
    <row r="303" spans="3:4" x14ac:dyDescent="0.2">
      <c r="C303" s="2"/>
      <c r="D303" s="2"/>
    </row>
    <row r="304" spans="3:4" x14ac:dyDescent="0.2">
      <c r="C304" s="2"/>
      <c r="D304" s="2"/>
    </row>
    <row r="305" spans="3:4" x14ac:dyDescent="0.2">
      <c r="C305" s="2"/>
      <c r="D305" s="2"/>
    </row>
    <row r="306" spans="3:4" x14ac:dyDescent="0.2">
      <c r="C306" s="2"/>
      <c r="D306" s="2"/>
    </row>
    <row r="307" spans="3:4" x14ac:dyDescent="0.2">
      <c r="C307" s="2"/>
      <c r="D307" s="2"/>
    </row>
    <row r="308" spans="3:4" x14ac:dyDescent="0.2">
      <c r="C308" s="2"/>
      <c r="D308" s="2"/>
    </row>
    <row r="309" spans="3:4" x14ac:dyDescent="0.2">
      <c r="C309" s="2"/>
      <c r="D309" s="2"/>
    </row>
    <row r="310" spans="3:4" x14ac:dyDescent="0.2">
      <c r="C310" s="2"/>
      <c r="D310" s="2"/>
    </row>
    <row r="311" spans="3:4" x14ac:dyDescent="0.2">
      <c r="C311" s="2"/>
      <c r="D311" s="2"/>
    </row>
    <row r="312" spans="3:4" x14ac:dyDescent="0.2">
      <c r="C312" s="2"/>
      <c r="D312" s="2"/>
    </row>
    <row r="313" spans="3:4" x14ac:dyDescent="0.2">
      <c r="C313" s="2"/>
      <c r="D313" s="2"/>
    </row>
    <row r="314" spans="3:4" x14ac:dyDescent="0.2">
      <c r="C314" s="2"/>
      <c r="D314" s="2"/>
    </row>
    <row r="315" spans="3:4" x14ac:dyDescent="0.2">
      <c r="C315" s="2"/>
      <c r="D315" s="2"/>
    </row>
    <row r="316" spans="3:4" x14ac:dyDescent="0.2">
      <c r="C316" s="2"/>
      <c r="D316" s="2"/>
    </row>
    <row r="317" spans="3:4" x14ac:dyDescent="0.2">
      <c r="C317" s="2"/>
      <c r="D317" s="2"/>
    </row>
    <row r="318" spans="3:4" x14ac:dyDescent="0.2">
      <c r="C318" s="2"/>
      <c r="D318" s="2"/>
    </row>
    <row r="319" spans="3:4" x14ac:dyDescent="0.2">
      <c r="C319" s="2"/>
      <c r="D319" s="2"/>
    </row>
    <row r="320" spans="3:4" x14ac:dyDescent="0.2">
      <c r="C320" s="2"/>
      <c r="D320" s="2"/>
    </row>
    <row r="321" spans="3:4" x14ac:dyDescent="0.2">
      <c r="C321" s="2"/>
      <c r="D321" s="2"/>
    </row>
    <row r="322" spans="3:4" x14ac:dyDescent="0.2">
      <c r="C322" s="2"/>
      <c r="D322" s="2"/>
    </row>
    <row r="323" spans="3:4" x14ac:dyDescent="0.2">
      <c r="C323" s="2"/>
      <c r="D323" s="2"/>
    </row>
    <row r="324" spans="3:4" x14ac:dyDescent="0.2">
      <c r="C324" s="2"/>
      <c r="D324" s="2"/>
    </row>
    <row r="325" spans="3:4" x14ac:dyDescent="0.2">
      <c r="C325" s="2"/>
      <c r="D325" s="2"/>
    </row>
    <row r="326" spans="3:4" x14ac:dyDescent="0.2">
      <c r="C326" s="2"/>
      <c r="D326" s="2"/>
    </row>
    <row r="327" spans="3:4" x14ac:dyDescent="0.2">
      <c r="C327" s="2"/>
      <c r="D327" s="2"/>
    </row>
    <row r="328" spans="3:4" x14ac:dyDescent="0.2">
      <c r="C328" s="2"/>
      <c r="D328" s="2"/>
    </row>
    <row r="329" spans="3:4" x14ac:dyDescent="0.2">
      <c r="C329" s="2"/>
      <c r="D329" s="2"/>
    </row>
    <row r="330" spans="3:4" x14ac:dyDescent="0.2">
      <c r="C330" s="2"/>
      <c r="D330" s="2"/>
    </row>
    <row r="331" spans="3:4" x14ac:dyDescent="0.2">
      <c r="C331" s="2"/>
      <c r="D331" s="2"/>
    </row>
    <row r="332" spans="3:4" x14ac:dyDescent="0.2">
      <c r="C332" s="2"/>
      <c r="D332" s="2"/>
    </row>
    <row r="333" spans="3:4" x14ac:dyDescent="0.2">
      <c r="C333" s="2"/>
      <c r="D333" s="2"/>
    </row>
    <row r="334" spans="3:4" x14ac:dyDescent="0.2">
      <c r="C334" s="2"/>
      <c r="D334" s="2"/>
    </row>
    <row r="335" spans="3:4" x14ac:dyDescent="0.2">
      <c r="C335" s="2"/>
      <c r="D335" s="2"/>
    </row>
    <row r="336" spans="3:4" x14ac:dyDescent="0.2">
      <c r="C336" s="2"/>
      <c r="D336" s="2"/>
    </row>
    <row r="337" spans="3:4" x14ac:dyDescent="0.2">
      <c r="C337" s="2"/>
      <c r="D337" s="2"/>
    </row>
    <row r="338" spans="3:4" x14ac:dyDescent="0.2">
      <c r="C338" s="2"/>
      <c r="D338" s="2"/>
    </row>
    <row r="339" spans="3:4" x14ac:dyDescent="0.2">
      <c r="C339" s="2"/>
      <c r="D339" s="2"/>
    </row>
    <row r="340" spans="3:4" x14ac:dyDescent="0.2">
      <c r="C340" s="2"/>
      <c r="D340" s="2"/>
    </row>
    <row r="341" spans="3:4" x14ac:dyDescent="0.2">
      <c r="C341" s="2"/>
      <c r="D341" s="2"/>
    </row>
    <row r="342" spans="3:4" x14ac:dyDescent="0.2">
      <c r="C342" s="2"/>
      <c r="D342" s="2"/>
    </row>
    <row r="343" spans="3:4" x14ac:dyDescent="0.2">
      <c r="C343" s="2"/>
      <c r="D343" s="2"/>
    </row>
    <row r="344" spans="3:4" x14ac:dyDescent="0.2">
      <c r="C344" s="2"/>
      <c r="D344" s="2"/>
    </row>
    <row r="345" spans="3:4" x14ac:dyDescent="0.2">
      <c r="C345" s="2"/>
      <c r="D345" s="2"/>
    </row>
    <row r="346" spans="3:4" x14ac:dyDescent="0.2">
      <c r="C346" s="2"/>
      <c r="D346" s="2"/>
    </row>
    <row r="347" spans="3:4" x14ac:dyDescent="0.2">
      <c r="C347" s="2"/>
      <c r="D347" s="2"/>
    </row>
    <row r="348" spans="3:4" x14ac:dyDescent="0.2">
      <c r="C348" s="2"/>
      <c r="D348" s="2"/>
    </row>
    <row r="349" spans="3:4" x14ac:dyDescent="0.2">
      <c r="C349" s="2"/>
      <c r="D349" s="2"/>
    </row>
    <row r="350" spans="3:4" x14ac:dyDescent="0.2">
      <c r="C350" s="2"/>
      <c r="D350" s="2"/>
    </row>
    <row r="351" spans="3:4" x14ac:dyDescent="0.2">
      <c r="C351" s="2"/>
      <c r="D351" s="2"/>
    </row>
    <row r="352" spans="3:4" x14ac:dyDescent="0.2">
      <c r="C352" s="2"/>
      <c r="D352" s="2"/>
    </row>
    <row r="353" spans="3:4" x14ac:dyDescent="0.2">
      <c r="C353" s="2"/>
      <c r="D353" s="2"/>
    </row>
    <row r="354" spans="3:4" x14ac:dyDescent="0.2">
      <c r="C354" s="2"/>
      <c r="D354" s="2"/>
    </row>
    <row r="355" spans="3:4" x14ac:dyDescent="0.2">
      <c r="C355" s="2"/>
      <c r="D355" s="2"/>
    </row>
    <row r="356" spans="3:4" x14ac:dyDescent="0.2">
      <c r="C356" s="2"/>
      <c r="D356" s="2"/>
    </row>
    <row r="357" spans="3:4" x14ac:dyDescent="0.2">
      <c r="C357" s="2"/>
      <c r="D357" s="2"/>
    </row>
    <row r="358" spans="3:4" x14ac:dyDescent="0.2">
      <c r="C358" s="2"/>
      <c r="D358" s="2"/>
    </row>
    <row r="359" spans="3:4" x14ac:dyDescent="0.2">
      <c r="C359" s="2"/>
      <c r="D359" s="2"/>
    </row>
    <row r="360" spans="3:4" x14ac:dyDescent="0.2">
      <c r="C360" s="2"/>
      <c r="D360" s="2"/>
    </row>
    <row r="361" spans="3:4" x14ac:dyDescent="0.2">
      <c r="C361" s="2"/>
      <c r="D361" s="2"/>
    </row>
    <row r="362" spans="3:4" x14ac:dyDescent="0.2">
      <c r="C362" s="2"/>
      <c r="D362" s="2"/>
    </row>
    <row r="363" spans="3:4" x14ac:dyDescent="0.2">
      <c r="C363" s="2"/>
      <c r="D363" s="2"/>
    </row>
    <row r="364" spans="3:4" x14ac:dyDescent="0.2">
      <c r="C364" s="2"/>
      <c r="D364" s="2"/>
    </row>
    <row r="365" spans="3:4" x14ac:dyDescent="0.2">
      <c r="C365" s="2"/>
      <c r="D365" s="2"/>
    </row>
    <row r="366" spans="3:4" x14ac:dyDescent="0.2">
      <c r="C366" s="2"/>
      <c r="D366" s="2"/>
    </row>
    <row r="367" spans="3:4" x14ac:dyDescent="0.2">
      <c r="C367" s="2"/>
      <c r="D367" s="2"/>
    </row>
    <row r="368" spans="3:4" x14ac:dyDescent="0.2">
      <c r="C368" s="2"/>
      <c r="D368" s="2"/>
    </row>
    <row r="369" spans="3:4" x14ac:dyDescent="0.2">
      <c r="C369" s="2"/>
      <c r="D369" s="2"/>
    </row>
    <row r="370" spans="3:4" x14ac:dyDescent="0.2">
      <c r="C370" s="2"/>
      <c r="D370" s="2"/>
    </row>
    <row r="371" spans="3:4" x14ac:dyDescent="0.2">
      <c r="C371" s="2"/>
      <c r="D371" s="2"/>
    </row>
    <row r="372" spans="3:4" x14ac:dyDescent="0.2">
      <c r="C372" s="2"/>
      <c r="D372" s="2"/>
    </row>
    <row r="373" spans="3:4" x14ac:dyDescent="0.2">
      <c r="C373" s="2"/>
      <c r="D373" s="2"/>
    </row>
    <row r="374" spans="3:4" x14ac:dyDescent="0.2">
      <c r="C374" s="2"/>
      <c r="D374" s="2"/>
    </row>
    <row r="375" spans="3:4" x14ac:dyDescent="0.2">
      <c r="C375" s="2"/>
      <c r="D375" s="2"/>
    </row>
    <row r="376" spans="3:4" x14ac:dyDescent="0.2">
      <c r="C376" s="2"/>
      <c r="D376" s="2"/>
    </row>
    <row r="377" spans="3:4" x14ac:dyDescent="0.2">
      <c r="C377" s="2"/>
      <c r="D377" s="2"/>
    </row>
    <row r="378" spans="3:4" x14ac:dyDescent="0.2">
      <c r="C378" s="2"/>
      <c r="D378" s="2"/>
    </row>
    <row r="379" spans="3:4" x14ac:dyDescent="0.2">
      <c r="C379" s="2"/>
      <c r="D379" s="2"/>
    </row>
    <row r="380" spans="3:4" x14ac:dyDescent="0.2">
      <c r="C380" s="2"/>
      <c r="D380" s="2"/>
    </row>
    <row r="381" spans="3:4" x14ac:dyDescent="0.2">
      <c r="C381" s="2"/>
      <c r="D381" s="2"/>
    </row>
    <row r="382" spans="3:4" x14ac:dyDescent="0.2">
      <c r="C382" s="2"/>
      <c r="D382" s="2"/>
    </row>
    <row r="383" spans="3:4" x14ac:dyDescent="0.2">
      <c r="C383" s="2"/>
      <c r="D383" s="2"/>
    </row>
    <row r="384" spans="3:4" x14ac:dyDescent="0.2">
      <c r="C384" s="2"/>
      <c r="D384" s="2"/>
    </row>
    <row r="385" spans="3:4" x14ac:dyDescent="0.2">
      <c r="C385" s="2"/>
      <c r="D385" s="2"/>
    </row>
    <row r="386" spans="3:4" x14ac:dyDescent="0.2">
      <c r="C386" s="2"/>
      <c r="D386" s="2"/>
    </row>
    <row r="387" spans="3:4" x14ac:dyDescent="0.2">
      <c r="C387" s="2"/>
      <c r="D387" s="2"/>
    </row>
    <row r="388" spans="3:4" x14ac:dyDescent="0.2">
      <c r="C388" s="2"/>
      <c r="D388" s="2"/>
    </row>
    <row r="389" spans="3:4" x14ac:dyDescent="0.2">
      <c r="C389" s="2"/>
      <c r="D389" s="2"/>
    </row>
    <row r="390" spans="3:4" x14ac:dyDescent="0.2">
      <c r="C390" s="2"/>
      <c r="D390" s="2"/>
    </row>
    <row r="391" spans="3:4" x14ac:dyDescent="0.2">
      <c r="C391" s="2"/>
      <c r="D391" s="2"/>
    </row>
    <row r="392" spans="3:4" x14ac:dyDescent="0.2">
      <c r="C392" s="2"/>
      <c r="D392" s="2"/>
    </row>
    <row r="393" spans="3:4" x14ac:dyDescent="0.2">
      <c r="C393" s="2"/>
      <c r="D393" s="2"/>
    </row>
    <row r="394" spans="3:4" x14ac:dyDescent="0.2">
      <c r="C394" s="2"/>
      <c r="D394" s="2"/>
    </row>
    <row r="395" spans="3:4" x14ac:dyDescent="0.2">
      <c r="C395" s="2"/>
      <c r="D395" s="2"/>
    </row>
    <row r="396" spans="3:4" x14ac:dyDescent="0.2">
      <c r="C396" s="2"/>
      <c r="D396" s="2"/>
    </row>
    <row r="397" spans="3:4" x14ac:dyDescent="0.2">
      <c r="C397" s="2"/>
      <c r="D397" s="2"/>
    </row>
    <row r="398" spans="3:4" x14ac:dyDescent="0.2">
      <c r="C398" s="2"/>
      <c r="D398" s="2"/>
    </row>
    <row r="399" spans="3:4" x14ac:dyDescent="0.2">
      <c r="C399" s="2"/>
      <c r="D399" s="2"/>
    </row>
    <row r="400" spans="3:4" x14ac:dyDescent="0.2">
      <c r="C400" s="2"/>
      <c r="D400" s="2"/>
    </row>
    <row r="401" spans="3:4" x14ac:dyDescent="0.2">
      <c r="C401" s="2"/>
      <c r="D401" s="2"/>
    </row>
    <row r="402" spans="3:4" x14ac:dyDescent="0.2">
      <c r="C402" s="2"/>
      <c r="D402" s="2"/>
    </row>
    <row r="403" spans="3:4" x14ac:dyDescent="0.2">
      <c r="C403" s="2"/>
      <c r="D403" s="2"/>
    </row>
    <row r="404" spans="3:4" x14ac:dyDescent="0.2">
      <c r="C404" s="2"/>
      <c r="D404" s="2"/>
    </row>
    <row r="405" spans="3:4" x14ac:dyDescent="0.2">
      <c r="C405" s="2"/>
      <c r="D405" s="2"/>
    </row>
    <row r="406" spans="3:4" x14ac:dyDescent="0.2">
      <c r="C406" s="2"/>
      <c r="D406" s="2"/>
    </row>
    <row r="407" spans="3:4" x14ac:dyDescent="0.2">
      <c r="C407" s="2"/>
      <c r="D407" s="2"/>
    </row>
    <row r="408" spans="3:4" x14ac:dyDescent="0.2">
      <c r="C408" s="2"/>
      <c r="D408" s="2"/>
    </row>
    <row r="409" spans="3:4" x14ac:dyDescent="0.2">
      <c r="C409" s="2"/>
      <c r="D409" s="2"/>
    </row>
    <row r="410" spans="3:4" x14ac:dyDescent="0.2">
      <c r="C410" s="2"/>
      <c r="D410" s="2"/>
    </row>
    <row r="411" spans="3:4" x14ac:dyDescent="0.2">
      <c r="C411" s="2"/>
      <c r="D411" s="2"/>
    </row>
    <row r="412" spans="3:4" x14ac:dyDescent="0.2">
      <c r="C412" s="2"/>
      <c r="D412" s="2"/>
    </row>
    <row r="413" spans="3:4" x14ac:dyDescent="0.2">
      <c r="C413" s="2"/>
      <c r="D413" s="2"/>
    </row>
    <row r="414" spans="3:4" x14ac:dyDescent="0.2">
      <c r="C414" s="2"/>
      <c r="D414" s="2"/>
    </row>
    <row r="415" spans="3:4" x14ac:dyDescent="0.2">
      <c r="C415" s="2"/>
      <c r="D415" s="2"/>
    </row>
    <row r="416" spans="3:4" x14ac:dyDescent="0.2">
      <c r="C416" s="2"/>
      <c r="D416" s="2"/>
    </row>
    <row r="417" spans="3:4" x14ac:dyDescent="0.2">
      <c r="C417" s="2"/>
      <c r="D417" s="2"/>
    </row>
    <row r="418" spans="3:4" x14ac:dyDescent="0.2">
      <c r="C418" s="2"/>
      <c r="D418" s="2"/>
    </row>
    <row r="419" spans="3:4" x14ac:dyDescent="0.2">
      <c r="C419" s="2"/>
      <c r="D419" s="2"/>
    </row>
    <row r="420" spans="3:4" x14ac:dyDescent="0.2">
      <c r="C420" s="2"/>
      <c r="D420" s="2"/>
    </row>
    <row r="421" spans="3:4" x14ac:dyDescent="0.2">
      <c r="C421" s="2"/>
      <c r="D421" s="2"/>
    </row>
    <row r="422" spans="3:4" x14ac:dyDescent="0.2">
      <c r="C422" s="2"/>
      <c r="D422" s="2"/>
    </row>
    <row r="423" spans="3:4" x14ac:dyDescent="0.2">
      <c r="C423" s="2"/>
      <c r="D423" s="2"/>
    </row>
    <row r="424" spans="3:4" x14ac:dyDescent="0.2">
      <c r="C424" s="2"/>
      <c r="D424" s="2"/>
    </row>
    <row r="425" spans="3:4" x14ac:dyDescent="0.2">
      <c r="C425" s="2"/>
      <c r="D425" s="2"/>
    </row>
    <row r="426" spans="3:4" x14ac:dyDescent="0.2">
      <c r="C426" s="2"/>
      <c r="D426" s="2"/>
    </row>
    <row r="427" spans="3:4" x14ac:dyDescent="0.2">
      <c r="C427" s="2"/>
      <c r="D427" s="2"/>
    </row>
    <row r="428" spans="3:4" x14ac:dyDescent="0.2">
      <c r="C428" s="2"/>
      <c r="D428" s="2"/>
    </row>
    <row r="429" spans="3:4" x14ac:dyDescent="0.2">
      <c r="C429" s="2"/>
      <c r="D429" s="2"/>
    </row>
    <row r="430" spans="3:4" x14ac:dyDescent="0.2">
      <c r="C430" s="2"/>
      <c r="D430" s="2"/>
    </row>
    <row r="431" spans="3:4" x14ac:dyDescent="0.2">
      <c r="C431" s="2"/>
      <c r="D431" s="2"/>
    </row>
    <row r="432" spans="3:4" x14ac:dyDescent="0.2">
      <c r="C432" s="2"/>
      <c r="D432" s="2"/>
    </row>
    <row r="433" spans="3:4" x14ac:dyDescent="0.2">
      <c r="C433" s="2"/>
      <c r="D433" s="2"/>
    </row>
    <row r="434" spans="3:4" x14ac:dyDescent="0.2">
      <c r="C434" s="2"/>
      <c r="D434" s="2"/>
    </row>
    <row r="435" spans="3:4" x14ac:dyDescent="0.2">
      <c r="C435" s="2"/>
      <c r="D435" s="2"/>
    </row>
    <row r="436" spans="3:4" x14ac:dyDescent="0.2">
      <c r="C436" s="2"/>
      <c r="D436" s="2"/>
    </row>
    <row r="437" spans="3:4" x14ac:dyDescent="0.2">
      <c r="C437" s="2"/>
      <c r="D437" s="2"/>
    </row>
    <row r="438" spans="3:4" x14ac:dyDescent="0.2">
      <c r="C438" s="2"/>
      <c r="D438" s="2"/>
    </row>
    <row r="439" spans="3:4" x14ac:dyDescent="0.2">
      <c r="C439" s="2"/>
      <c r="D439" s="2"/>
    </row>
    <row r="440" spans="3:4" x14ac:dyDescent="0.2">
      <c r="C440" s="2"/>
      <c r="D440" s="2"/>
    </row>
    <row r="441" spans="3:4" x14ac:dyDescent="0.2">
      <c r="C441" s="2"/>
      <c r="D441" s="2"/>
    </row>
    <row r="442" spans="3:4" x14ac:dyDescent="0.2">
      <c r="C442" s="2"/>
      <c r="D442" s="2"/>
    </row>
    <row r="443" spans="3:4" x14ac:dyDescent="0.2">
      <c r="C443" s="2"/>
      <c r="D443" s="2"/>
    </row>
    <row r="444" spans="3:4" x14ac:dyDescent="0.2">
      <c r="C444" s="2"/>
      <c r="D444" s="2"/>
    </row>
    <row r="445" spans="3:4" x14ac:dyDescent="0.2">
      <c r="C445" s="2"/>
      <c r="D445" s="2"/>
    </row>
    <row r="446" spans="3:4" x14ac:dyDescent="0.2">
      <c r="C446" s="2"/>
      <c r="D446" s="2"/>
    </row>
    <row r="447" spans="3:4" x14ac:dyDescent="0.2">
      <c r="C447" s="2"/>
      <c r="D447" s="2"/>
    </row>
    <row r="448" spans="3:4" x14ac:dyDescent="0.2">
      <c r="C448" s="2"/>
      <c r="D448" s="2"/>
    </row>
    <row r="449" spans="3:4" x14ac:dyDescent="0.2">
      <c r="C449" s="2"/>
      <c r="D449" s="2"/>
    </row>
    <row r="450" spans="3:4" x14ac:dyDescent="0.2">
      <c r="C450" s="2"/>
      <c r="D450" s="2"/>
    </row>
    <row r="451" spans="3:4" x14ac:dyDescent="0.2">
      <c r="C451" s="2"/>
      <c r="D451" s="2"/>
    </row>
    <row r="452" spans="3:4" x14ac:dyDescent="0.2">
      <c r="C452" s="2"/>
      <c r="D452" s="2"/>
    </row>
    <row r="453" spans="3:4" x14ac:dyDescent="0.2">
      <c r="C453" s="2"/>
      <c r="D453" s="2"/>
    </row>
    <row r="454" spans="3:4" x14ac:dyDescent="0.2">
      <c r="C454" s="2"/>
      <c r="D454" s="2"/>
    </row>
    <row r="455" spans="3:4" x14ac:dyDescent="0.2">
      <c r="C455" s="2"/>
      <c r="D455" s="2"/>
    </row>
    <row r="456" spans="3:4" x14ac:dyDescent="0.2">
      <c r="C456" s="2"/>
      <c r="D456" s="2"/>
    </row>
    <row r="457" spans="3:4" x14ac:dyDescent="0.2">
      <c r="C457" s="2"/>
      <c r="D457" s="2"/>
    </row>
    <row r="458" spans="3:4" x14ac:dyDescent="0.2">
      <c r="C458" s="2"/>
      <c r="D458" s="2"/>
    </row>
    <row r="459" spans="3:4" x14ac:dyDescent="0.2">
      <c r="C459" s="2"/>
      <c r="D459" s="2"/>
    </row>
    <row r="460" spans="3:4" x14ac:dyDescent="0.2">
      <c r="C460" s="2"/>
      <c r="D460" s="2"/>
    </row>
    <row r="461" spans="3:4" x14ac:dyDescent="0.2">
      <c r="C461" s="2"/>
      <c r="D461" s="2"/>
    </row>
    <row r="462" spans="3:4" x14ac:dyDescent="0.2">
      <c r="C462" s="2"/>
      <c r="D462" s="2"/>
    </row>
    <row r="463" spans="3:4" x14ac:dyDescent="0.2">
      <c r="C463" s="2"/>
      <c r="D463" s="2"/>
    </row>
    <row r="464" spans="3:4" x14ac:dyDescent="0.2">
      <c r="C464" s="2"/>
      <c r="D464" s="2"/>
    </row>
    <row r="465" spans="3:4" x14ac:dyDescent="0.2">
      <c r="C465" s="2"/>
      <c r="D465" s="2"/>
    </row>
    <row r="466" spans="3:4" x14ac:dyDescent="0.2">
      <c r="C466" s="2"/>
      <c r="D466" s="2"/>
    </row>
    <row r="467" spans="3:4" x14ac:dyDescent="0.2">
      <c r="C467" s="2"/>
      <c r="D467" s="2"/>
    </row>
    <row r="468" spans="3:4" x14ac:dyDescent="0.2">
      <c r="C468" s="2"/>
      <c r="D468" s="2"/>
    </row>
    <row r="469" spans="3:4" x14ac:dyDescent="0.2">
      <c r="C469" s="2"/>
      <c r="D469" s="2"/>
    </row>
    <row r="470" spans="3:4" x14ac:dyDescent="0.2">
      <c r="C470" s="2"/>
      <c r="D470" s="2"/>
    </row>
    <row r="471" spans="3:4" x14ac:dyDescent="0.2">
      <c r="C471" s="2"/>
      <c r="D471" s="2"/>
    </row>
    <row r="472" spans="3:4" x14ac:dyDescent="0.2">
      <c r="C472" s="2"/>
      <c r="D472" s="2"/>
    </row>
    <row r="473" spans="3:4" x14ac:dyDescent="0.2">
      <c r="C473" s="2"/>
      <c r="D473" s="2"/>
    </row>
    <row r="474" spans="3:4" x14ac:dyDescent="0.2">
      <c r="C474" s="2"/>
      <c r="D474" s="2"/>
    </row>
    <row r="475" spans="3:4" x14ac:dyDescent="0.2">
      <c r="C475" s="2"/>
      <c r="D475" s="2"/>
    </row>
    <row r="476" spans="3:4" x14ac:dyDescent="0.2">
      <c r="C476" s="2"/>
      <c r="D476" s="2"/>
    </row>
    <row r="477" spans="3:4" x14ac:dyDescent="0.2">
      <c r="C477" s="2"/>
      <c r="D477" s="2"/>
    </row>
    <row r="478" spans="3:4" x14ac:dyDescent="0.2">
      <c r="C478" s="2"/>
      <c r="D478" s="2"/>
    </row>
    <row r="479" spans="3:4" x14ac:dyDescent="0.2">
      <c r="C479" s="2"/>
      <c r="D479" s="2"/>
    </row>
    <row r="480" spans="3:4" x14ac:dyDescent="0.2">
      <c r="C480" s="2"/>
      <c r="D480" s="2"/>
    </row>
    <row r="481" spans="3:4" x14ac:dyDescent="0.2">
      <c r="C481" s="2"/>
      <c r="D481" s="2"/>
    </row>
    <row r="482" spans="3:4" x14ac:dyDescent="0.2">
      <c r="C482" s="2"/>
      <c r="D482" s="2"/>
    </row>
    <row r="483" spans="3:4" x14ac:dyDescent="0.2">
      <c r="C483" s="2"/>
      <c r="D483" s="2"/>
    </row>
    <row r="484" spans="3:4" x14ac:dyDescent="0.2">
      <c r="C484" s="2"/>
      <c r="D484" s="2"/>
    </row>
    <row r="485" spans="3:4" x14ac:dyDescent="0.2">
      <c r="C485" s="2"/>
      <c r="D485" s="2"/>
    </row>
    <row r="486" spans="3:4" x14ac:dyDescent="0.2">
      <c r="C486" s="2"/>
      <c r="D486" s="2"/>
    </row>
    <row r="487" spans="3:4" x14ac:dyDescent="0.2">
      <c r="C487" s="2"/>
      <c r="D487" s="2"/>
    </row>
    <row r="488" spans="3:4" x14ac:dyDescent="0.2">
      <c r="C488" s="2"/>
      <c r="D488" s="2"/>
    </row>
    <row r="489" spans="3:4" x14ac:dyDescent="0.2">
      <c r="C489" s="2"/>
      <c r="D489" s="2"/>
    </row>
    <row r="490" spans="3:4" x14ac:dyDescent="0.2">
      <c r="C490" s="2"/>
      <c r="D490" s="2"/>
    </row>
    <row r="491" spans="3:4" x14ac:dyDescent="0.2">
      <c r="C491" s="2"/>
      <c r="D491" s="2"/>
    </row>
    <row r="492" spans="3:4" x14ac:dyDescent="0.2">
      <c r="C492" s="2"/>
      <c r="D492" s="2"/>
    </row>
    <row r="493" spans="3:4" x14ac:dyDescent="0.2">
      <c r="C493" s="2"/>
      <c r="D493" s="2"/>
    </row>
    <row r="494" spans="3:4" x14ac:dyDescent="0.2">
      <c r="C494" s="2"/>
      <c r="D494" s="2"/>
    </row>
    <row r="495" spans="3:4" x14ac:dyDescent="0.2">
      <c r="C495" s="2"/>
      <c r="D495" s="2"/>
    </row>
    <row r="496" spans="3:4" x14ac:dyDescent="0.2">
      <c r="C496" s="2"/>
      <c r="D496" s="2"/>
    </row>
    <row r="497" spans="3:4" x14ac:dyDescent="0.2">
      <c r="C497" s="2"/>
      <c r="D497" s="2"/>
    </row>
    <row r="498" spans="3:4" x14ac:dyDescent="0.2">
      <c r="C498" s="2"/>
      <c r="D498" s="2"/>
    </row>
    <row r="499" spans="3:4" x14ac:dyDescent="0.2">
      <c r="C499" s="2"/>
      <c r="D499" s="2"/>
    </row>
    <row r="500" spans="3:4" x14ac:dyDescent="0.2">
      <c r="C500" s="2"/>
      <c r="D500" s="2"/>
    </row>
    <row r="501" spans="3:4" x14ac:dyDescent="0.2">
      <c r="C501" s="2"/>
      <c r="D501" s="2"/>
    </row>
    <row r="502" spans="3:4" x14ac:dyDescent="0.2">
      <c r="C502" s="2"/>
      <c r="D502" s="2"/>
    </row>
    <row r="503" spans="3:4" x14ac:dyDescent="0.2">
      <c r="C503" s="2"/>
      <c r="D503" s="2"/>
    </row>
    <row r="504" spans="3:4" x14ac:dyDescent="0.2">
      <c r="C504" s="2"/>
      <c r="D504" s="2"/>
    </row>
    <row r="505" spans="3:4" x14ac:dyDescent="0.2">
      <c r="C505" s="2"/>
      <c r="D505" s="2"/>
    </row>
    <row r="506" spans="3:4" x14ac:dyDescent="0.2">
      <c r="C506" s="2"/>
      <c r="D506" s="2"/>
    </row>
    <row r="507" spans="3:4" x14ac:dyDescent="0.2">
      <c r="C507" s="2"/>
      <c r="D507" s="2"/>
    </row>
    <row r="508" spans="3:4" x14ac:dyDescent="0.2">
      <c r="C508" s="2"/>
      <c r="D508" s="2"/>
    </row>
    <row r="509" spans="3:4" x14ac:dyDescent="0.2">
      <c r="C509" s="2"/>
      <c r="D509" s="2"/>
    </row>
    <row r="510" spans="3:4" x14ac:dyDescent="0.2">
      <c r="C510" s="2"/>
      <c r="D510" s="2"/>
    </row>
    <row r="511" spans="3:4" x14ac:dyDescent="0.2">
      <c r="C511" s="2"/>
      <c r="D511" s="2"/>
    </row>
    <row r="512" spans="3:4" x14ac:dyDescent="0.2">
      <c r="C512" s="2"/>
      <c r="D512" s="2"/>
    </row>
    <row r="513" spans="3:4" x14ac:dyDescent="0.2">
      <c r="C513" s="2"/>
      <c r="D513" s="2"/>
    </row>
    <row r="514" spans="3:4" x14ac:dyDescent="0.2">
      <c r="C514" s="2"/>
      <c r="D514" s="2"/>
    </row>
    <row r="515" spans="3:4" x14ac:dyDescent="0.2">
      <c r="C515" s="2"/>
      <c r="D515" s="2"/>
    </row>
    <row r="516" spans="3:4" x14ac:dyDescent="0.2">
      <c r="C516" s="2"/>
      <c r="D516" s="2"/>
    </row>
    <row r="517" spans="3:4" x14ac:dyDescent="0.2">
      <c r="C517" s="2"/>
      <c r="D517" s="2"/>
    </row>
    <row r="518" spans="3:4" x14ac:dyDescent="0.2">
      <c r="C518" s="2"/>
      <c r="D518" s="2"/>
    </row>
    <row r="519" spans="3:4" x14ac:dyDescent="0.2">
      <c r="C519" s="2"/>
      <c r="D519" s="2"/>
    </row>
    <row r="520" spans="3:4" x14ac:dyDescent="0.2">
      <c r="C520" s="2"/>
      <c r="D520" s="2"/>
    </row>
    <row r="521" spans="3:4" x14ac:dyDescent="0.2">
      <c r="C521" s="2"/>
      <c r="D521" s="2"/>
    </row>
    <row r="522" spans="3:4" x14ac:dyDescent="0.2">
      <c r="C522" s="2"/>
      <c r="D522" s="2"/>
    </row>
    <row r="523" spans="3:4" x14ac:dyDescent="0.2">
      <c r="C523" s="2"/>
      <c r="D523" s="2"/>
    </row>
    <row r="524" spans="3:4" x14ac:dyDescent="0.2">
      <c r="C524" s="2"/>
      <c r="D524" s="2"/>
    </row>
    <row r="525" spans="3:4" x14ac:dyDescent="0.2">
      <c r="C525" s="2"/>
      <c r="D525" s="2"/>
    </row>
    <row r="526" spans="3:4" x14ac:dyDescent="0.2">
      <c r="C526" s="2"/>
      <c r="D526" s="2"/>
    </row>
    <row r="527" spans="3:4" x14ac:dyDescent="0.2">
      <c r="C527" s="2"/>
      <c r="D527" s="2"/>
    </row>
    <row r="528" spans="3:4" x14ac:dyDescent="0.2">
      <c r="C528" s="2"/>
      <c r="D528" s="2"/>
    </row>
    <row r="529" spans="3:4" x14ac:dyDescent="0.2">
      <c r="C529" s="2"/>
      <c r="D529" s="2"/>
    </row>
    <row r="530" spans="3:4" x14ac:dyDescent="0.2">
      <c r="C530" s="2"/>
      <c r="D530" s="2"/>
    </row>
    <row r="531" spans="3:4" x14ac:dyDescent="0.2">
      <c r="C531" s="2"/>
      <c r="D531" s="2"/>
    </row>
    <row r="532" spans="3:4" x14ac:dyDescent="0.2">
      <c r="C532" s="2"/>
      <c r="D532" s="2"/>
    </row>
    <row r="533" spans="3:4" x14ac:dyDescent="0.2">
      <c r="C533" s="2"/>
      <c r="D533" s="2"/>
    </row>
    <row r="534" spans="3:4" x14ac:dyDescent="0.2">
      <c r="C534" s="2"/>
      <c r="D534" s="2"/>
    </row>
    <row r="535" spans="3:4" x14ac:dyDescent="0.2">
      <c r="C535" s="2"/>
      <c r="D535" s="2"/>
    </row>
    <row r="536" spans="3:4" x14ac:dyDescent="0.2">
      <c r="C536" s="2"/>
      <c r="D536" s="2"/>
    </row>
    <row r="537" spans="3:4" x14ac:dyDescent="0.2">
      <c r="C537" s="2"/>
      <c r="D537" s="2"/>
    </row>
    <row r="538" spans="3:4" x14ac:dyDescent="0.2">
      <c r="C538" s="2"/>
      <c r="D538" s="2"/>
    </row>
    <row r="539" spans="3:4" x14ac:dyDescent="0.2">
      <c r="C539" s="2"/>
      <c r="D539" s="2"/>
    </row>
    <row r="540" spans="3:4" x14ac:dyDescent="0.2">
      <c r="C540" s="2"/>
      <c r="D540" s="2"/>
    </row>
    <row r="541" spans="3:4" x14ac:dyDescent="0.2">
      <c r="C541" s="2"/>
      <c r="D541" s="2"/>
    </row>
    <row r="542" spans="3:4" x14ac:dyDescent="0.2">
      <c r="C542" s="2"/>
      <c r="D542" s="2"/>
    </row>
    <row r="543" spans="3:4" x14ac:dyDescent="0.2">
      <c r="C543" s="2"/>
      <c r="D543" s="2"/>
    </row>
    <row r="544" spans="3:4" x14ac:dyDescent="0.2">
      <c r="C544" s="2"/>
      <c r="D544" s="2"/>
    </row>
    <row r="545" spans="3:4" x14ac:dyDescent="0.2">
      <c r="C545" s="2"/>
      <c r="D545" s="2"/>
    </row>
    <row r="546" spans="3:4" x14ac:dyDescent="0.2">
      <c r="C546" s="2"/>
      <c r="D546" s="2"/>
    </row>
    <row r="547" spans="3:4" x14ac:dyDescent="0.2">
      <c r="C547" s="2"/>
      <c r="D547" s="2"/>
    </row>
    <row r="548" spans="3:4" x14ac:dyDescent="0.2">
      <c r="C548" s="2"/>
      <c r="D548" s="2"/>
    </row>
    <row r="549" spans="3:4" x14ac:dyDescent="0.2">
      <c r="C549" s="2"/>
      <c r="D549" s="2"/>
    </row>
    <row r="550" spans="3:4" x14ac:dyDescent="0.2">
      <c r="C550" s="2"/>
      <c r="D550" s="2"/>
    </row>
    <row r="551" spans="3:4" x14ac:dyDescent="0.2">
      <c r="C551" s="2"/>
      <c r="D551" s="2"/>
    </row>
    <row r="552" spans="3:4" x14ac:dyDescent="0.2">
      <c r="C552" s="2"/>
      <c r="D552" s="2"/>
    </row>
    <row r="553" spans="3:4" x14ac:dyDescent="0.2">
      <c r="C553" s="2"/>
      <c r="D553" s="2"/>
    </row>
    <row r="554" spans="3:4" x14ac:dyDescent="0.2">
      <c r="C554" s="2"/>
      <c r="D554" s="2"/>
    </row>
    <row r="555" spans="3:4" x14ac:dyDescent="0.2">
      <c r="C555" s="2"/>
      <c r="D555" s="2"/>
    </row>
    <row r="556" spans="3:4" x14ac:dyDescent="0.2">
      <c r="C556" s="2"/>
      <c r="D556" s="2"/>
    </row>
    <row r="557" spans="3:4" x14ac:dyDescent="0.2">
      <c r="C557" s="2"/>
      <c r="D557" s="2"/>
    </row>
    <row r="558" spans="3:4" x14ac:dyDescent="0.2">
      <c r="C558" s="2"/>
      <c r="D558" s="2"/>
    </row>
    <row r="559" spans="3:4" x14ac:dyDescent="0.2">
      <c r="C559" s="2"/>
      <c r="D559" s="2"/>
    </row>
    <row r="560" spans="3:4" x14ac:dyDescent="0.2">
      <c r="C560" s="2"/>
      <c r="D560" s="2"/>
    </row>
    <row r="561" spans="3:4" x14ac:dyDescent="0.2">
      <c r="C561" s="2"/>
      <c r="D561" s="2"/>
    </row>
    <row r="562" spans="3:4" x14ac:dyDescent="0.2">
      <c r="C562" s="2"/>
      <c r="D562" s="2"/>
    </row>
    <row r="563" spans="3:4" x14ac:dyDescent="0.2">
      <c r="C563" s="2"/>
      <c r="D563" s="2"/>
    </row>
    <row r="564" spans="3:4" x14ac:dyDescent="0.2">
      <c r="C564" s="2"/>
      <c r="D564" s="2"/>
    </row>
    <row r="565" spans="3:4" x14ac:dyDescent="0.2">
      <c r="C565" s="2"/>
      <c r="D565" s="2"/>
    </row>
    <row r="566" spans="3:4" x14ac:dyDescent="0.2">
      <c r="C566" s="2"/>
      <c r="D566" s="2"/>
    </row>
    <row r="567" spans="3:4" x14ac:dyDescent="0.2">
      <c r="C567" s="2"/>
      <c r="D567" s="2"/>
    </row>
    <row r="568" spans="3:4" x14ac:dyDescent="0.2">
      <c r="C568" s="2"/>
      <c r="D568" s="2"/>
    </row>
    <row r="569" spans="3:4" x14ac:dyDescent="0.2">
      <c r="C569" s="2"/>
      <c r="D569" s="2"/>
    </row>
    <row r="570" spans="3:4" x14ac:dyDescent="0.2">
      <c r="C570" s="2"/>
      <c r="D570" s="2"/>
    </row>
    <row r="571" spans="3:4" x14ac:dyDescent="0.2">
      <c r="C571" s="2"/>
      <c r="D571" s="2"/>
    </row>
    <row r="572" spans="3:4" x14ac:dyDescent="0.2">
      <c r="C572" s="2"/>
      <c r="D572" s="2"/>
    </row>
    <row r="573" spans="3:4" x14ac:dyDescent="0.2">
      <c r="C573" s="2"/>
      <c r="D573" s="2"/>
    </row>
    <row r="574" spans="3:4" x14ac:dyDescent="0.2">
      <c r="C574" s="2"/>
      <c r="D574" s="2"/>
    </row>
    <row r="575" spans="3:4" x14ac:dyDescent="0.2">
      <c r="C575" s="2"/>
      <c r="D575" s="2"/>
    </row>
    <row r="576" spans="3:4" x14ac:dyDescent="0.2">
      <c r="C576" s="2"/>
      <c r="D576" s="2"/>
    </row>
    <row r="577" spans="3:4" x14ac:dyDescent="0.2">
      <c r="C577" s="2"/>
      <c r="D577" s="2"/>
    </row>
    <row r="578" spans="3:4" x14ac:dyDescent="0.2">
      <c r="C578" s="2"/>
      <c r="D578" s="2"/>
    </row>
    <row r="579" spans="3:4" x14ac:dyDescent="0.2">
      <c r="C579" s="2"/>
      <c r="D579" s="2"/>
    </row>
    <row r="580" spans="3:4" x14ac:dyDescent="0.2">
      <c r="C580" s="2"/>
      <c r="D580" s="2"/>
    </row>
    <row r="581" spans="3:4" x14ac:dyDescent="0.2">
      <c r="C581" s="2"/>
      <c r="D581" s="2"/>
    </row>
    <row r="582" spans="3:4" x14ac:dyDescent="0.2">
      <c r="C582" s="2"/>
      <c r="D582" s="2"/>
    </row>
    <row r="583" spans="3:4" x14ac:dyDescent="0.2">
      <c r="C583" s="2"/>
      <c r="D583" s="2"/>
    </row>
    <row r="584" spans="3:4" x14ac:dyDescent="0.2">
      <c r="C584" s="2"/>
      <c r="D584" s="2"/>
    </row>
    <row r="585" spans="3:4" x14ac:dyDescent="0.2">
      <c r="C585" s="2"/>
      <c r="D585" s="2"/>
    </row>
    <row r="586" spans="3:4" x14ac:dyDescent="0.2">
      <c r="C586" s="2"/>
      <c r="D586" s="2"/>
    </row>
    <row r="587" spans="3:4" x14ac:dyDescent="0.2">
      <c r="C587" s="2"/>
      <c r="D587" s="2"/>
    </row>
    <row r="588" spans="3:4" x14ac:dyDescent="0.2">
      <c r="C588" s="2"/>
      <c r="D588" s="2"/>
    </row>
    <row r="589" spans="3:4" x14ac:dyDescent="0.2">
      <c r="C589" s="2"/>
      <c r="D589" s="2"/>
    </row>
    <row r="590" spans="3:4" x14ac:dyDescent="0.2">
      <c r="C590" s="2"/>
      <c r="D590" s="2"/>
    </row>
    <row r="591" spans="3:4" x14ac:dyDescent="0.2">
      <c r="C591" s="2"/>
      <c r="D591" s="2"/>
    </row>
    <row r="592" spans="3:4" x14ac:dyDescent="0.2">
      <c r="C592" s="2"/>
      <c r="D592" s="2"/>
    </row>
    <row r="593" spans="3:4" x14ac:dyDescent="0.2">
      <c r="C593" s="2"/>
      <c r="D593" s="2"/>
    </row>
    <row r="594" spans="3:4" x14ac:dyDescent="0.2">
      <c r="C594" s="2"/>
      <c r="D594" s="2"/>
    </row>
    <row r="595" spans="3:4" x14ac:dyDescent="0.2">
      <c r="C595" s="2"/>
      <c r="D595" s="2"/>
    </row>
    <row r="596" spans="3:4" x14ac:dyDescent="0.2">
      <c r="C596" s="2"/>
      <c r="D596" s="2"/>
    </row>
    <row r="597" spans="3:4" x14ac:dyDescent="0.2">
      <c r="C597" s="2"/>
      <c r="D597" s="2"/>
    </row>
    <row r="598" spans="3:4" x14ac:dyDescent="0.2">
      <c r="C598" s="2"/>
      <c r="D598" s="2"/>
    </row>
    <row r="599" spans="3:4" x14ac:dyDescent="0.2">
      <c r="C599" s="2"/>
      <c r="D599" s="2"/>
    </row>
    <row r="600" spans="3:4" x14ac:dyDescent="0.2">
      <c r="C600" s="2"/>
      <c r="D600" s="2"/>
    </row>
    <row r="601" spans="3:4" x14ac:dyDescent="0.2">
      <c r="C601" s="2"/>
      <c r="D601" s="2"/>
    </row>
    <row r="602" spans="3:4" x14ac:dyDescent="0.2">
      <c r="C602" s="2"/>
      <c r="D602" s="2"/>
    </row>
    <row r="603" spans="3:4" x14ac:dyDescent="0.2">
      <c r="C603" s="2"/>
      <c r="D603" s="2"/>
    </row>
    <row r="604" spans="3:4" x14ac:dyDescent="0.2">
      <c r="C604" s="2"/>
      <c r="D604" s="2"/>
    </row>
    <row r="605" spans="3:4" x14ac:dyDescent="0.2">
      <c r="C605" s="2"/>
      <c r="D605" s="2"/>
    </row>
    <row r="606" spans="3:4" x14ac:dyDescent="0.2">
      <c r="C606" s="2"/>
      <c r="D606" s="2"/>
    </row>
    <row r="607" spans="3:4" x14ac:dyDescent="0.2">
      <c r="C607" s="2"/>
      <c r="D607" s="2"/>
    </row>
    <row r="608" spans="3:4" x14ac:dyDescent="0.2">
      <c r="C608" s="2"/>
      <c r="D608" s="2"/>
    </row>
    <row r="609" spans="3:4" x14ac:dyDescent="0.2">
      <c r="C609" s="2"/>
      <c r="D609" s="2"/>
    </row>
    <row r="610" spans="3:4" x14ac:dyDescent="0.2">
      <c r="C610" s="2"/>
      <c r="D610" s="2"/>
    </row>
    <row r="611" spans="3:4" x14ac:dyDescent="0.2">
      <c r="C611" s="2"/>
      <c r="D611" s="2"/>
    </row>
    <row r="612" spans="3:4" x14ac:dyDescent="0.2">
      <c r="C612" s="2"/>
      <c r="D612" s="2"/>
    </row>
    <row r="613" spans="3:4" x14ac:dyDescent="0.2">
      <c r="C613" s="2"/>
      <c r="D613" s="2"/>
    </row>
    <row r="614" spans="3:4" x14ac:dyDescent="0.2">
      <c r="C614" s="2"/>
      <c r="D614" s="2"/>
    </row>
    <row r="615" spans="3:4" x14ac:dyDescent="0.2">
      <c r="C615" s="2"/>
      <c r="D615" s="2"/>
    </row>
    <row r="616" spans="3:4" x14ac:dyDescent="0.2">
      <c r="C616" s="2"/>
      <c r="D616" s="2"/>
    </row>
    <row r="617" spans="3:4" x14ac:dyDescent="0.2">
      <c r="C617" s="2"/>
      <c r="D617" s="2"/>
    </row>
    <row r="618" spans="3:4" x14ac:dyDescent="0.2">
      <c r="C618" s="2"/>
      <c r="D618" s="2"/>
    </row>
    <row r="619" spans="3:4" x14ac:dyDescent="0.2">
      <c r="C619" s="2"/>
      <c r="D619" s="2"/>
    </row>
    <row r="620" spans="3:4" x14ac:dyDescent="0.2">
      <c r="C620" s="2"/>
      <c r="D620" s="2"/>
    </row>
    <row r="621" spans="3:4" x14ac:dyDescent="0.2">
      <c r="C621" s="2"/>
      <c r="D621" s="2"/>
    </row>
    <row r="622" spans="3:4" x14ac:dyDescent="0.2">
      <c r="C622" s="2"/>
      <c r="D622" s="2"/>
    </row>
    <row r="623" spans="3:4" x14ac:dyDescent="0.2">
      <c r="C623" s="2"/>
      <c r="D623" s="2"/>
    </row>
    <row r="624" spans="3:4" x14ac:dyDescent="0.2">
      <c r="C624" s="2"/>
      <c r="D624" s="2"/>
    </row>
    <row r="625" spans="3:4" x14ac:dyDescent="0.2">
      <c r="C625" s="2"/>
      <c r="D625" s="2"/>
    </row>
    <row r="626" spans="3:4" x14ac:dyDescent="0.2">
      <c r="C626" s="2"/>
      <c r="D626" s="2"/>
    </row>
    <row r="627" spans="3:4" x14ac:dyDescent="0.2">
      <c r="C627" s="2"/>
      <c r="D627" s="2"/>
    </row>
    <row r="628" spans="3:4" x14ac:dyDescent="0.2">
      <c r="C628" s="2"/>
      <c r="D628" s="2"/>
    </row>
    <row r="629" spans="3:4" x14ac:dyDescent="0.2">
      <c r="C629" s="2"/>
      <c r="D629" s="2"/>
    </row>
    <row r="630" spans="3:4" x14ac:dyDescent="0.2">
      <c r="C630" s="2"/>
      <c r="D630" s="2"/>
    </row>
    <row r="631" spans="3:4" x14ac:dyDescent="0.2">
      <c r="C631" s="2"/>
      <c r="D631" s="2"/>
    </row>
    <row r="632" spans="3:4" x14ac:dyDescent="0.2">
      <c r="C632" s="2"/>
      <c r="D632" s="2"/>
    </row>
    <row r="633" spans="3:4" x14ac:dyDescent="0.2">
      <c r="C633" s="2"/>
      <c r="D633" s="2"/>
    </row>
    <row r="634" spans="3:4" x14ac:dyDescent="0.2">
      <c r="C634" s="2"/>
      <c r="D634" s="2"/>
    </row>
    <row r="635" spans="3:4" x14ac:dyDescent="0.2">
      <c r="C635" s="2"/>
      <c r="D635" s="2"/>
    </row>
    <row r="636" spans="3:4" x14ac:dyDescent="0.2">
      <c r="C636" s="2"/>
      <c r="D636" s="2"/>
    </row>
    <row r="637" spans="3:4" x14ac:dyDescent="0.2">
      <c r="C637" s="2"/>
      <c r="D637" s="2"/>
    </row>
    <row r="638" spans="3:4" x14ac:dyDescent="0.2">
      <c r="C638" s="2"/>
      <c r="D638" s="2"/>
    </row>
    <row r="639" spans="3:4" x14ac:dyDescent="0.2">
      <c r="C639" s="2"/>
      <c r="D639" s="2"/>
    </row>
    <row r="640" spans="3:4" x14ac:dyDescent="0.2">
      <c r="C640" s="2"/>
      <c r="D640" s="2"/>
    </row>
    <row r="641" spans="3:4" x14ac:dyDescent="0.2">
      <c r="C641" s="2"/>
      <c r="D641" s="2"/>
    </row>
    <row r="642" spans="3:4" x14ac:dyDescent="0.2">
      <c r="C642" s="2"/>
      <c r="D642" s="2"/>
    </row>
    <row r="643" spans="3:4" x14ac:dyDescent="0.2">
      <c r="C643" s="2"/>
      <c r="D643" s="2"/>
    </row>
    <row r="644" spans="3:4" x14ac:dyDescent="0.2">
      <c r="C644" s="2"/>
      <c r="D644" s="2"/>
    </row>
    <row r="645" spans="3:4" x14ac:dyDescent="0.2">
      <c r="C645" s="2"/>
      <c r="D645" s="2"/>
    </row>
    <row r="646" spans="3:4" x14ac:dyDescent="0.2">
      <c r="C646" s="2"/>
      <c r="D646" s="2"/>
    </row>
    <row r="647" spans="3:4" x14ac:dyDescent="0.2">
      <c r="C647" s="2"/>
      <c r="D647" s="2"/>
    </row>
    <row r="648" spans="3:4" x14ac:dyDescent="0.2">
      <c r="C648" s="2"/>
      <c r="D648" s="2"/>
    </row>
    <row r="649" spans="3:4" x14ac:dyDescent="0.2">
      <c r="C649" s="2"/>
      <c r="D649" s="2"/>
    </row>
    <row r="650" spans="3:4" x14ac:dyDescent="0.2">
      <c r="C650" s="2"/>
      <c r="D650" s="2"/>
    </row>
    <row r="651" spans="3:4" x14ac:dyDescent="0.2">
      <c r="C651" s="2"/>
      <c r="D651" s="2"/>
    </row>
    <row r="652" spans="3:4" x14ac:dyDescent="0.2">
      <c r="C652" s="2"/>
      <c r="D652" s="2"/>
    </row>
    <row r="653" spans="3:4" x14ac:dyDescent="0.2">
      <c r="C653" s="2"/>
      <c r="D653" s="2"/>
    </row>
    <row r="654" spans="3:4" x14ac:dyDescent="0.2">
      <c r="C654" s="2"/>
      <c r="D654" s="2"/>
    </row>
    <row r="655" spans="3:4" x14ac:dyDescent="0.2">
      <c r="C655" s="2"/>
      <c r="D655" s="2"/>
    </row>
    <row r="656" spans="3:4" x14ac:dyDescent="0.2">
      <c r="C656" s="2"/>
      <c r="D656" s="2"/>
    </row>
    <row r="657" spans="3:4" x14ac:dyDescent="0.2">
      <c r="C657" s="2"/>
      <c r="D657" s="2"/>
    </row>
    <row r="658" spans="3:4" x14ac:dyDescent="0.2">
      <c r="C658" s="2"/>
      <c r="D658" s="2"/>
    </row>
    <row r="659" spans="3:4" x14ac:dyDescent="0.2">
      <c r="C659" s="2"/>
      <c r="D659" s="2"/>
    </row>
    <row r="660" spans="3:4" x14ac:dyDescent="0.2">
      <c r="C660" s="2"/>
      <c r="D660" s="2"/>
    </row>
    <row r="661" spans="3:4" x14ac:dyDescent="0.2">
      <c r="C661" s="2"/>
      <c r="D661" s="2"/>
    </row>
    <row r="662" spans="3:4" x14ac:dyDescent="0.2">
      <c r="C662" s="2"/>
      <c r="D662" s="2"/>
    </row>
    <row r="663" spans="3:4" x14ac:dyDescent="0.2">
      <c r="C663" s="2"/>
      <c r="D663" s="2"/>
    </row>
    <row r="664" spans="3:4" x14ac:dyDescent="0.2">
      <c r="C664" s="2"/>
      <c r="D664" s="2"/>
    </row>
    <row r="665" spans="3:4" x14ac:dyDescent="0.2">
      <c r="C665" s="2"/>
      <c r="D665" s="2"/>
    </row>
    <row r="666" spans="3:4" x14ac:dyDescent="0.2">
      <c r="C666" s="2"/>
      <c r="D666" s="2"/>
    </row>
    <row r="667" spans="3:4" x14ac:dyDescent="0.2">
      <c r="C667" s="2"/>
      <c r="D667" s="2"/>
    </row>
    <row r="668" spans="3:4" x14ac:dyDescent="0.2">
      <c r="C668" s="2"/>
      <c r="D668" s="2"/>
    </row>
    <row r="669" spans="3:4" x14ac:dyDescent="0.2">
      <c r="C669" s="2"/>
      <c r="D669" s="2"/>
    </row>
    <row r="670" spans="3:4" x14ac:dyDescent="0.2">
      <c r="C670" s="2"/>
      <c r="D670" s="2"/>
    </row>
    <row r="671" spans="3:4" x14ac:dyDescent="0.2">
      <c r="C671" s="2"/>
      <c r="D671" s="2"/>
    </row>
    <row r="672" spans="3:4" x14ac:dyDescent="0.2">
      <c r="C672" s="2"/>
      <c r="D672" s="2"/>
    </row>
    <row r="673" spans="3:4" x14ac:dyDescent="0.2">
      <c r="C673" s="2"/>
      <c r="D673" s="2"/>
    </row>
    <row r="674" spans="3:4" x14ac:dyDescent="0.2">
      <c r="C674" s="2"/>
      <c r="D674" s="2"/>
    </row>
    <row r="675" spans="3:4" x14ac:dyDescent="0.2">
      <c r="C675" s="2"/>
      <c r="D675" s="2"/>
    </row>
    <row r="676" spans="3:4" x14ac:dyDescent="0.2">
      <c r="C676" s="2"/>
      <c r="D676" s="2"/>
    </row>
    <row r="677" spans="3:4" x14ac:dyDescent="0.2">
      <c r="C677" s="2"/>
      <c r="D677" s="2"/>
    </row>
    <row r="678" spans="3:4" x14ac:dyDescent="0.2">
      <c r="C678" s="2"/>
      <c r="D678" s="2"/>
    </row>
    <row r="679" spans="3:4" x14ac:dyDescent="0.2">
      <c r="C679" s="2"/>
      <c r="D679" s="2"/>
    </row>
    <row r="680" spans="3:4" x14ac:dyDescent="0.2">
      <c r="C680" s="2"/>
      <c r="D680" s="2"/>
    </row>
    <row r="681" spans="3:4" x14ac:dyDescent="0.2">
      <c r="C681" s="2"/>
      <c r="D681" s="2"/>
    </row>
    <row r="682" spans="3:4" x14ac:dyDescent="0.2">
      <c r="C682" s="2"/>
      <c r="D682" s="2"/>
    </row>
    <row r="683" spans="3:4" x14ac:dyDescent="0.2">
      <c r="C683" s="2"/>
      <c r="D683" s="2"/>
    </row>
    <row r="684" spans="3:4" x14ac:dyDescent="0.2">
      <c r="C684" s="2"/>
      <c r="D684" s="2"/>
    </row>
    <row r="685" spans="3:4" x14ac:dyDescent="0.2">
      <c r="C685" s="2"/>
      <c r="D685" s="2"/>
    </row>
    <row r="686" spans="3:4" x14ac:dyDescent="0.2">
      <c r="C686" s="2"/>
      <c r="D686" s="2"/>
    </row>
    <row r="687" spans="3:4" x14ac:dyDescent="0.2">
      <c r="C687" s="2"/>
      <c r="D687" s="2"/>
    </row>
    <row r="688" spans="3:4" x14ac:dyDescent="0.2">
      <c r="C688" s="2"/>
      <c r="D688" s="2"/>
    </row>
    <row r="689" spans="3:4" x14ac:dyDescent="0.2">
      <c r="C689" s="2"/>
      <c r="D689" s="2"/>
    </row>
    <row r="690" spans="3:4" x14ac:dyDescent="0.2">
      <c r="C690" s="2"/>
      <c r="D690" s="2"/>
    </row>
    <row r="691" spans="3:4" x14ac:dyDescent="0.2">
      <c r="C691" s="2"/>
      <c r="D691" s="2"/>
    </row>
    <row r="692" spans="3:4" x14ac:dyDescent="0.2">
      <c r="C692" s="2"/>
      <c r="D692" s="2"/>
    </row>
    <row r="693" spans="3:4" x14ac:dyDescent="0.2">
      <c r="C693" s="2"/>
      <c r="D693" s="2"/>
    </row>
    <row r="694" spans="3:4" x14ac:dyDescent="0.2">
      <c r="C694" s="2"/>
      <c r="D694" s="2"/>
    </row>
    <row r="695" spans="3:4" x14ac:dyDescent="0.2">
      <c r="C695" s="2"/>
      <c r="D695" s="2"/>
    </row>
    <row r="696" spans="3:4" x14ac:dyDescent="0.2">
      <c r="C696" s="2"/>
      <c r="D696" s="2"/>
    </row>
    <row r="697" spans="3:4" x14ac:dyDescent="0.2">
      <c r="C697" s="2"/>
      <c r="D697" s="2"/>
    </row>
    <row r="698" spans="3:4" x14ac:dyDescent="0.2">
      <c r="C698" s="2"/>
      <c r="D698" s="2"/>
    </row>
    <row r="699" spans="3:4" x14ac:dyDescent="0.2">
      <c r="C699" s="2"/>
      <c r="D699" s="2"/>
    </row>
    <row r="700" spans="3:4" x14ac:dyDescent="0.2">
      <c r="C700" s="2"/>
      <c r="D700" s="2"/>
    </row>
    <row r="701" spans="3:4" x14ac:dyDescent="0.2">
      <c r="C701" s="2"/>
      <c r="D701" s="2"/>
    </row>
    <row r="702" spans="3:4" x14ac:dyDescent="0.2">
      <c r="C702" s="2"/>
      <c r="D702" s="2"/>
    </row>
    <row r="703" spans="3:4" x14ac:dyDescent="0.2">
      <c r="C703" s="2"/>
      <c r="D703" s="2"/>
    </row>
    <row r="704" spans="3:4" x14ac:dyDescent="0.2">
      <c r="C704" s="2"/>
      <c r="D704" s="2"/>
    </row>
    <row r="705" spans="3:4" x14ac:dyDescent="0.2">
      <c r="C705" s="2"/>
      <c r="D705" s="2"/>
    </row>
    <row r="706" spans="3:4" x14ac:dyDescent="0.2">
      <c r="C706" s="2"/>
      <c r="D706" s="2"/>
    </row>
    <row r="707" spans="3:4" x14ac:dyDescent="0.2">
      <c r="C707" s="2"/>
      <c r="D707" s="2"/>
    </row>
    <row r="708" spans="3:4" x14ac:dyDescent="0.2">
      <c r="C708" s="2"/>
      <c r="D708" s="2"/>
    </row>
    <row r="709" spans="3:4" x14ac:dyDescent="0.2">
      <c r="C709" s="2"/>
      <c r="D709" s="2"/>
    </row>
    <row r="710" spans="3:4" x14ac:dyDescent="0.2">
      <c r="C710" s="2"/>
      <c r="D710" s="2"/>
    </row>
    <row r="711" spans="3:4" x14ac:dyDescent="0.2">
      <c r="C711" s="2"/>
      <c r="D711" s="2"/>
    </row>
    <row r="712" spans="3:4" x14ac:dyDescent="0.2">
      <c r="C712" s="2"/>
      <c r="D712" s="2"/>
    </row>
    <row r="713" spans="3:4" x14ac:dyDescent="0.2">
      <c r="C713" s="2"/>
      <c r="D713" s="2"/>
    </row>
    <row r="714" spans="3:4" x14ac:dyDescent="0.2">
      <c r="C714" s="2"/>
      <c r="D714" s="2"/>
    </row>
    <row r="715" spans="3:4" x14ac:dyDescent="0.2">
      <c r="C715" s="2"/>
      <c r="D715" s="2"/>
    </row>
    <row r="716" spans="3:4" x14ac:dyDescent="0.2">
      <c r="C716" s="2"/>
      <c r="D716" s="2"/>
    </row>
    <row r="717" spans="3:4" x14ac:dyDescent="0.2">
      <c r="C717" s="2"/>
      <c r="D717" s="2"/>
    </row>
    <row r="718" spans="3:4" x14ac:dyDescent="0.2">
      <c r="C718" s="2"/>
      <c r="D718" s="2"/>
    </row>
    <row r="719" spans="3:4" x14ac:dyDescent="0.2">
      <c r="C719" s="2"/>
      <c r="D719" s="2"/>
    </row>
    <row r="720" spans="3:4" x14ac:dyDescent="0.2">
      <c r="C720" s="2"/>
      <c r="D720" s="2"/>
    </row>
    <row r="721" spans="3:4" x14ac:dyDescent="0.2">
      <c r="C721" s="2"/>
      <c r="D721" s="2"/>
    </row>
    <row r="722" spans="3:4" x14ac:dyDescent="0.2">
      <c r="C722" s="2"/>
      <c r="D722" s="2"/>
    </row>
    <row r="723" spans="3:4" x14ac:dyDescent="0.2">
      <c r="C723" s="2"/>
      <c r="D723" s="2"/>
    </row>
    <row r="724" spans="3:4" x14ac:dyDescent="0.2">
      <c r="C724" s="2"/>
      <c r="D724" s="2"/>
    </row>
    <row r="725" spans="3:4" x14ac:dyDescent="0.2">
      <c r="C725" s="2"/>
      <c r="D725" s="2"/>
    </row>
    <row r="726" spans="3:4" x14ac:dyDescent="0.2">
      <c r="C726" s="2"/>
      <c r="D726" s="2"/>
    </row>
    <row r="727" spans="3:4" x14ac:dyDescent="0.2">
      <c r="C727" s="2"/>
      <c r="D727" s="2"/>
    </row>
    <row r="728" spans="3:4" x14ac:dyDescent="0.2">
      <c r="C728" s="2"/>
      <c r="D728" s="2"/>
    </row>
    <row r="729" spans="3:4" x14ac:dyDescent="0.2">
      <c r="C729" s="2"/>
      <c r="D729" s="2"/>
    </row>
    <row r="730" spans="3:4" x14ac:dyDescent="0.2">
      <c r="C730" s="2"/>
      <c r="D730" s="2"/>
    </row>
    <row r="731" spans="3:4" x14ac:dyDescent="0.2">
      <c r="C731" s="2"/>
      <c r="D731" s="2"/>
    </row>
    <row r="732" spans="3:4" x14ac:dyDescent="0.2">
      <c r="C732" s="2"/>
      <c r="D732" s="2"/>
    </row>
    <row r="733" spans="3:4" x14ac:dyDescent="0.2">
      <c r="C733" s="2"/>
      <c r="D733" s="2"/>
    </row>
    <row r="734" spans="3:4" x14ac:dyDescent="0.2">
      <c r="C734" s="2"/>
      <c r="D734" s="2"/>
    </row>
    <row r="735" spans="3:4" x14ac:dyDescent="0.2">
      <c r="C735" s="2"/>
      <c r="D735" s="2"/>
    </row>
    <row r="736" spans="3:4" x14ac:dyDescent="0.2">
      <c r="C736" s="2"/>
      <c r="D736" s="2"/>
    </row>
    <row r="737" spans="3:4" x14ac:dyDescent="0.2">
      <c r="C737" s="2"/>
      <c r="D737" s="2"/>
    </row>
    <row r="738" spans="3:4" x14ac:dyDescent="0.2">
      <c r="C738" s="2"/>
      <c r="D738" s="2"/>
    </row>
    <row r="739" spans="3:4" x14ac:dyDescent="0.2">
      <c r="C739" s="2"/>
      <c r="D739" s="2"/>
    </row>
    <row r="740" spans="3:4" x14ac:dyDescent="0.2">
      <c r="C740" s="2"/>
      <c r="D740" s="2"/>
    </row>
    <row r="741" spans="3:4" x14ac:dyDescent="0.2">
      <c r="C741" s="2"/>
      <c r="D741" s="2"/>
    </row>
    <row r="742" spans="3:4" x14ac:dyDescent="0.2">
      <c r="C742" s="2"/>
      <c r="D742" s="2"/>
    </row>
    <row r="743" spans="3:4" x14ac:dyDescent="0.2">
      <c r="C743" s="2"/>
      <c r="D743" s="2"/>
    </row>
    <row r="744" spans="3:4" x14ac:dyDescent="0.2">
      <c r="C744" s="2"/>
      <c r="D744" s="2"/>
    </row>
    <row r="745" spans="3:4" x14ac:dyDescent="0.2">
      <c r="C745" s="2"/>
      <c r="D745" s="2"/>
    </row>
    <row r="746" spans="3:4" x14ac:dyDescent="0.2">
      <c r="C746" s="2"/>
      <c r="D746" s="2"/>
    </row>
    <row r="747" spans="3:4" x14ac:dyDescent="0.2">
      <c r="C747" s="2"/>
      <c r="D747" s="2"/>
    </row>
    <row r="748" spans="3:4" x14ac:dyDescent="0.2">
      <c r="C748" s="2"/>
      <c r="D748" s="2"/>
    </row>
    <row r="749" spans="3:4" x14ac:dyDescent="0.2">
      <c r="C749" s="2"/>
      <c r="D749" s="2"/>
    </row>
    <row r="750" spans="3:4" x14ac:dyDescent="0.2">
      <c r="C750" s="2"/>
      <c r="D750" s="2"/>
    </row>
    <row r="751" spans="3:4" x14ac:dyDescent="0.2">
      <c r="C751" s="2"/>
      <c r="D751" s="2"/>
    </row>
    <row r="752" spans="3:4" x14ac:dyDescent="0.2">
      <c r="C752" s="2"/>
      <c r="D752" s="2"/>
    </row>
    <row r="753" spans="3:4" x14ac:dyDescent="0.2">
      <c r="C753" s="2"/>
      <c r="D753" s="2"/>
    </row>
    <row r="754" spans="3:4" x14ac:dyDescent="0.2">
      <c r="C754" s="2"/>
      <c r="D754" s="2"/>
    </row>
    <row r="755" spans="3:4" x14ac:dyDescent="0.2">
      <c r="C755" s="2"/>
      <c r="D755" s="2"/>
    </row>
    <row r="756" spans="3:4" x14ac:dyDescent="0.2">
      <c r="C756" s="2"/>
      <c r="D756" s="2"/>
    </row>
    <row r="757" spans="3:4" x14ac:dyDescent="0.2">
      <c r="C757" s="2"/>
      <c r="D757" s="2"/>
    </row>
    <row r="758" spans="3:4" x14ac:dyDescent="0.2">
      <c r="C758" s="2"/>
      <c r="D758" s="2"/>
    </row>
    <row r="759" spans="3:4" x14ac:dyDescent="0.2">
      <c r="C759" s="2"/>
      <c r="D759" s="2"/>
    </row>
    <row r="760" spans="3:4" x14ac:dyDescent="0.2">
      <c r="C760" s="2"/>
      <c r="D760" s="2"/>
    </row>
    <row r="761" spans="3:4" x14ac:dyDescent="0.2">
      <c r="C761" s="2"/>
      <c r="D761" s="2"/>
    </row>
    <row r="762" spans="3:4" x14ac:dyDescent="0.2">
      <c r="C762" s="2"/>
      <c r="D762" s="2"/>
    </row>
    <row r="763" spans="3:4" x14ac:dyDescent="0.2">
      <c r="C763" s="2"/>
      <c r="D763" s="2"/>
    </row>
    <row r="764" spans="3:4" x14ac:dyDescent="0.2">
      <c r="C764" s="2"/>
      <c r="D764" s="2"/>
    </row>
    <row r="765" spans="3:4" x14ac:dyDescent="0.2">
      <c r="C765" s="2"/>
      <c r="D765" s="2"/>
    </row>
    <row r="766" spans="3:4" x14ac:dyDescent="0.2">
      <c r="C766" s="2"/>
      <c r="D766" s="2"/>
    </row>
    <row r="767" spans="3:4" x14ac:dyDescent="0.2">
      <c r="C767" s="2"/>
      <c r="D767" s="2"/>
    </row>
    <row r="768" spans="3:4" x14ac:dyDescent="0.2">
      <c r="C768" s="2"/>
      <c r="D768" s="2"/>
    </row>
    <row r="769" spans="3:4" x14ac:dyDescent="0.2">
      <c r="C769" s="2"/>
      <c r="D769" s="2"/>
    </row>
    <row r="770" spans="3:4" x14ac:dyDescent="0.2">
      <c r="C770" s="2"/>
      <c r="D770" s="2"/>
    </row>
    <row r="771" spans="3:4" x14ac:dyDescent="0.2">
      <c r="C771" s="2"/>
      <c r="D771" s="2"/>
    </row>
    <row r="772" spans="3:4" x14ac:dyDescent="0.2">
      <c r="C772" s="2"/>
      <c r="D772" s="2"/>
    </row>
    <row r="773" spans="3:4" x14ac:dyDescent="0.2">
      <c r="C773" s="2"/>
      <c r="D773" s="2"/>
    </row>
    <row r="774" spans="3:4" x14ac:dyDescent="0.2">
      <c r="C774" s="2"/>
      <c r="D774" s="2"/>
    </row>
    <row r="775" spans="3:4" x14ac:dyDescent="0.2">
      <c r="C775" s="2"/>
      <c r="D775" s="2"/>
    </row>
    <row r="776" spans="3:4" x14ac:dyDescent="0.2">
      <c r="C776" s="2"/>
      <c r="D776" s="2"/>
    </row>
    <row r="777" spans="3:4" x14ac:dyDescent="0.2">
      <c r="C777" s="2"/>
      <c r="D777" s="2"/>
    </row>
    <row r="778" spans="3:4" x14ac:dyDescent="0.2">
      <c r="C778" s="2"/>
      <c r="D778" s="2"/>
    </row>
    <row r="779" spans="3:4" x14ac:dyDescent="0.2">
      <c r="C779" s="2"/>
      <c r="D779" s="2"/>
    </row>
    <row r="780" spans="3:4" x14ac:dyDescent="0.2">
      <c r="C780" s="2"/>
      <c r="D780" s="2"/>
    </row>
    <row r="781" spans="3:4" x14ac:dyDescent="0.2">
      <c r="C781" s="2"/>
      <c r="D781" s="2"/>
    </row>
    <row r="782" spans="3:4" x14ac:dyDescent="0.2">
      <c r="C782" s="2"/>
      <c r="D782" s="2"/>
    </row>
    <row r="783" spans="3:4" x14ac:dyDescent="0.2">
      <c r="C783" s="2"/>
      <c r="D783" s="2"/>
    </row>
    <row r="784" spans="3:4" x14ac:dyDescent="0.2">
      <c r="C784" s="2"/>
      <c r="D784" s="2"/>
    </row>
    <row r="785" spans="3:4" x14ac:dyDescent="0.2">
      <c r="C785" s="2"/>
      <c r="D785" s="2"/>
    </row>
    <row r="786" spans="3:4" x14ac:dyDescent="0.2">
      <c r="C786" s="2"/>
      <c r="D786" s="2"/>
    </row>
    <row r="787" spans="3:4" x14ac:dyDescent="0.2">
      <c r="C787" s="2"/>
      <c r="D787" s="2"/>
    </row>
    <row r="788" spans="3:4" x14ac:dyDescent="0.2">
      <c r="C788" s="2"/>
      <c r="D788" s="2"/>
    </row>
    <row r="789" spans="3:4" x14ac:dyDescent="0.2">
      <c r="C789" s="2"/>
      <c r="D789" s="2"/>
    </row>
    <row r="790" spans="3:4" x14ac:dyDescent="0.2">
      <c r="C790" s="2"/>
      <c r="D790" s="2"/>
    </row>
    <row r="791" spans="3:4" x14ac:dyDescent="0.2">
      <c r="C791" s="2"/>
      <c r="D791" s="2"/>
    </row>
    <row r="792" spans="3:4" x14ac:dyDescent="0.2">
      <c r="C792" s="2"/>
      <c r="D792" s="2"/>
    </row>
    <row r="793" spans="3:4" x14ac:dyDescent="0.2">
      <c r="C793" s="2"/>
      <c r="D793" s="2"/>
    </row>
    <row r="794" spans="3:4" x14ac:dyDescent="0.2">
      <c r="C794" s="2"/>
      <c r="D794" s="2"/>
    </row>
    <row r="795" spans="3:4" x14ac:dyDescent="0.2">
      <c r="C795" s="2"/>
      <c r="D795" s="2"/>
    </row>
    <row r="796" spans="3:4" x14ac:dyDescent="0.2">
      <c r="C796" s="2"/>
      <c r="D796" s="2"/>
    </row>
    <row r="797" spans="3:4" x14ac:dyDescent="0.2">
      <c r="C797" s="2"/>
      <c r="D797" s="2"/>
    </row>
    <row r="798" spans="3:4" x14ac:dyDescent="0.2">
      <c r="C798" s="2"/>
      <c r="D798" s="2"/>
    </row>
    <row r="799" spans="3:4" x14ac:dyDescent="0.2">
      <c r="C799" s="2"/>
      <c r="D799" s="2"/>
    </row>
    <row r="800" spans="3:4" x14ac:dyDescent="0.2">
      <c r="C800" s="2"/>
      <c r="D800" s="2"/>
    </row>
    <row r="801" spans="3:4" x14ac:dyDescent="0.2">
      <c r="C801" s="2"/>
      <c r="D801" s="2"/>
    </row>
    <row r="802" spans="3:4" x14ac:dyDescent="0.2">
      <c r="C802" s="2"/>
      <c r="D802" s="2"/>
    </row>
    <row r="803" spans="3:4" x14ac:dyDescent="0.2">
      <c r="C803" s="2"/>
      <c r="D803" s="2"/>
    </row>
    <row r="804" spans="3:4" x14ac:dyDescent="0.2">
      <c r="C804" s="2"/>
      <c r="D804" s="2"/>
    </row>
    <row r="805" spans="3:4" x14ac:dyDescent="0.2">
      <c r="C805" s="2"/>
      <c r="D805" s="2"/>
    </row>
    <row r="806" spans="3:4" x14ac:dyDescent="0.2">
      <c r="C806" s="2"/>
      <c r="D806" s="2"/>
    </row>
    <row r="807" spans="3:4" x14ac:dyDescent="0.2">
      <c r="C807" s="2"/>
      <c r="D807" s="2"/>
    </row>
    <row r="808" spans="3:4" x14ac:dyDescent="0.2">
      <c r="C808" s="2"/>
      <c r="D808" s="2"/>
    </row>
    <row r="809" spans="3:4" x14ac:dyDescent="0.2">
      <c r="C809" s="2"/>
      <c r="D809" s="2"/>
    </row>
    <row r="810" spans="3:4" x14ac:dyDescent="0.2">
      <c r="C810" s="2"/>
      <c r="D810" s="2"/>
    </row>
    <row r="811" spans="3:4" x14ac:dyDescent="0.2">
      <c r="C811" s="2"/>
      <c r="D811" s="2"/>
    </row>
    <row r="812" spans="3:4" x14ac:dyDescent="0.2">
      <c r="C812" s="2"/>
      <c r="D812" s="2"/>
    </row>
    <row r="813" spans="3:4" x14ac:dyDescent="0.2">
      <c r="C813" s="2"/>
      <c r="D813" s="2"/>
    </row>
    <row r="814" spans="3:4" x14ac:dyDescent="0.2">
      <c r="C814" s="2"/>
      <c r="D814" s="2"/>
    </row>
    <row r="815" spans="3:4" x14ac:dyDescent="0.2">
      <c r="C815" s="2"/>
      <c r="D815" s="2"/>
    </row>
    <row r="816" spans="3:4" x14ac:dyDescent="0.2">
      <c r="C816" s="2"/>
      <c r="D816" s="2"/>
    </row>
    <row r="817" spans="3:4" x14ac:dyDescent="0.2">
      <c r="C817" s="2"/>
      <c r="D817" s="2"/>
    </row>
    <row r="818" spans="3:4" x14ac:dyDescent="0.2">
      <c r="C818" s="2"/>
      <c r="D818" s="2"/>
    </row>
    <row r="819" spans="3:4" x14ac:dyDescent="0.2">
      <c r="C819" s="2"/>
      <c r="D819" s="2"/>
    </row>
    <row r="820" spans="3:4" x14ac:dyDescent="0.2">
      <c r="C820" s="2"/>
      <c r="D820" s="2"/>
    </row>
    <row r="821" spans="3:4" x14ac:dyDescent="0.2">
      <c r="C821" s="2"/>
      <c r="D821" s="2"/>
    </row>
    <row r="822" spans="3:4" x14ac:dyDescent="0.2">
      <c r="C822" s="2"/>
      <c r="D822" s="2"/>
    </row>
    <row r="823" spans="3:4" x14ac:dyDescent="0.2">
      <c r="C823" s="2"/>
      <c r="D823" s="2"/>
    </row>
    <row r="824" spans="3:4" x14ac:dyDescent="0.2">
      <c r="C824" s="2"/>
      <c r="D824" s="2"/>
    </row>
    <row r="825" spans="3:4" x14ac:dyDescent="0.2">
      <c r="C825" s="2"/>
      <c r="D825" s="2"/>
    </row>
    <row r="826" spans="3:4" x14ac:dyDescent="0.2">
      <c r="C826" s="2"/>
      <c r="D826" s="2"/>
    </row>
    <row r="827" spans="3:4" x14ac:dyDescent="0.2">
      <c r="C827" s="2"/>
      <c r="D827" s="2"/>
    </row>
    <row r="828" spans="3:4" x14ac:dyDescent="0.2">
      <c r="C828" s="2"/>
      <c r="D828" s="2"/>
    </row>
    <row r="829" spans="3:4" x14ac:dyDescent="0.2">
      <c r="C829" s="2"/>
      <c r="D829" s="2"/>
    </row>
    <row r="830" spans="3:4" x14ac:dyDescent="0.2">
      <c r="C830" s="2"/>
      <c r="D830" s="2"/>
    </row>
    <row r="831" spans="3:4" x14ac:dyDescent="0.2">
      <c r="C831" s="2"/>
      <c r="D831" s="2"/>
    </row>
    <row r="832" spans="3:4" x14ac:dyDescent="0.2">
      <c r="C832" s="2"/>
      <c r="D832" s="2"/>
    </row>
    <row r="833" spans="3:4" x14ac:dyDescent="0.2">
      <c r="C833" s="2"/>
      <c r="D833" s="2"/>
    </row>
    <row r="834" spans="3:4" x14ac:dyDescent="0.2">
      <c r="C834" s="2"/>
      <c r="D834" s="2"/>
    </row>
    <row r="835" spans="3:4" x14ac:dyDescent="0.2">
      <c r="C835" s="2"/>
      <c r="D835" s="2"/>
    </row>
    <row r="836" spans="3:4" x14ac:dyDescent="0.2">
      <c r="C836" s="2"/>
      <c r="D836" s="2"/>
    </row>
    <row r="837" spans="3:4" x14ac:dyDescent="0.2">
      <c r="C837" s="2"/>
      <c r="D837" s="2"/>
    </row>
    <row r="838" spans="3:4" x14ac:dyDescent="0.2">
      <c r="C838" s="2"/>
      <c r="D838" s="2"/>
    </row>
    <row r="839" spans="3:4" x14ac:dyDescent="0.2">
      <c r="C839" s="2"/>
      <c r="D839" s="2"/>
    </row>
    <row r="840" spans="3:4" x14ac:dyDescent="0.2">
      <c r="C840" s="2"/>
      <c r="D840" s="2"/>
    </row>
    <row r="841" spans="3:4" x14ac:dyDescent="0.2">
      <c r="C841" s="2"/>
      <c r="D841" s="2"/>
    </row>
    <row r="842" spans="3:4" x14ac:dyDescent="0.2">
      <c r="C842" s="2"/>
      <c r="D842" s="2"/>
    </row>
    <row r="843" spans="3:4" x14ac:dyDescent="0.2">
      <c r="C843" s="2"/>
      <c r="D843" s="2"/>
    </row>
    <row r="844" spans="3:4" x14ac:dyDescent="0.2">
      <c r="C844" s="2"/>
      <c r="D844" s="2"/>
    </row>
    <row r="845" spans="3:4" x14ac:dyDescent="0.2">
      <c r="C845" s="2"/>
      <c r="D845" s="2"/>
    </row>
    <row r="846" spans="3:4" x14ac:dyDescent="0.2">
      <c r="C846" s="2"/>
      <c r="D846" s="2"/>
    </row>
    <row r="847" spans="3:4" x14ac:dyDescent="0.2">
      <c r="C847" s="2"/>
      <c r="D847" s="2"/>
    </row>
    <row r="848" spans="3:4" x14ac:dyDescent="0.2">
      <c r="C848" s="2"/>
      <c r="D848" s="2"/>
    </row>
    <row r="849" spans="3:4" x14ac:dyDescent="0.2">
      <c r="C849" s="2"/>
      <c r="D849" s="2"/>
    </row>
    <row r="850" spans="3:4" x14ac:dyDescent="0.2">
      <c r="C850" s="2"/>
      <c r="D850" s="2"/>
    </row>
    <row r="851" spans="3:4" x14ac:dyDescent="0.2">
      <c r="C851" s="2"/>
      <c r="D851" s="2"/>
    </row>
    <row r="852" spans="3:4" x14ac:dyDescent="0.2">
      <c r="C852" s="2"/>
      <c r="D852" s="2"/>
    </row>
    <row r="853" spans="3:4" x14ac:dyDescent="0.2">
      <c r="C853" s="2"/>
      <c r="D853" s="2"/>
    </row>
    <row r="854" spans="3:4" x14ac:dyDescent="0.2">
      <c r="C854" s="2"/>
      <c r="D854" s="2"/>
    </row>
    <row r="855" spans="3:4" x14ac:dyDescent="0.2">
      <c r="C855" s="2"/>
      <c r="D855" s="2"/>
    </row>
    <row r="856" spans="3:4" x14ac:dyDescent="0.2">
      <c r="C856" s="2"/>
      <c r="D856" s="2"/>
    </row>
    <row r="857" spans="3:4" x14ac:dyDescent="0.2">
      <c r="C857" s="2"/>
      <c r="D857" s="2"/>
    </row>
    <row r="858" spans="3:4" x14ac:dyDescent="0.2">
      <c r="C858" s="2"/>
      <c r="D858" s="2"/>
    </row>
    <row r="859" spans="3:4" x14ac:dyDescent="0.2">
      <c r="C859" s="2"/>
      <c r="D859" s="2"/>
    </row>
    <row r="860" spans="3:4" x14ac:dyDescent="0.2">
      <c r="C860" s="2"/>
      <c r="D860" s="2"/>
    </row>
    <row r="861" spans="3:4" x14ac:dyDescent="0.2">
      <c r="C861" s="2"/>
      <c r="D861" s="2"/>
    </row>
    <row r="862" spans="3:4" x14ac:dyDescent="0.2">
      <c r="C862" s="2"/>
      <c r="D862" s="2"/>
    </row>
    <row r="863" spans="3:4" x14ac:dyDescent="0.2">
      <c r="C863" s="2"/>
      <c r="D863" s="2"/>
    </row>
    <row r="864" spans="3:4" x14ac:dyDescent="0.2">
      <c r="C864" s="2"/>
      <c r="D864" s="2"/>
    </row>
    <row r="865" spans="3:4" x14ac:dyDescent="0.2">
      <c r="C865" s="2"/>
      <c r="D865" s="2"/>
    </row>
    <row r="866" spans="3:4" x14ac:dyDescent="0.2">
      <c r="C866" s="2"/>
      <c r="D866" s="2"/>
    </row>
    <row r="867" spans="3:4" x14ac:dyDescent="0.2">
      <c r="C867" s="2"/>
      <c r="D867" s="2"/>
    </row>
    <row r="868" spans="3:4" x14ac:dyDescent="0.2">
      <c r="C868" s="2"/>
      <c r="D868" s="2"/>
    </row>
    <row r="869" spans="3:4" x14ac:dyDescent="0.2">
      <c r="C869" s="2"/>
      <c r="D869" s="2"/>
    </row>
    <row r="870" spans="3:4" x14ac:dyDescent="0.2">
      <c r="C870" s="2"/>
      <c r="D870" s="2"/>
    </row>
    <row r="871" spans="3:4" x14ac:dyDescent="0.2">
      <c r="C871" s="2"/>
      <c r="D871" s="2"/>
    </row>
    <row r="872" spans="3:4" x14ac:dyDescent="0.2">
      <c r="C872" s="2"/>
      <c r="D872" s="2"/>
    </row>
    <row r="873" spans="3:4" x14ac:dyDescent="0.2">
      <c r="C873" s="2"/>
      <c r="D873" s="2"/>
    </row>
    <row r="874" spans="3:4" x14ac:dyDescent="0.2">
      <c r="C874" s="2"/>
      <c r="D874" s="2"/>
    </row>
    <row r="875" spans="3:4" x14ac:dyDescent="0.2">
      <c r="C875" s="2"/>
      <c r="D875" s="2"/>
    </row>
    <row r="876" spans="3:4" x14ac:dyDescent="0.2">
      <c r="C876" s="2"/>
      <c r="D876" s="2"/>
    </row>
    <row r="877" spans="3:4" x14ac:dyDescent="0.2">
      <c r="C877" s="2"/>
      <c r="D877" s="2"/>
    </row>
    <row r="878" spans="3:4" x14ac:dyDescent="0.2">
      <c r="C878" s="2"/>
      <c r="D878" s="2"/>
    </row>
    <row r="879" spans="3:4" x14ac:dyDescent="0.2">
      <c r="C879" s="2"/>
      <c r="D879" s="2"/>
    </row>
    <row r="880" spans="3:4" x14ac:dyDescent="0.2">
      <c r="C880" s="2"/>
      <c r="D880" s="2"/>
    </row>
    <row r="881" spans="3:4" x14ac:dyDescent="0.2">
      <c r="C881" s="2"/>
      <c r="D881" s="2"/>
    </row>
    <row r="882" spans="3:4" x14ac:dyDescent="0.2">
      <c r="C882" s="2"/>
      <c r="D882" s="2"/>
    </row>
    <row r="883" spans="3:4" x14ac:dyDescent="0.2">
      <c r="C883" s="2"/>
      <c r="D883" s="2"/>
    </row>
    <row r="884" spans="3:4" x14ac:dyDescent="0.2">
      <c r="C884" s="2"/>
      <c r="D884" s="2"/>
    </row>
    <row r="885" spans="3:4" x14ac:dyDescent="0.2">
      <c r="C885" s="2"/>
      <c r="D885" s="2"/>
    </row>
    <row r="886" spans="3:4" x14ac:dyDescent="0.2">
      <c r="C886" s="2"/>
      <c r="D886" s="2"/>
    </row>
    <row r="887" spans="3:4" x14ac:dyDescent="0.2">
      <c r="C887" s="2"/>
      <c r="D887" s="2"/>
    </row>
    <row r="888" spans="3:4" x14ac:dyDescent="0.2">
      <c r="C888" s="2"/>
      <c r="D888" s="2"/>
    </row>
    <row r="889" spans="3:4" x14ac:dyDescent="0.2">
      <c r="C889" s="2"/>
      <c r="D889" s="2"/>
    </row>
    <row r="890" spans="3:4" x14ac:dyDescent="0.2">
      <c r="C890" s="2"/>
      <c r="D890" s="2"/>
    </row>
    <row r="891" spans="3:4" x14ac:dyDescent="0.2">
      <c r="C891" s="2"/>
      <c r="D891" s="2"/>
    </row>
    <row r="892" spans="3:4" x14ac:dyDescent="0.2">
      <c r="C892" s="2"/>
      <c r="D892" s="2"/>
    </row>
    <row r="893" spans="3:4" x14ac:dyDescent="0.2">
      <c r="C893" s="2"/>
      <c r="D893" s="2"/>
    </row>
    <row r="894" spans="3:4" x14ac:dyDescent="0.2">
      <c r="C894" s="2"/>
      <c r="D894" s="2"/>
    </row>
    <row r="895" spans="3:4" x14ac:dyDescent="0.2">
      <c r="C895" s="2"/>
      <c r="D895" s="2"/>
    </row>
    <row r="896" spans="3:4" x14ac:dyDescent="0.2">
      <c r="C896" s="2"/>
      <c r="D896" s="2"/>
    </row>
    <row r="897" spans="3:4" x14ac:dyDescent="0.2">
      <c r="C897" s="2"/>
      <c r="D897" s="2"/>
    </row>
    <row r="898" spans="3:4" x14ac:dyDescent="0.2">
      <c r="C898" s="2"/>
      <c r="D898" s="2"/>
    </row>
    <row r="899" spans="3:4" x14ac:dyDescent="0.2">
      <c r="C899" s="2"/>
      <c r="D899" s="2"/>
    </row>
    <row r="900" spans="3:4" x14ac:dyDescent="0.2">
      <c r="C900" s="2"/>
      <c r="D900" s="2"/>
    </row>
    <row r="901" spans="3:4" x14ac:dyDescent="0.2">
      <c r="C901" s="2"/>
      <c r="D901" s="2"/>
    </row>
    <row r="902" spans="3:4" x14ac:dyDescent="0.2">
      <c r="C902" s="2"/>
      <c r="D902" s="2"/>
    </row>
    <row r="903" spans="3:4" x14ac:dyDescent="0.2">
      <c r="C903" s="2"/>
      <c r="D903" s="2"/>
    </row>
    <row r="904" spans="3:4" x14ac:dyDescent="0.2">
      <c r="C904" s="2"/>
      <c r="D904" s="2"/>
    </row>
    <row r="905" spans="3:4" x14ac:dyDescent="0.2">
      <c r="C905" s="2"/>
      <c r="D905" s="2"/>
    </row>
    <row r="906" spans="3:4" x14ac:dyDescent="0.2">
      <c r="C906" s="2"/>
      <c r="D906" s="2"/>
    </row>
    <row r="907" spans="3:4" x14ac:dyDescent="0.2">
      <c r="C907" s="2"/>
      <c r="D907" s="2"/>
    </row>
    <row r="908" spans="3:4" x14ac:dyDescent="0.2">
      <c r="C908" s="2"/>
      <c r="D908" s="2"/>
    </row>
    <row r="909" spans="3:4" x14ac:dyDescent="0.2">
      <c r="C909" s="2"/>
      <c r="D909" s="2"/>
    </row>
    <row r="910" spans="3:4" x14ac:dyDescent="0.2">
      <c r="C910" s="2"/>
      <c r="D910" s="2"/>
    </row>
    <row r="911" spans="3:4" x14ac:dyDescent="0.2">
      <c r="C911" s="2"/>
      <c r="D911" s="2"/>
    </row>
    <row r="912" spans="3:4" x14ac:dyDescent="0.2">
      <c r="C912" s="2"/>
      <c r="D912" s="2"/>
    </row>
    <row r="913" spans="3:4" x14ac:dyDescent="0.2">
      <c r="C913" s="2"/>
      <c r="D913" s="2"/>
    </row>
    <row r="914" spans="3:4" x14ac:dyDescent="0.2">
      <c r="C914" s="2"/>
      <c r="D914" s="2"/>
    </row>
    <row r="915" spans="3:4" x14ac:dyDescent="0.2">
      <c r="C915" s="2"/>
      <c r="D915" s="2"/>
    </row>
    <row r="916" spans="3:4" x14ac:dyDescent="0.2">
      <c r="C916" s="2"/>
      <c r="D916" s="2"/>
    </row>
    <row r="917" spans="3:4" x14ac:dyDescent="0.2">
      <c r="C917" s="2"/>
      <c r="D917" s="2"/>
    </row>
    <row r="918" spans="3:4" x14ac:dyDescent="0.2">
      <c r="C918" s="2"/>
      <c r="D918" s="2"/>
    </row>
    <row r="919" spans="3:4" x14ac:dyDescent="0.2">
      <c r="C919" s="2"/>
      <c r="D919" s="2"/>
    </row>
    <row r="920" spans="3:4" x14ac:dyDescent="0.2">
      <c r="C920" s="2"/>
      <c r="D920" s="2"/>
    </row>
    <row r="921" spans="3:4" x14ac:dyDescent="0.2">
      <c r="C921" s="2"/>
      <c r="D921" s="2"/>
    </row>
    <row r="922" spans="3:4" x14ac:dyDescent="0.2">
      <c r="C922" s="2"/>
      <c r="D922" s="2"/>
    </row>
    <row r="923" spans="3:4" x14ac:dyDescent="0.2">
      <c r="C923" s="2"/>
      <c r="D923" s="2"/>
    </row>
    <row r="924" spans="3:4" x14ac:dyDescent="0.2">
      <c r="C924" s="2"/>
      <c r="D924" s="2"/>
    </row>
    <row r="925" spans="3:4" x14ac:dyDescent="0.2">
      <c r="C925" s="2"/>
      <c r="D925" s="2"/>
    </row>
    <row r="926" spans="3:4" x14ac:dyDescent="0.2">
      <c r="C926" s="2"/>
      <c r="D926" s="2"/>
    </row>
    <row r="927" spans="3:4" x14ac:dyDescent="0.2">
      <c r="C927" s="2"/>
      <c r="D927" s="2"/>
    </row>
    <row r="928" spans="3:4" x14ac:dyDescent="0.2">
      <c r="C928" s="2"/>
      <c r="D928" s="2"/>
    </row>
    <row r="929" spans="3:4" x14ac:dyDescent="0.2">
      <c r="C929" s="2"/>
      <c r="D929" s="2"/>
    </row>
    <row r="930" spans="3:4" x14ac:dyDescent="0.2">
      <c r="C930" s="2"/>
      <c r="D930" s="2"/>
    </row>
    <row r="931" spans="3:4" x14ac:dyDescent="0.2">
      <c r="C931" s="2"/>
      <c r="D931" s="2"/>
    </row>
    <row r="932" spans="3:4" x14ac:dyDescent="0.2">
      <c r="C932" s="2"/>
      <c r="D932" s="2"/>
    </row>
    <row r="933" spans="3:4" x14ac:dyDescent="0.2">
      <c r="C933" s="2"/>
      <c r="D933" s="2"/>
    </row>
    <row r="934" spans="3:4" x14ac:dyDescent="0.2">
      <c r="C934" s="2"/>
      <c r="D934" s="2"/>
    </row>
    <row r="935" spans="3:4" x14ac:dyDescent="0.2">
      <c r="C935" s="2"/>
      <c r="D935" s="2"/>
    </row>
    <row r="936" spans="3:4" x14ac:dyDescent="0.2">
      <c r="C936" s="2"/>
      <c r="D936" s="2"/>
    </row>
    <row r="937" spans="3:4" x14ac:dyDescent="0.2">
      <c r="C937" s="2"/>
      <c r="D937" s="2"/>
    </row>
    <row r="938" spans="3:4" x14ac:dyDescent="0.2">
      <c r="C938" s="2"/>
      <c r="D938" s="2"/>
    </row>
    <row r="939" spans="3:4" x14ac:dyDescent="0.2">
      <c r="C939" s="2"/>
      <c r="D939" s="2"/>
    </row>
    <row r="940" spans="3:4" x14ac:dyDescent="0.2">
      <c r="C940" s="2"/>
      <c r="D940" s="2"/>
    </row>
    <row r="941" spans="3:4" x14ac:dyDescent="0.2">
      <c r="C941" s="2"/>
      <c r="D941" s="2"/>
    </row>
    <row r="942" spans="3:4" x14ac:dyDescent="0.2">
      <c r="C942" s="2"/>
      <c r="D942" s="2"/>
    </row>
    <row r="943" spans="3:4" x14ac:dyDescent="0.2">
      <c r="C943" s="2"/>
      <c r="D943" s="2"/>
    </row>
    <row r="944" spans="3:4" x14ac:dyDescent="0.2">
      <c r="C944" s="2"/>
      <c r="D944" s="2"/>
    </row>
    <row r="945" spans="3:4" x14ac:dyDescent="0.2">
      <c r="C945" s="2"/>
      <c r="D945" s="2"/>
    </row>
    <row r="946" spans="3:4" x14ac:dyDescent="0.2">
      <c r="C946" s="2"/>
      <c r="D946" s="2"/>
    </row>
    <row r="947" spans="3:4" x14ac:dyDescent="0.2">
      <c r="C947" s="2"/>
      <c r="D947" s="2"/>
    </row>
    <row r="948" spans="3:4" x14ac:dyDescent="0.2">
      <c r="C948" s="2"/>
      <c r="D948" s="2"/>
    </row>
    <row r="949" spans="3:4" x14ac:dyDescent="0.2">
      <c r="C949" s="2"/>
      <c r="D949" s="2"/>
    </row>
    <row r="950" spans="3:4" x14ac:dyDescent="0.2">
      <c r="C950" s="2"/>
      <c r="D950" s="2"/>
    </row>
    <row r="951" spans="3:4" x14ac:dyDescent="0.2">
      <c r="C951" s="2"/>
      <c r="D951" s="2"/>
    </row>
    <row r="952" spans="3:4" x14ac:dyDescent="0.2">
      <c r="C952" s="2"/>
      <c r="D952" s="2"/>
    </row>
    <row r="953" spans="3:4" x14ac:dyDescent="0.2">
      <c r="C953" s="2"/>
      <c r="D953" s="2"/>
    </row>
    <row r="954" spans="3:4" x14ac:dyDescent="0.2">
      <c r="C954" s="2"/>
      <c r="D954" s="2"/>
    </row>
    <row r="955" spans="3:4" x14ac:dyDescent="0.2">
      <c r="C955" s="2"/>
      <c r="D955" s="2"/>
    </row>
    <row r="956" spans="3:4" x14ac:dyDescent="0.2">
      <c r="C956" s="2"/>
      <c r="D956" s="2"/>
    </row>
    <row r="957" spans="3:4" x14ac:dyDescent="0.2">
      <c r="C957" s="2"/>
      <c r="D957" s="2"/>
    </row>
    <row r="958" spans="3:4" x14ac:dyDescent="0.2">
      <c r="C958" s="2"/>
      <c r="D958" s="2"/>
    </row>
    <row r="959" spans="3:4" x14ac:dyDescent="0.2">
      <c r="C959" s="2"/>
      <c r="D959" s="2"/>
    </row>
    <row r="960" spans="3:4" x14ac:dyDescent="0.2">
      <c r="C960" s="2"/>
      <c r="D960" s="2"/>
    </row>
    <row r="961" spans="3:4" x14ac:dyDescent="0.2">
      <c r="C961" s="2"/>
      <c r="D961" s="2"/>
    </row>
    <row r="962" spans="3:4" x14ac:dyDescent="0.2">
      <c r="C962" s="2"/>
      <c r="D962" s="2"/>
    </row>
    <row r="963" spans="3:4" x14ac:dyDescent="0.2">
      <c r="C963" s="2"/>
      <c r="D963" s="2"/>
    </row>
    <row r="964" spans="3:4" x14ac:dyDescent="0.2">
      <c r="C964" s="2"/>
      <c r="D964" s="2"/>
    </row>
    <row r="965" spans="3:4" x14ac:dyDescent="0.2">
      <c r="C965" s="2"/>
      <c r="D965" s="2"/>
    </row>
    <row r="966" spans="3:4" x14ac:dyDescent="0.2">
      <c r="C966" s="2"/>
      <c r="D966" s="2"/>
    </row>
    <row r="967" spans="3:4" x14ac:dyDescent="0.2">
      <c r="C967" s="2"/>
      <c r="D967" s="2"/>
    </row>
    <row r="968" spans="3:4" x14ac:dyDescent="0.2">
      <c r="C968" s="2"/>
      <c r="D968" s="2"/>
    </row>
    <row r="969" spans="3:4" x14ac:dyDescent="0.2">
      <c r="C969" s="2"/>
      <c r="D969" s="2"/>
    </row>
    <row r="970" spans="3:4" x14ac:dyDescent="0.2">
      <c r="C970" s="2"/>
      <c r="D970" s="2"/>
    </row>
    <row r="971" spans="3:4" x14ac:dyDescent="0.2">
      <c r="C971" s="2"/>
      <c r="D971" s="2"/>
    </row>
    <row r="972" spans="3:4" x14ac:dyDescent="0.2">
      <c r="C972" s="2"/>
      <c r="D972" s="2"/>
    </row>
    <row r="973" spans="3:4" x14ac:dyDescent="0.2">
      <c r="C973" s="2"/>
      <c r="D973" s="2"/>
    </row>
    <row r="974" spans="3:4" x14ac:dyDescent="0.2">
      <c r="C974" s="2"/>
      <c r="D974" s="2"/>
    </row>
    <row r="975" spans="3:4" x14ac:dyDescent="0.2">
      <c r="C975" s="2"/>
      <c r="D975" s="2"/>
    </row>
    <row r="976" spans="3:4" x14ac:dyDescent="0.2">
      <c r="C976" s="2"/>
      <c r="D976" s="2"/>
    </row>
    <row r="977" spans="3:4" x14ac:dyDescent="0.2">
      <c r="C977" s="2"/>
      <c r="D977" s="2"/>
    </row>
    <row r="978" spans="3:4" x14ac:dyDescent="0.2">
      <c r="C978" s="2"/>
      <c r="D978" s="2"/>
    </row>
    <row r="979" spans="3:4" x14ac:dyDescent="0.2">
      <c r="C979" s="2"/>
      <c r="D979" s="2"/>
    </row>
    <row r="980" spans="3:4" x14ac:dyDescent="0.2">
      <c r="C980" s="2"/>
      <c r="D980" s="2"/>
    </row>
    <row r="981" spans="3:4" x14ac:dyDescent="0.2">
      <c r="C981" s="2"/>
      <c r="D981" s="2"/>
    </row>
    <row r="982" spans="3:4" x14ac:dyDescent="0.2">
      <c r="C982" s="2"/>
      <c r="D982" s="2"/>
    </row>
    <row r="983" spans="3:4" x14ac:dyDescent="0.2">
      <c r="C983" s="2"/>
      <c r="D983" s="2"/>
    </row>
    <row r="984" spans="3:4" x14ac:dyDescent="0.2">
      <c r="C984" s="2"/>
      <c r="D984" s="2"/>
    </row>
    <row r="985" spans="3:4" x14ac:dyDescent="0.2">
      <c r="C985" s="2"/>
      <c r="D985" s="2"/>
    </row>
    <row r="986" spans="3:4" x14ac:dyDescent="0.2">
      <c r="C986" s="2"/>
      <c r="D986" s="2"/>
    </row>
    <row r="987" spans="3:4" x14ac:dyDescent="0.2">
      <c r="C987" s="2"/>
      <c r="D987" s="2"/>
    </row>
    <row r="988" spans="3:4" x14ac:dyDescent="0.2">
      <c r="C988" s="2"/>
      <c r="D988" s="2"/>
    </row>
    <row r="989" spans="3:4" x14ac:dyDescent="0.2">
      <c r="C989" s="2"/>
      <c r="D989" s="2"/>
    </row>
    <row r="990" spans="3:4" x14ac:dyDescent="0.2">
      <c r="C990" s="2"/>
      <c r="D990" s="2"/>
    </row>
    <row r="991" spans="3:4" x14ac:dyDescent="0.2">
      <c r="C991" s="2"/>
      <c r="D991" s="2"/>
    </row>
    <row r="992" spans="3:4" x14ac:dyDescent="0.2">
      <c r="C992" s="2"/>
      <c r="D992" s="2"/>
    </row>
    <row r="993" spans="3:4" x14ac:dyDescent="0.2">
      <c r="C993" s="2"/>
      <c r="D993" s="2"/>
    </row>
    <row r="994" spans="3:4" x14ac:dyDescent="0.2">
      <c r="C994" s="2"/>
      <c r="D994" s="2"/>
    </row>
    <row r="995" spans="3:4" x14ac:dyDescent="0.2">
      <c r="C995" s="2"/>
      <c r="D995" s="2"/>
    </row>
    <row r="996" spans="3:4" x14ac:dyDescent="0.2">
      <c r="C996" s="2"/>
      <c r="D996" s="2"/>
    </row>
    <row r="997" spans="3:4" x14ac:dyDescent="0.2">
      <c r="C997" s="2"/>
      <c r="D997" s="2"/>
    </row>
    <row r="998" spans="3:4" x14ac:dyDescent="0.2">
      <c r="C998" s="2"/>
      <c r="D998" s="2"/>
    </row>
    <row r="999" spans="3:4" x14ac:dyDescent="0.2">
      <c r="C999" s="2"/>
      <c r="D999" s="2"/>
    </row>
    <row r="1000" spans="3:4" x14ac:dyDescent="0.2">
      <c r="C1000" s="2"/>
      <c r="D1000" s="2"/>
    </row>
    <row r="1001" spans="3:4" x14ac:dyDescent="0.2">
      <c r="C1001" s="2"/>
      <c r="D1001" s="2"/>
    </row>
    <row r="1002" spans="3:4" x14ac:dyDescent="0.2">
      <c r="C1002" s="2"/>
      <c r="D1002" s="2"/>
    </row>
    <row r="1003" spans="3:4" x14ac:dyDescent="0.2">
      <c r="C1003" s="2"/>
      <c r="D1003" s="2"/>
    </row>
    <row r="1004" spans="3:4" x14ac:dyDescent="0.2">
      <c r="C1004" s="2"/>
      <c r="D1004" s="2"/>
    </row>
    <row r="1005" spans="3:4" x14ac:dyDescent="0.2">
      <c r="C1005" s="2"/>
      <c r="D1005" s="2"/>
    </row>
    <row r="1006" spans="3:4" x14ac:dyDescent="0.2">
      <c r="C1006" s="2"/>
      <c r="D1006" s="2"/>
    </row>
    <row r="1007" spans="3:4" x14ac:dyDescent="0.2">
      <c r="C1007" s="2"/>
      <c r="D1007" s="2"/>
    </row>
    <row r="1008" spans="3:4" x14ac:dyDescent="0.2">
      <c r="C1008" s="2"/>
      <c r="D1008" s="2"/>
    </row>
    <row r="1009" spans="3:4" x14ac:dyDescent="0.2">
      <c r="C1009" s="2"/>
      <c r="D1009" s="2"/>
    </row>
    <row r="1010" spans="3:4" x14ac:dyDescent="0.2">
      <c r="C1010" s="2"/>
      <c r="D1010" s="2"/>
    </row>
  </sheetData>
  <mergeCells count="2">
    <mergeCell ref="A1:H1"/>
    <mergeCell ref="A2:E2"/>
  </mergeCells>
  <hyperlinks>
    <hyperlink ref="A2" r:id="rId1" xr:uid="{00000000-0004-0000-0500-000000000000}"/>
  </hyperlinks>
  <pageMargins left="0.7" right="0.7" top="0.75" bottom="0.75" header="0.3" footer="0.3"/>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
  <sheetViews>
    <sheetView workbookViewId="0">
      <selection activeCell="F9" sqref="F9"/>
    </sheetView>
  </sheetViews>
  <sheetFormatPr baseColWidth="10" defaultColWidth="8.83203125" defaultRowHeight="16" x14ac:dyDescent="0.2"/>
  <cols>
    <col min="1" max="1" width="12.83203125" style="13" bestFit="1" customWidth="1"/>
    <col min="2" max="2" width="27" style="13" customWidth="1"/>
    <col min="3" max="3" width="32.33203125" style="13" customWidth="1"/>
    <col min="4" max="16384" width="8.83203125" style="13"/>
  </cols>
  <sheetData>
    <row r="1" spans="1:8" s="18" customFormat="1" x14ac:dyDescent="0.2">
      <c r="A1" s="58" t="s">
        <v>177</v>
      </c>
      <c r="B1" s="58"/>
      <c r="C1" s="58"/>
      <c r="D1" s="58"/>
      <c r="E1" s="58"/>
      <c r="F1" s="58"/>
      <c r="G1" s="58"/>
      <c r="H1" s="58"/>
    </row>
    <row r="2" spans="1:8" s="18" customFormat="1" x14ac:dyDescent="0.2"/>
    <row r="3" spans="1:8" ht="28.5" customHeight="1" x14ac:dyDescent="0.2">
      <c r="A3" s="57" t="s">
        <v>187</v>
      </c>
      <c r="B3" s="57"/>
      <c r="C3" s="57"/>
      <c r="D3" s="57"/>
      <c r="E3" s="57"/>
      <c r="F3" s="57"/>
      <c r="G3" s="57"/>
      <c r="H3" s="57"/>
    </row>
    <row r="4" spans="1:8" ht="17" x14ac:dyDescent="0.2">
      <c r="A4" s="20"/>
      <c r="B4" s="13" t="s">
        <v>259</v>
      </c>
      <c r="C4" s="20" t="s">
        <v>258</v>
      </c>
      <c r="D4" s="20"/>
      <c r="E4" s="20"/>
      <c r="F4" s="20"/>
      <c r="G4" s="20"/>
      <c r="H4" s="20"/>
    </row>
    <row r="5" spans="1:8" x14ac:dyDescent="0.2">
      <c r="A5" s="19" t="s">
        <v>176</v>
      </c>
      <c r="B5" s="22">
        <f>CORREL(Sheet1!S3:S1002, Sheet1!F3:F1002)</f>
        <v>6.7472622691612652E-2</v>
      </c>
      <c r="C5" s="20">
        <f>CORREL(Sheet1!S3:S1002, Sheet1!F3:F1002)^2</f>
        <v>4.5525548128847225E-3</v>
      </c>
      <c r="D5" s="20"/>
      <c r="E5" s="20"/>
      <c r="F5" s="20"/>
      <c r="G5" s="20"/>
      <c r="H5" s="20"/>
    </row>
    <row r="6" spans="1:8" x14ac:dyDescent="0.2">
      <c r="A6" s="20"/>
      <c r="B6" s="20"/>
      <c r="C6" s="20"/>
      <c r="D6" s="20"/>
      <c r="E6" s="20"/>
      <c r="F6" s="20"/>
      <c r="G6" s="20"/>
      <c r="H6" s="20"/>
    </row>
    <row r="7" spans="1:8" x14ac:dyDescent="0.2">
      <c r="A7" s="20"/>
      <c r="B7" s="20"/>
      <c r="C7" s="20"/>
      <c r="D7" s="20"/>
      <c r="E7" s="20"/>
      <c r="F7" s="20"/>
      <c r="G7" s="20"/>
      <c r="H7" s="20"/>
    </row>
    <row r="8" spans="1:8" x14ac:dyDescent="0.2">
      <c r="A8" s="20"/>
      <c r="B8" s="20"/>
      <c r="C8" s="20"/>
      <c r="D8" s="20"/>
      <c r="E8" s="20"/>
      <c r="F8" s="20"/>
      <c r="G8" s="20"/>
      <c r="H8" s="20"/>
    </row>
    <row r="9" spans="1:8" x14ac:dyDescent="0.2">
      <c r="A9" s="20"/>
      <c r="B9" s="20"/>
      <c r="C9" s="20"/>
      <c r="D9" s="20"/>
      <c r="E9" s="20"/>
      <c r="F9" s="20"/>
      <c r="G9" s="20"/>
      <c r="H9" s="20"/>
    </row>
    <row r="10" spans="1:8" x14ac:dyDescent="0.2">
      <c r="A10" s="20"/>
      <c r="B10" s="20"/>
      <c r="C10" s="20"/>
      <c r="D10" s="20"/>
      <c r="E10" s="20"/>
      <c r="F10" s="20"/>
      <c r="G10" s="20"/>
      <c r="H10" s="20"/>
    </row>
    <row r="11" spans="1:8" x14ac:dyDescent="0.2">
      <c r="A11" s="20"/>
      <c r="B11" s="20"/>
      <c r="C11" s="20"/>
      <c r="D11" s="20"/>
      <c r="E11" s="20"/>
      <c r="F11" s="20"/>
      <c r="G11" s="20"/>
      <c r="H11" s="20"/>
    </row>
    <row r="12" spans="1:8" ht="30.75" customHeight="1" x14ac:dyDescent="0.2">
      <c r="A12" s="57" t="s">
        <v>178</v>
      </c>
      <c r="B12" s="57"/>
      <c r="C12" s="57"/>
      <c r="D12" s="57"/>
      <c r="E12" s="57"/>
      <c r="F12" s="57"/>
      <c r="G12" s="57"/>
      <c r="H12" s="57"/>
    </row>
  </sheetData>
  <mergeCells count="3">
    <mergeCell ref="A3:H3"/>
    <mergeCell ref="A12:H12"/>
    <mergeCell ref="A1:H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workbookViewId="0">
      <selection activeCell="L19" sqref="L19"/>
    </sheetView>
  </sheetViews>
  <sheetFormatPr baseColWidth="10" defaultColWidth="8.83203125" defaultRowHeight="16" x14ac:dyDescent="0.2"/>
  <cols>
    <col min="1" max="1" width="13" style="13" customWidth="1"/>
    <col min="2" max="2" width="26.5" style="13" customWidth="1"/>
    <col min="3" max="3" width="32.33203125" style="13" customWidth="1"/>
    <col min="4" max="16384" width="8.83203125" style="13"/>
  </cols>
  <sheetData>
    <row r="1" spans="1:11" ht="30.75" customHeight="1" x14ac:dyDescent="0.2">
      <c r="A1" s="57" t="s">
        <v>179</v>
      </c>
      <c r="B1" s="57"/>
      <c r="C1" s="57"/>
      <c r="D1" s="57"/>
      <c r="E1" s="57"/>
      <c r="F1" s="57"/>
      <c r="G1" s="57"/>
      <c r="H1" s="57"/>
    </row>
    <row r="3" spans="1:11" x14ac:dyDescent="0.2">
      <c r="A3" s="18" t="s">
        <v>180</v>
      </c>
    </row>
    <row r="4" spans="1:11" ht="34" x14ac:dyDescent="0.2">
      <c r="B4" s="13" t="s">
        <v>259</v>
      </c>
      <c r="C4" s="20" t="s">
        <v>258</v>
      </c>
      <c r="K4" s="20"/>
    </row>
    <row r="5" spans="1:11" x14ac:dyDescent="0.2">
      <c r="A5" s="13" t="s">
        <v>176</v>
      </c>
      <c r="B5" s="21">
        <f>CORREL(Sheet1!M3:M1002, Sheet1!G3:G1002)</f>
        <v>-1.2926174309438499E-3</v>
      </c>
      <c r="C5" s="21">
        <f>CORREL(Sheet1!M3:M1002, Sheet1!G3:G1002)^2</f>
        <v>1.6708598227798784E-6</v>
      </c>
    </row>
    <row r="8" spans="1:11" x14ac:dyDescent="0.2">
      <c r="A8" s="18" t="s">
        <v>181</v>
      </c>
    </row>
    <row r="9" spans="1:11" ht="34" x14ac:dyDescent="0.2">
      <c r="B9" s="13" t="s">
        <v>259</v>
      </c>
      <c r="C9" s="20" t="s">
        <v>258</v>
      </c>
    </row>
    <row r="10" spans="1:11" x14ac:dyDescent="0.2">
      <c r="A10" s="13" t="s">
        <v>176</v>
      </c>
      <c r="B10" s="21">
        <f>CORREL(Sheet1!F3:F1002,Sheet1!O3:O1002)</f>
        <v>8.4335247156988979E-2</v>
      </c>
      <c r="C10" s="21">
        <f>CORREL(Sheet1!F3:F1002,Sheet1!O3:O1002)^2</f>
        <v>7.1124339130304174E-3</v>
      </c>
    </row>
    <row r="13" spans="1:11" x14ac:dyDescent="0.2">
      <c r="A13" s="18" t="s">
        <v>182</v>
      </c>
    </row>
    <row r="14" spans="1:11" ht="34" x14ac:dyDescent="0.2">
      <c r="B14" s="13" t="s">
        <v>259</v>
      </c>
      <c r="C14" s="20" t="s">
        <v>258</v>
      </c>
    </row>
    <row r="15" spans="1:11" x14ac:dyDescent="0.2">
      <c r="A15" s="13" t="s">
        <v>176</v>
      </c>
      <c r="B15" s="21">
        <f>CORREL(Sheet1!T3:T1002, Sheet1!U3:U1002)</f>
        <v>-6.8724660229929985E-2</v>
      </c>
      <c r="C15" s="21">
        <f>CORREL(Sheet1!T3:T1002, Sheet1!U3:U1002)^2</f>
        <v>4.7230789237193201E-3</v>
      </c>
    </row>
    <row r="18" spans="1:8" x14ac:dyDescent="0.2">
      <c r="A18" s="18" t="s">
        <v>189</v>
      </c>
    </row>
    <row r="19" spans="1:8" ht="34" x14ac:dyDescent="0.2">
      <c r="B19" s="13" t="s">
        <v>259</v>
      </c>
      <c r="C19" s="20" t="s">
        <v>258</v>
      </c>
    </row>
    <row r="20" spans="1:8" x14ac:dyDescent="0.2">
      <c r="A20" s="13" t="s">
        <v>176</v>
      </c>
      <c r="B20" s="21">
        <f>CORREL(Sheet1!K3:K1002, Sheet1!L3:L1002)</f>
        <v>0.80380577080875715</v>
      </c>
      <c r="C20" s="21">
        <f>CORREL(Sheet1!K3:K1002, Sheet1!L3:L1002)^2</f>
        <v>0.64610371718546022</v>
      </c>
    </row>
    <row r="22" spans="1:8" ht="48.75" customHeight="1" x14ac:dyDescent="0.2">
      <c r="A22" s="57" t="s">
        <v>186</v>
      </c>
      <c r="B22" s="57"/>
      <c r="C22" s="57"/>
      <c r="D22" s="57"/>
      <c r="E22" s="57"/>
      <c r="F22" s="57"/>
      <c r="G22" s="57"/>
      <c r="H22" s="57"/>
    </row>
  </sheetData>
  <mergeCells count="2">
    <mergeCell ref="A1:H1"/>
    <mergeCell ref="A22:H22"/>
  </mergeCell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Copyright</vt:lpstr>
      <vt:lpstr>Survey Data</vt:lpstr>
      <vt:lpstr>Sheet1</vt:lpstr>
      <vt:lpstr>Attributes as numbers</vt:lpstr>
      <vt:lpstr>Question 3</vt:lpstr>
      <vt:lpstr>Question 4</vt:lpstr>
      <vt:lpstr>Question 5</vt:lpstr>
      <vt:lpstr>Question 6</vt:lpstr>
      <vt:lpstr>Question 7</vt:lpstr>
      <vt:lpstr>Question 8</vt:lpstr>
      <vt:lpstr>Question 9</vt:lpstr>
      <vt:lpstr>'Question 3'!Extract</vt:lpstr>
      <vt:lpstr>Sheet1!Extract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 Cerf</dc:creator>
  <cp:lastModifiedBy>Lucca Bertoncini</cp:lastModifiedBy>
  <dcterms:created xsi:type="dcterms:W3CDTF">2014-08-12T14:50:12Z</dcterms:created>
  <dcterms:modified xsi:type="dcterms:W3CDTF">2018-11-01T13:15:46Z</dcterms:modified>
</cp:coreProperties>
</file>