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<sst xmlns="http://schemas.openxmlformats.org/spreadsheetml/2006/main" count="143" uniqueCount="41">
  <si>
    <t>Nomes</t>
  </si>
  <si>
    <t>Lucca Nascimento Dalleprane</t>
  </si>
  <si>
    <t>PMT</t>
  </si>
  <si>
    <t>i</t>
  </si>
  <si>
    <t>n</t>
  </si>
  <si>
    <t>Antecipado</t>
  </si>
  <si>
    <t>Postecipado</t>
  </si>
  <si>
    <t>VF</t>
  </si>
  <si>
    <t>1)</t>
  </si>
  <si>
    <t>2)</t>
  </si>
  <si>
    <t>3)</t>
  </si>
  <si>
    <t>4)</t>
  </si>
  <si>
    <t>5)</t>
  </si>
  <si>
    <t>6)</t>
  </si>
  <si>
    <t>VP</t>
  </si>
  <si>
    <t>7)</t>
  </si>
  <si>
    <t>8)</t>
  </si>
  <si>
    <t>9)</t>
  </si>
  <si>
    <t>10)</t>
  </si>
  <si>
    <t xml:space="preserve"> 11)</t>
  </si>
  <si>
    <t xml:space="preserve"> 12)</t>
  </si>
  <si>
    <t>ª</t>
  </si>
  <si>
    <t xml:space="preserve"> b.</t>
  </si>
  <si>
    <t>I49*(1+1,5%)^24</t>
  </si>
  <si>
    <t>Postecipada</t>
  </si>
  <si>
    <t>QUESTÃO 1</t>
  </si>
  <si>
    <t>QUESTÃO 2</t>
  </si>
  <si>
    <t>QUESTÃO 3</t>
  </si>
  <si>
    <t>QUESTÃO 4</t>
  </si>
  <si>
    <t>N</t>
  </si>
  <si>
    <t>QUESTÃO 5</t>
  </si>
  <si>
    <t>QUESTÃO 6</t>
  </si>
  <si>
    <t>QUESTÃO 7</t>
  </si>
  <si>
    <t>QUESTAO 8</t>
  </si>
  <si>
    <t>QUESTÃO 12</t>
  </si>
  <si>
    <t>Entrada</t>
  </si>
  <si>
    <t xml:space="preserve">        PMT</t>
  </si>
  <si>
    <t>Antecipada</t>
  </si>
  <si>
    <t>QUESTÃO 9</t>
  </si>
  <si>
    <t>QUESTÃO 10</t>
  </si>
  <si>
    <t>QUESTÃO 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</si>
</sst>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-416]\ #,##0.00;[RED]\-[$R$-416]\ #,##0.00"/>
    <numFmt numFmtId="165" formatCode="[$R$ -416]#,##0.00"/>
  </numFmts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10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Font="1"/>
    <xf borderId="0" fillId="0" fontId="1" numFmtId="0" xfId="0" applyAlignment="1" applyFont="1">
      <alignment horizontal="center" readingOrder="0" shrinkToFit="0" vertical="bottom" wrapText="0"/>
    </xf>
    <xf borderId="0" fillId="0" fontId="1" numFmtId="10" xfId="0" applyAlignment="1" applyFont="1" applyNumberFormat="1">
      <alignment shrinkToFit="0" vertical="bottom" wrapText="0"/>
    </xf>
    <xf borderId="0" fillId="0" fontId="1" numFmtId="9" xfId="0" applyAlignment="1" applyFont="1" applyNumberFormat="1">
      <alignment horizontal="center" readingOrder="0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0" fillId="0" fontId="1" numFmtId="165" xfId="0" applyAlignment="1" applyFont="1" applyNumberFormat="1">
      <alignment horizontal="center" shrinkToFit="0" vertical="bottom" wrapText="0"/>
    </xf>
    <xf borderId="0" fillId="0" fontId="2" numFmtId="0" xfId="0" applyAlignment="1" applyFont="1">
      <alignment readingOrder="0"/>
    </xf>
    <xf borderId="0" fillId="0" fontId="1" numFmtId="10" xfId="0" applyAlignment="1" applyFont="1" applyNumberFormat="1">
      <alignment horizontal="center" readingOrder="0" shrinkToFit="0" vertical="bottom" wrapText="0"/>
    </xf>
    <xf borderId="0" fillId="0" fontId="1" numFmtId="3" xfId="0" applyAlignment="1" applyFont="1" applyNumberFormat="1">
      <alignment horizontal="center" readingOrder="0" shrinkToFit="0" vertical="bottom" wrapText="0"/>
    </xf>
    <xf borderId="0" fillId="0" fontId="1" numFmtId="165" xfId="0" applyAlignment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3" width="14.13"/>
    <col customWidth="1" min="4" max="4" width="12.38"/>
    <col customWidth="1" min="5" max="5" width="10.5"/>
    <col customWidth="1" min="6" max="6" width="26.75"/>
    <col customWidth="1" min="7" max="7" width="12.38"/>
    <col customWidth="1" min="8" max="8" width="11.5"/>
    <col customWidth="1" min="9" max="9" width="12.5"/>
    <col customWidth="1" min="10" max="10" width="16.5"/>
    <col customWidth="1" min="11" max="11" width="11.5"/>
    <col customWidth="1" min="12" max="12" width="8.63"/>
    <col customWidth="1" min="13" max="13" width="14.63"/>
    <col customWidth="1" min="14" max="26" width="8.63"/>
  </cols>
  <sheetData>
    <row r="1" ht="12.75" customHeight="1">
      <c r="A1" s="1" t="s">
        <v>0</v>
      </c>
      <c r="B1" s="2" t="s"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 t="s">
        <v>2</v>
      </c>
      <c r="B3" s="1">
        <v>30000.0</v>
      </c>
      <c r="C3" s="1"/>
      <c r="D3" s="1"/>
      <c r="E3" s="1" t="s">
        <v>2</v>
      </c>
      <c r="F3" s="1">
        <v>30000.0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 t="s">
        <v>3</v>
      </c>
      <c r="B4" s="3">
        <v>0.02</v>
      </c>
      <c r="C4" s="1"/>
      <c r="D4" s="1"/>
      <c r="E4" s="1" t="s">
        <v>3</v>
      </c>
      <c r="F4" s="3">
        <v>0.02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 t="s">
        <v>4</v>
      </c>
      <c r="B5" s="1">
        <v>6.0</v>
      </c>
      <c r="C5" s="1"/>
      <c r="D5" s="1"/>
      <c r="E5" s="1" t="s">
        <v>4</v>
      </c>
      <c r="F5" s="1">
        <v>6.0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 t="s">
        <v>5</v>
      </c>
      <c r="C7" s="1" t="s">
        <v>6</v>
      </c>
      <c r="D7" s="1"/>
      <c r="E7" s="1"/>
      <c r="F7" s="1" t="s">
        <v>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 t="s">
        <v>7</v>
      </c>
      <c r="B8" s="4">
        <f>FV(B4,B5,B3,,1)</f>
        <v>-193028.5015</v>
      </c>
      <c r="C8" s="4">
        <f>FV(B4,B5,B3,,0)</f>
        <v>-189243.6289</v>
      </c>
      <c r="D8" s="1"/>
      <c r="E8" s="1" t="s">
        <v>7</v>
      </c>
      <c r="F8" s="4">
        <f>FV(F4,F5,F3,,1)</f>
        <v>-193028.5015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 t="s">
        <v>7</v>
      </c>
      <c r="B11" s="1">
        <v>200000.0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 t="s">
        <v>3</v>
      </c>
      <c r="B12" s="3">
        <v>0.015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 t="s">
        <v>4</v>
      </c>
      <c r="B13" s="1">
        <v>120.0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 t="s">
        <v>5</v>
      </c>
      <c r="C15" s="1" t="s">
        <v>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 t="s">
        <v>2</v>
      </c>
      <c r="B16" s="4">
        <f>PMT(B12,B13,,B11,1)</f>
        <v>-594.7822471</v>
      </c>
      <c r="C16" s="4">
        <f>PMT(B12,B13,,B11,0)</f>
        <v>-603.7039808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 t="s">
        <v>8</v>
      </c>
      <c r="B19" s="1"/>
      <c r="C19" s="1"/>
      <c r="D19" s="1" t="s">
        <v>9</v>
      </c>
      <c r="E19" s="1"/>
      <c r="F19" s="1"/>
      <c r="G19" s="1" t="s">
        <v>10</v>
      </c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75" customHeight="1">
      <c r="A20" s="1"/>
      <c r="B20" s="1" t="s">
        <v>7</v>
      </c>
      <c r="C20" s="1">
        <v>3827.89</v>
      </c>
      <c r="D20" s="1"/>
      <c r="E20" s="1" t="s">
        <v>7</v>
      </c>
      <c r="F20" s="1">
        <v>30000.0</v>
      </c>
      <c r="G20" s="1"/>
      <c r="H20" s="1" t="s">
        <v>2</v>
      </c>
      <c r="I20" s="1">
        <v>500.0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 t="s">
        <v>3</v>
      </c>
      <c r="C21" s="3">
        <v>0.03</v>
      </c>
      <c r="D21" s="1"/>
      <c r="E21" s="1" t="s">
        <v>3</v>
      </c>
      <c r="F21" s="3">
        <v>0.015</v>
      </c>
      <c r="G21" s="1"/>
      <c r="H21" s="1" t="s">
        <v>3</v>
      </c>
      <c r="I21" s="3">
        <v>0.015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 t="s">
        <v>4</v>
      </c>
      <c r="C22" s="1">
        <v>5.0</v>
      </c>
      <c r="D22" s="1"/>
      <c r="E22" s="1" t="s">
        <v>4</v>
      </c>
      <c r="F22" s="1">
        <v>60.0</v>
      </c>
      <c r="G22" s="1"/>
      <c r="H22" s="1" t="s">
        <v>4</v>
      </c>
      <c r="I22" s="1">
        <v>30.0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 t="s">
        <v>5</v>
      </c>
      <c r="D24" s="1"/>
      <c r="E24" s="1"/>
      <c r="F24" s="1" t="s">
        <v>5</v>
      </c>
      <c r="G24" s="1"/>
      <c r="H24" s="1"/>
      <c r="I24" s="1" t="s">
        <v>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 t="s">
        <v>2</v>
      </c>
      <c r="C25" s="4">
        <f>IFERROR(__xludf.DUMMYFUNCTION("PMT(C21,C22,,C20,1)*(-1)"),700.0005634160685)</f>
        <v>700.0005634</v>
      </c>
      <c r="D25" s="1"/>
      <c r="E25" s="1" t="s">
        <v>2</v>
      </c>
      <c r="F25" s="4">
        <f>IFERROR(__xludf.DUMMYFUNCTION("PMT(F21,F22,,F20,1)*(-1)"),307.1948993234243)</f>
        <v>307.1948993</v>
      </c>
      <c r="G25" s="1"/>
      <c r="H25" s="1" t="s">
        <v>7</v>
      </c>
      <c r="I25" s="4">
        <f>IFERROR(__xludf.DUMMYFUNCTION("FV(I21,I22,I20,,1)*(-1)"),19050.880793273802)</f>
        <v>19050.88079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 t="s">
        <v>11</v>
      </c>
      <c r="B27" s="1"/>
      <c r="C27" s="1"/>
      <c r="D27" s="1" t="s">
        <v>12</v>
      </c>
      <c r="E27" s="1"/>
      <c r="F27" s="1"/>
      <c r="G27" s="1" t="s">
        <v>13</v>
      </c>
      <c r="H27" s="1"/>
      <c r="I27" s="1"/>
      <c r="J27" s="1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75" customHeight="1">
      <c r="A28" s="1"/>
      <c r="B28" s="1" t="s">
        <v>7</v>
      </c>
      <c r="C28" s="1">
        <v>145.0</v>
      </c>
      <c r="D28" s="1"/>
      <c r="E28" s="1" t="s">
        <v>7</v>
      </c>
      <c r="F28" s="1">
        <v>31900.0</v>
      </c>
      <c r="G28" s="1"/>
      <c r="H28" s="1" t="s">
        <v>7</v>
      </c>
      <c r="I28" s="1">
        <v>220.0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 t="s">
        <v>3</v>
      </c>
      <c r="C29" s="3">
        <v>0.02</v>
      </c>
      <c r="D29" s="1"/>
      <c r="E29" s="1" t="s">
        <v>3</v>
      </c>
      <c r="F29" s="3">
        <v>0.0124</v>
      </c>
      <c r="G29" s="1"/>
      <c r="H29" s="1" t="s">
        <v>3</v>
      </c>
      <c r="I29" s="3">
        <v>0.03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 t="s">
        <v>4</v>
      </c>
      <c r="C30" s="1">
        <v>15.0</v>
      </c>
      <c r="D30" s="1"/>
      <c r="E30" s="1" t="s">
        <v>4</v>
      </c>
      <c r="F30" s="1">
        <v>59.0</v>
      </c>
      <c r="G30" s="1"/>
      <c r="H30" s="1" t="s">
        <v>4</v>
      </c>
      <c r="I30" s="1">
        <v>12.0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 t="s">
        <v>5</v>
      </c>
      <c r="D32" s="1"/>
      <c r="E32" s="1"/>
      <c r="F32" s="1" t="s">
        <v>5</v>
      </c>
      <c r="G32" s="1"/>
      <c r="H32" s="1"/>
      <c r="I32" s="1" t="s">
        <v>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 t="s">
        <v>14</v>
      </c>
      <c r="C33" s="4">
        <f>IFERROR(__xludf.DUMMYFUNCTION("PV(C29,C30,C28,,1)*(-1)"),1900.4060717349023)</f>
        <v>1900.406072</v>
      </c>
      <c r="D33" s="1"/>
      <c r="E33" s="1" t="s">
        <v>2</v>
      </c>
      <c r="F33" s="4">
        <f>IFERROR(__xludf.DUMMYFUNCTION("PMT(F29,F30,,F28,1)*(-1)"),365.4705673849725)</f>
        <v>365.4705674</v>
      </c>
      <c r="G33" s="1"/>
      <c r="H33" s="1" t="s">
        <v>14</v>
      </c>
      <c r="I33" s="4">
        <f>IFERROR(__xludf.DUMMYFUNCTION("PV(I29,I30,I28,,1)*(-1)"),2255.5773049424115)</f>
        <v>2255.577305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 t="s">
        <v>15</v>
      </c>
      <c r="B35" s="1"/>
      <c r="C35" s="1"/>
      <c r="D35" s="1" t="s">
        <v>16</v>
      </c>
      <c r="E35" s="1"/>
      <c r="F35" s="1"/>
      <c r="G35" s="1" t="s">
        <v>17</v>
      </c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customHeight="1">
      <c r="A36" s="1"/>
      <c r="B36" s="1"/>
      <c r="C36" s="1"/>
      <c r="D36" s="1"/>
      <c r="E36" s="1" t="s">
        <v>7</v>
      </c>
      <c r="F36" s="1">
        <v>900.0</v>
      </c>
      <c r="G36" s="1"/>
      <c r="H36" s="1" t="s">
        <v>7</v>
      </c>
      <c r="I36" s="1">
        <v>190.0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 t="s">
        <v>7</v>
      </c>
      <c r="C37" s="1">
        <v>25000.0</v>
      </c>
      <c r="D37" s="1"/>
      <c r="E37" s="1" t="s">
        <v>3</v>
      </c>
      <c r="F37" s="3">
        <v>0.03</v>
      </c>
      <c r="G37" s="1"/>
      <c r="H37" s="1" t="s">
        <v>3</v>
      </c>
      <c r="I37" s="3">
        <v>0.025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 t="s">
        <v>3</v>
      </c>
      <c r="C38" s="3">
        <v>0.015</v>
      </c>
      <c r="D38" s="1"/>
      <c r="E38" s="1" t="s">
        <v>4</v>
      </c>
      <c r="F38" s="1">
        <v>36.0</v>
      </c>
      <c r="G38" s="1"/>
      <c r="H38" s="1" t="s">
        <v>4</v>
      </c>
      <c r="I38" s="1">
        <v>8.0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 t="s">
        <v>4</v>
      </c>
      <c r="C39" s="1">
        <v>24.0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 t="s">
        <v>5</v>
      </c>
      <c r="G40" s="1"/>
      <c r="H40" s="1"/>
      <c r="I40" s="1" t="s">
        <v>5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 t="s">
        <v>5</v>
      </c>
      <c r="D41" s="1"/>
      <c r="E41" s="1" t="s">
        <v>14</v>
      </c>
      <c r="F41" s="4">
        <f>IFERROR(__xludf.DUMMYFUNCTION("PV(F37,F38,F36,,1)*(-1)"),20238.498065748397)</f>
        <v>20238.49807</v>
      </c>
      <c r="G41" s="1"/>
      <c r="H41" s="1" t="s">
        <v>14</v>
      </c>
      <c r="I41" s="4">
        <f>IFERROR(__xludf.DUMMYFUNCTION("PV(I37,I38,I36,,1)*(-1)"),1396.3842133660119)</f>
        <v>1396.384213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 t="s">
        <v>14</v>
      </c>
      <c r="C42" s="4">
        <f>IFERROR(__xludf.DUMMYFUNCTION("PV(C38,C39,C37,,1)*(-1)"),508271.5361710004)</f>
        <v>508271.5362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 t="s">
        <v>18</v>
      </c>
      <c r="B43" s="1"/>
      <c r="C43" s="1"/>
      <c r="D43" s="1" t="s">
        <v>19</v>
      </c>
      <c r="E43" s="1"/>
      <c r="F43" s="1"/>
      <c r="G43" s="1" t="s">
        <v>20</v>
      </c>
      <c r="H43" s="1" t="s">
        <v>21</v>
      </c>
      <c r="I43" s="1"/>
      <c r="J43" s="1" t="s">
        <v>22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 t="s">
        <v>2</v>
      </c>
      <c r="I44" s="1">
        <v>300.0</v>
      </c>
      <c r="J44" s="1" t="s">
        <v>23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 t="s">
        <v>3</v>
      </c>
      <c r="I45" s="3">
        <v>0.015</v>
      </c>
      <c r="J45" s="4">
        <f>(I49*(1+1.5%)^24)</f>
        <v>20578.45436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 t="s">
        <v>4</v>
      </c>
      <c r="I46" s="1">
        <v>36.0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 t="s">
        <v>5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 t="s">
        <v>7</v>
      </c>
      <c r="I49" s="4">
        <f>IFERROR(__xludf.DUMMYFUNCTION("FV(I45,I46,I44,,1)*(-1)"),14395.532623383266)</f>
        <v>14395.53262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 t="s">
        <v>24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6" t="s">
        <v>25</v>
      </c>
      <c r="D54" s="6" t="s">
        <v>26</v>
      </c>
      <c r="G54" s="6" t="s">
        <v>27</v>
      </c>
      <c r="I54" s="1"/>
      <c r="J54" s="7" t="s">
        <v>28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6" t="s">
        <v>4</v>
      </c>
      <c r="B55" s="6">
        <v>5.0</v>
      </c>
      <c r="D55" s="6" t="s">
        <v>4</v>
      </c>
      <c r="E55" s="6">
        <v>60.0</v>
      </c>
      <c r="G55" s="6" t="s">
        <v>2</v>
      </c>
      <c r="H55" s="6">
        <v>-500.0</v>
      </c>
      <c r="I55" s="1"/>
      <c r="J55" s="7" t="s">
        <v>2</v>
      </c>
      <c r="K55" s="7">
        <v>500.0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6" t="s">
        <v>3</v>
      </c>
      <c r="B56" s="8">
        <v>0.03</v>
      </c>
      <c r="D56" s="6" t="s">
        <v>3</v>
      </c>
      <c r="E56" s="8">
        <v>0.015</v>
      </c>
      <c r="G56" s="6" t="s">
        <v>3</v>
      </c>
      <c r="H56" s="8">
        <v>0.015</v>
      </c>
      <c r="I56" s="1"/>
      <c r="J56" s="7" t="s">
        <v>3</v>
      </c>
      <c r="K56" s="9">
        <v>0.02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6" t="s">
        <v>7</v>
      </c>
      <c r="B57" s="6">
        <v>28753.7</v>
      </c>
      <c r="D57" s="6" t="s">
        <v>7</v>
      </c>
      <c r="E57" s="6">
        <v>30000.0</v>
      </c>
      <c r="G57" s="6" t="s">
        <v>7</v>
      </c>
      <c r="H57" s="6">
        <v>31807.1</v>
      </c>
      <c r="I57" s="1"/>
      <c r="J57" s="7" t="s">
        <v>29</v>
      </c>
      <c r="K57" s="7">
        <v>15.0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6" t="s">
        <v>2</v>
      </c>
      <c r="B59" s="10">
        <f>PMT(B56,B55,,B57,0)</f>
        <v>-5415.89084</v>
      </c>
      <c r="D59" s="6" t="s">
        <v>2</v>
      </c>
      <c r="E59" s="10">
        <f>PMT(E56,E55,,E57,0)</f>
        <v>-311.8028228</v>
      </c>
      <c r="G59" s="6" t="s">
        <v>29</v>
      </c>
      <c r="H59" s="11">
        <f>NPER(H56,H55,,H57,0)</f>
        <v>44.9999995</v>
      </c>
      <c r="I59" s="1"/>
      <c r="J59" s="7" t="s">
        <v>7</v>
      </c>
      <c r="K59" s="12">
        <f>PV(K56,K57,K55,,0)</f>
        <v>-6424.63175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3" t="s">
        <v>30</v>
      </c>
      <c r="B62" s="1"/>
      <c r="C62" s="1"/>
      <c r="D62" s="7" t="s">
        <v>31</v>
      </c>
      <c r="E62" s="1"/>
      <c r="F62" s="1"/>
      <c r="G62" s="13" t="s">
        <v>32</v>
      </c>
      <c r="H62" s="1"/>
      <c r="I62" s="1"/>
      <c r="J62" s="7" t="s">
        <v>33</v>
      </c>
      <c r="K62" s="1"/>
      <c r="L62" s="1"/>
      <c r="M62" s="7" t="s">
        <v>34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7" t="s">
        <v>4</v>
      </c>
      <c r="B63" s="7">
        <v>58.0</v>
      </c>
      <c r="C63" s="1"/>
      <c r="D63" s="7" t="s">
        <v>4</v>
      </c>
      <c r="E63" s="7">
        <v>12.0</v>
      </c>
      <c r="F63" s="1"/>
      <c r="G63" s="7" t="s">
        <v>4</v>
      </c>
      <c r="H63" s="7">
        <v>20.0</v>
      </c>
      <c r="I63" s="1"/>
      <c r="J63" s="7" t="s">
        <v>4</v>
      </c>
      <c r="K63" s="7">
        <v>20.0</v>
      </c>
      <c r="L63" s="1"/>
      <c r="M63" s="7" t="s">
        <v>4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7" t="s">
        <v>3</v>
      </c>
      <c r="B64" s="14">
        <v>0.0124</v>
      </c>
      <c r="C64" s="1"/>
      <c r="D64" s="7" t="s">
        <v>3</v>
      </c>
      <c r="E64" s="9">
        <v>0.03</v>
      </c>
      <c r="F64" s="1"/>
      <c r="G64" s="7" t="s">
        <v>3</v>
      </c>
      <c r="H64" s="14">
        <v>0.015</v>
      </c>
      <c r="I64" s="1"/>
      <c r="J64" s="7" t="s">
        <v>3</v>
      </c>
      <c r="K64" s="9">
        <v>0.03</v>
      </c>
      <c r="L64" s="1"/>
      <c r="M64" s="7" t="s">
        <v>3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7" t="s">
        <v>7</v>
      </c>
      <c r="B65" s="15">
        <v>28900.0</v>
      </c>
      <c r="C65" s="7"/>
      <c r="D65" s="7" t="s">
        <v>7</v>
      </c>
      <c r="E65" s="1"/>
      <c r="F65" s="1"/>
      <c r="G65" s="7" t="s">
        <v>7</v>
      </c>
      <c r="H65" s="7">
        <v>17500.0</v>
      </c>
      <c r="I65" s="1"/>
      <c r="J65" s="7" t="s">
        <v>2</v>
      </c>
      <c r="K65" s="7">
        <v>500.0</v>
      </c>
      <c r="L65" s="1"/>
      <c r="M65" s="7" t="s">
        <v>2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7"/>
      <c r="F66" s="1"/>
      <c r="G66" s="1"/>
      <c r="H66" s="1"/>
      <c r="I66" s="1"/>
      <c r="J66" s="7" t="s">
        <v>35</v>
      </c>
      <c r="K66" s="7">
        <v>-11000.0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7" t="s">
        <v>2</v>
      </c>
      <c r="B67" s="16">
        <f>PMT(B64,58,28900,,0)</f>
        <v>-701.7048879</v>
      </c>
      <c r="C67" s="1"/>
      <c r="D67" s="13" t="s">
        <v>36</v>
      </c>
      <c r="F67" s="1"/>
      <c r="G67" s="7" t="s">
        <v>2</v>
      </c>
      <c r="H67" s="12">
        <f>PMT(H64,H63,H65,,0)</f>
        <v>-1019.300378</v>
      </c>
      <c r="I67" s="1"/>
      <c r="J67" s="7" t="s">
        <v>14</v>
      </c>
      <c r="K67" s="12">
        <f>PV(K64,K63,K65,,0)</f>
        <v>-7438.73743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2">
        <f>K67+K66</f>
        <v>-18438.73743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7" t="s">
        <v>24</v>
      </c>
      <c r="B70" s="7" t="s">
        <v>37</v>
      </c>
      <c r="C70" s="1"/>
      <c r="D70" s="7" t="s">
        <v>38</v>
      </c>
      <c r="E70" s="1"/>
      <c r="F70" s="1"/>
      <c r="G70" s="7" t="s">
        <v>39</v>
      </c>
      <c r="H70" s="1"/>
      <c r="I70" s="1"/>
      <c r="J70" s="7" t="s">
        <v>40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7">
        <v>0.0</v>
      </c>
      <c r="B71" s="7">
        <v>1.0</v>
      </c>
      <c r="C71" s="1"/>
      <c r="D71" s="1"/>
      <c r="E71" s="1"/>
      <c r="F71" s="1"/>
      <c r="G71" s="7" t="s">
        <v>4</v>
      </c>
      <c r="H71" s="7">
        <v>12.0</v>
      </c>
      <c r="I71" s="1"/>
      <c r="J71" s="7" t="s">
        <v>4</v>
      </c>
      <c r="K71" s="7">
        <v>6.0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7" t="s">
        <v>3</v>
      </c>
      <c r="H72" s="9">
        <v>0.06</v>
      </c>
      <c r="I72" s="1"/>
      <c r="J72" s="7" t="s">
        <v>3</v>
      </c>
      <c r="K72" s="9">
        <v>0.05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7" t="s">
        <v>7</v>
      </c>
      <c r="H73" s="7">
        <v>200000.0</v>
      </c>
      <c r="I73" s="1"/>
      <c r="J73" s="7" t="s">
        <v>2</v>
      </c>
      <c r="K73" s="7">
        <v>350.0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7"/>
      <c r="C74" s="7"/>
      <c r="D74" s="7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7"/>
      <c r="B75" s="7"/>
      <c r="C75" s="7"/>
      <c r="D75" s="1"/>
      <c r="E75" s="1"/>
      <c r="F75" s="1"/>
      <c r="G75" s="7" t="s">
        <v>2</v>
      </c>
      <c r="H75" s="12">
        <f>PMT(H72,H71,H73,,0)</f>
        <v>-23855.40588</v>
      </c>
      <c r="I75" s="1"/>
      <c r="J75" s="7" t="s">
        <v>14</v>
      </c>
      <c r="K75" s="16">
        <f>PV(K72,K71,K73,,0)</f>
        <v>-1776.492224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4"/>
      <c r="B76" s="7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7"/>
      <c r="B77" s="7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7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7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7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7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7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1:F1"/>
  </mergeCells>
  <printOptions/>
  <pageMargins bottom="0.7875" footer="0.0" header="0.0" left="0.7875" right="0.7875" top="0.7875"/>
  <pageSetup paperSize="9" orientation="portrait"/>
  <drawing r:id="rId1"/>
</worksheet>
</file>