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nglu\Desktop\Meu Drive\Defesa\Planilhas_Modelos\Versão_Final\"/>
    </mc:Choice>
  </mc:AlternateContent>
  <xr:revisionPtr revIDLastSave="0" documentId="13_ncr:1_{2C17EDA5-D7C7-4078-8969-B96082D4FA7B}" xr6:coauthVersionLast="47" xr6:coauthVersionMax="47" xr10:uidLastSave="{00000000-0000-0000-0000-000000000000}"/>
  <bookViews>
    <workbookView xWindow="-120" yWindow="-120" windowWidth="20730" windowHeight="11160" xr2:uid="{8E96E5DB-4D04-4C39-AFAB-07688FC31B6D}"/>
  </bookViews>
  <sheets>
    <sheet name="Início" sheetId="7" r:id="rId1"/>
    <sheet name="Manual" sheetId="8" r:id="rId2"/>
    <sheet name="Entrada" sheetId="1" r:id="rId3"/>
    <sheet name="Normalização" sheetId="2" r:id="rId4"/>
    <sheet name="Camada1" sheetId="4" r:id="rId5"/>
    <sheet name="Saída" sheetId="6" r:id="rId6"/>
    <sheet name="Gráficos" sheetId="9" r:id="rId7"/>
  </sheets>
  <definedNames>
    <definedName name="_xlnm.Print_Area" localSheetId="2">Entrada!#REF!</definedName>
    <definedName name="_xlnm.Print_Area" localSheetId="0">Início!#REF!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B6" i="2"/>
  <c r="F6" i="2" s="1"/>
  <c r="B12" i="4" s="1"/>
  <c r="B7" i="2"/>
  <c r="F7" i="2" s="1"/>
  <c r="B13" i="4" s="1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5" i="2"/>
  <c r="F5" i="2" s="1"/>
  <c r="B11" i="4" s="1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C6" i="2"/>
  <c r="G6" i="2" s="1"/>
  <c r="C7" i="2"/>
  <c r="C8" i="2"/>
  <c r="C14" i="4" s="1"/>
  <c r="C9" i="2"/>
  <c r="C15" i="4" s="1"/>
  <c r="C10" i="2"/>
  <c r="C16" i="4" s="1"/>
  <c r="C11" i="2"/>
  <c r="C17" i="4" s="1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F8" i="2"/>
  <c r="B14" i="4" s="1"/>
  <c r="F9" i="2"/>
  <c r="B15" i="4" s="1"/>
  <c r="F10" i="2"/>
  <c r="B16" i="4" s="1"/>
  <c r="F11" i="2"/>
  <c r="C5" i="2"/>
  <c r="G5" i="2" s="1"/>
  <c r="A6" i="2"/>
  <c r="E6" i="2" s="1"/>
  <c r="A12" i="4" s="1"/>
  <c r="A7" i="2"/>
  <c r="E7" i="2" s="1"/>
  <c r="A13" i="4" s="1"/>
  <c r="A8" i="2"/>
  <c r="E8" i="2" s="1"/>
  <c r="A14" i="4" s="1"/>
  <c r="A9" i="2"/>
  <c r="E9" i="2" s="1"/>
  <c r="A15" i="4" s="1"/>
  <c r="A10" i="2"/>
  <c r="E10" i="2" s="1"/>
  <c r="A16" i="4" s="1"/>
  <c r="A11" i="2"/>
  <c r="E11" i="2" s="1"/>
  <c r="A17" i="4" s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5" i="2"/>
  <c r="E5" i="2" s="1"/>
  <c r="A11" i="4" s="1"/>
  <c r="G7" i="2" l="1"/>
  <c r="C13" i="4" s="1"/>
  <c r="C12" i="4"/>
  <c r="E12" i="4" s="1"/>
  <c r="H21" i="4"/>
  <c r="H25" i="4"/>
  <c r="H29" i="4"/>
  <c r="C11" i="4"/>
  <c r="G11" i="4" s="1"/>
  <c r="F20" i="4"/>
  <c r="G29" i="4"/>
  <c r="E28" i="4"/>
  <c r="F28" i="4"/>
  <c r="G21" i="4"/>
  <c r="G15" i="4"/>
  <c r="H16" i="4"/>
  <c r="G17" i="4"/>
  <c r="H17" i="4"/>
  <c r="F17" i="4"/>
  <c r="E17" i="4"/>
  <c r="H14" i="4"/>
  <c r="E14" i="4"/>
  <c r="G14" i="4"/>
  <c r="F14" i="4"/>
  <c r="E16" i="4"/>
  <c r="F15" i="4"/>
  <c r="E15" i="4"/>
  <c r="F16" i="4"/>
  <c r="G16" i="4"/>
  <c r="F27" i="4"/>
  <c r="F23" i="4"/>
  <c r="F19" i="4"/>
  <c r="H15" i="4"/>
  <c r="E24" i="4"/>
  <c r="G25" i="4"/>
  <c r="E20" i="4"/>
  <c r="F24" i="4"/>
  <c r="E27" i="4"/>
  <c r="E23" i="4"/>
  <c r="E19" i="4"/>
  <c r="G30" i="4"/>
  <c r="F29" i="4"/>
  <c r="H27" i="4"/>
  <c r="G26" i="4"/>
  <c r="F25" i="4"/>
  <c r="H23" i="4"/>
  <c r="G22" i="4"/>
  <c r="F21" i="4"/>
  <c r="H19" i="4"/>
  <c r="G18" i="4"/>
  <c r="H30" i="4"/>
  <c r="H26" i="4"/>
  <c r="H22" i="4"/>
  <c r="H18" i="4"/>
  <c r="E30" i="4"/>
  <c r="E26" i="4"/>
  <c r="E22" i="4"/>
  <c r="E18" i="4"/>
  <c r="F30" i="4"/>
  <c r="H28" i="4"/>
  <c r="G27" i="4"/>
  <c r="F26" i="4"/>
  <c r="H24" i="4"/>
  <c r="G23" i="4"/>
  <c r="F22" i="4"/>
  <c r="H20" i="4"/>
  <c r="G19" i="4"/>
  <c r="F18" i="4"/>
  <c r="E29" i="4"/>
  <c r="E25" i="4"/>
  <c r="E21" i="4"/>
  <c r="G28" i="4"/>
  <c r="G24" i="4"/>
  <c r="G20" i="4"/>
  <c r="G12" i="4" l="1"/>
  <c r="H12" i="4"/>
  <c r="E13" i="4"/>
  <c r="G13" i="4"/>
  <c r="H13" i="4"/>
  <c r="F13" i="4"/>
  <c r="F12" i="4"/>
  <c r="H11" i="4"/>
  <c r="M11" i="4" s="1"/>
  <c r="D12" i="6" s="1"/>
  <c r="F11" i="4"/>
  <c r="E11" i="4"/>
  <c r="K26" i="4"/>
  <c r="B27" i="6" s="1"/>
  <c r="K27" i="4"/>
  <c r="B28" i="6" s="1"/>
  <c r="K28" i="4"/>
  <c r="B29" i="6" s="1"/>
  <c r="K29" i="4"/>
  <c r="B30" i="6" s="1"/>
  <c r="K30" i="4"/>
  <c r="B31" i="6" s="1"/>
  <c r="K17" i="4" l="1"/>
  <c r="B18" i="6" s="1"/>
  <c r="K21" i="4"/>
  <c r="B22" i="6" s="1"/>
  <c r="K13" i="4"/>
  <c r="B14" i="6" s="1"/>
  <c r="K15" i="4"/>
  <c r="B16" i="6" s="1"/>
  <c r="J30" i="4"/>
  <c r="A31" i="6" s="1"/>
  <c r="J29" i="4"/>
  <c r="A30" i="6" s="1"/>
  <c r="J28" i="4"/>
  <c r="A29" i="6" s="1"/>
  <c r="J27" i="4"/>
  <c r="A28" i="6" s="1"/>
  <c r="J26" i="4"/>
  <c r="A27" i="6" s="1"/>
  <c r="M30" i="4"/>
  <c r="D31" i="6" s="1"/>
  <c r="M29" i="4"/>
  <c r="D30" i="6" s="1"/>
  <c r="M28" i="4"/>
  <c r="D29" i="6" s="1"/>
  <c r="M27" i="4"/>
  <c r="D28" i="6" s="1"/>
  <c r="M26" i="4"/>
  <c r="D27" i="6" s="1"/>
  <c r="K19" i="4"/>
  <c r="B20" i="6" s="1"/>
  <c r="L30" i="4"/>
  <c r="C31" i="6" s="1"/>
  <c r="L29" i="4"/>
  <c r="C30" i="6" s="1"/>
  <c r="L28" i="4"/>
  <c r="C29" i="6" s="1"/>
  <c r="L27" i="4"/>
  <c r="C28" i="6" s="1"/>
  <c r="L26" i="4"/>
  <c r="C27" i="6" s="1"/>
  <c r="L12" i="4"/>
  <c r="C13" i="6" s="1"/>
  <c r="M12" i="4"/>
  <c r="D13" i="6" s="1"/>
  <c r="J12" i="4"/>
  <c r="A13" i="6" s="1"/>
  <c r="K12" i="4"/>
  <c r="B13" i="6" s="1"/>
  <c r="L25" i="4"/>
  <c r="C26" i="6" s="1"/>
  <c r="M25" i="4"/>
  <c r="D26" i="6" s="1"/>
  <c r="J25" i="4"/>
  <c r="A26" i="6" s="1"/>
  <c r="K25" i="4"/>
  <c r="B26" i="6" s="1"/>
  <c r="L24" i="4"/>
  <c r="C25" i="6" s="1"/>
  <c r="M24" i="4"/>
  <c r="D25" i="6" s="1"/>
  <c r="J24" i="4"/>
  <c r="A25" i="6" s="1"/>
  <c r="K24" i="4"/>
  <c r="B25" i="6" s="1"/>
  <c r="L16" i="4"/>
  <c r="C17" i="6" s="1"/>
  <c r="M16" i="4"/>
  <c r="D17" i="6" s="1"/>
  <c r="J16" i="4"/>
  <c r="A17" i="6" s="1"/>
  <c r="K16" i="4"/>
  <c r="B17" i="6" s="1"/>
  <c r="L23" i="4"/>
  <c r="C24" i="6" s="1"/>
  <c r="M23" i="4"/>
  <c r="D24" i="6" s="1"/>
  <c r="J23" i="4"/>
  <c r="A24" i="6" s="1"/>
  <c r="K23" i="4"/>
  <c r="B24" i="6" s="1"/>
  <c r="L18" i="4"/>
  <c r="C19" i="6" s="1"/>
  <c r="M18" i="4"/>
  <c r="D19" i="6" s="1"/>
  <c r="J18" i="4"/>
  <c r="A19" i="6" s="1"/>
  <c r="K18" i="4"/>
  <c r="B19" i="6" s="1"/>
  <c r="L14" i="4"/>
  <c r="C15" i="6" s="1"/>
  <c r="M14" i="4"/>
  <c r="D15" i="6" s="1"/>
  <c r="J14" i="4"/>
  <c r="A15" i="6" s="1"/>
  <c r="K14" i="4"/>
  <c r="B15" i="6" s="1"/>
  <c r="L20" i="4"/>
  <c r="C21" i="6" s="1"/>
  <c r="M20" i="4"/>
  <c r="D21" i="6" s="1"/>
  <c r="J20" i="4"/>
  <c r="A21" i="6" s="1"/>
  <c r="K20" i="4"/>
  <c r="B21" i="6" s="1"/>
  <c r="L22" i="4"/>
  <c r="C23" i="6" s="1"/>
  <c r="M22" i="4"/>
  <c r="D23" i="6" s="1"/>
  <c r="J22" i="4"/>
  <c r="A23" i="6" s="1"/>
  <c r="K22" i="4"/>
  <c r="B23" i="6" s="1"/>
  <c r="L17" i="4"/>
  <c r="C18" i="6" s="1"/>
  <c r="M17" i="4"/>
  <c r="D18" i="6" s="1"/>
  <c r="J17" i="4"/>
  <c r="A18" i="6" s="1"/>
  <c r="L13" i="4"/>
  <c r="C14" i="6" s="1"/>
  <c r="M13" i="4"/>
  <c r="D14" i="6" s="1"/>
  <c r="J13" i="4"/>
  <c r="A14" i="6" s="1"/>
  <c r="L21" i="4"/>
  <c r="C22" i="6" s="1"/>
  <c r="M21" i="4"/>
  <c r="D22" i="6" s="1"/>
  <c r="J21" i="4"/>
  <c r="A22" i="6" s="1"/>
  <c r="L19" i="4"/>
  <c r="C20" i="6" s="1"/>
  <c r="M19" i="4"/>
  <c r="D20" i="6" s="1"/>
  <c r="J19" i="4"/>
  <c r="A20" i="6" s="1"/>
  <c r="L15" i="4"/>
  <c r="C16" i="6" s="1"/>
  <c r="M15" i="4"/>
  <c r="D16" i="6" s="1"/>
  <c r="J15" i="4"/>
  <c r="A16" i="6" s="1"/>
  <c r="F20" i="6" l="1"/>
  <c r="I20" i="6"/>
  <c r="F28" i="6"/>
  <c r="I28" i="6"/>
  <c r="F16" i="6"/>
  <c r="I16" i="6"/>
  <c r="F18" i="6"/>
  <c r="I18" i="6"/>
  <c r="F23" i="6"/>
  <c r="I23" i="6"/>
  <c r="F21" i="6"/>
  <c r="I21" i="6"/>
  <c r="F15" i="6"/>
  <c r="I15" i="6"/>
  <c r="F19" i="6"/>
  <c r="I19" i="6"/>
  <c r="F24" i="6"/>
  <c r="I24" i="6"/>
  <c r="F17" i="6"/>
  <c r="I17" i="6"/>
  <c r="F25" i="6"/>
  <c r="I25" i="6"/>
  <c r="F26" i="6"/>
  <c r="I26" i="6"/>
  <c r="F29" i="6"/>
  <c r="I29" i="6"/>
  <c r="F30" i="6"/>
  <c r="I30" i="6"/>
  <c r="F22" i="6"/>
  <c r="I22" i="6"/>
  <c r="F27" i="6"/>
  <c r="I27" i="6"/>
  <c r="F31" i="6"/>
  <c r="I31" i="6"/>
  <c r="F13" i="6"/>
  <c r="F14" i="6"/>
  <c r="K11" i="4"/>
  <c r="B12" i="6" s="1"/>
  <c r="J11" i="4"/>
  <c r="A12" i="6" s="1"/>
  <c r="L11" i="4"/>
  <c r="C12" i="6" s="1"/>
  <c r="F12" i="6" l="1"/>
  <c r="G28" i="6"/>
  <c r="G12" i="6" l="1"/>
  <c r="I12" i="6" s="1"/>
  <c r="G13" i="6"/>
  <c r="I13" i="6" s="1"/>
  <c r="G14" i="6" l="1"/>
  <c r="I14" i="6" s="1"/>
  <c r="G15" i="6" l="1"/>
  <c r="G16" i="6" l="1"/>
  <c r="G17" i="6" l="1"/>
  <c r="G18" i="6" l="1"/>
  <c r="G19" i="6" l="1"/>
  <c r="G20" i="6" l="1"/>
  <c r="G22" i="6" l="1"/>
  <c r="G21" i="6"/>
  <c r="G23" i="6" l="1"/>
  <c r="G24" i="6" l="1"/>
  <c r="G25" i="6" l="1"/>
  <c r="G26" i="6" l="1"/>
  <c r="G27" i="6" l="1"/>
  <c r="G29" i="6" l="1"/>
  <c r="G30" i="6" l="1"/>
  <c r="G31" i="6" l="1"/>
</calcChain>
</file>

<file path=xl/sharedStrings.xml><?xml version="1.0" encoding="utf-8"?>
<sst xmlns="http://schemas.openxmlformats.org/spreadsheetml/2006/main" count="74" uniqueCount="35">
  <si>
    <t>D (mm)</t>
  </si>
  <si>
    <t>Saída</t>
  </si>
  <si>
    <t>LUCIANA BARBOSA AMANCIO</t>
  </si>
  <si>
    <t>lucianab@ufpi.edu.br</t>
  </si>
  <si>
    <t>Sondagem SPT</t>
  </si>
  <si>
    <t>Tipo de Estaca</t>
  </si>
  <si>
    <t>VARIÁVEIS DE ENTRADA</t>
  </si>
  <si>
    <t>TE</t>
  </si>
  <si>
    <t>TRATAMENTO DE DADOS</t>
  </si>
  <si>
    <t>Dados da Estaca</t>
  </si>
  <si>
    <t>Tipo</t>
  </si>
  <si>
    <t>Cravada de Concreto</t>
  </si>
  <si>
    <t>Cravada Metálica</t>
  </si>
  <si>
    <t>Injetadas</t>
  </si>
  <si>
    <t>Hélice Contínua</t>
  </si>
  <si>
    <t>Escavada Convencional</t>
  </si>
  <si>
    <t>Valor</t>
  </si>
  <si>
    <t>Escavada c/ deslocamento</t>
  </si>
  <si>
    <t>Escavada c/ estabilizante</t>
  </si>
  <si>
    <t>ORIGINAL</t>
  </si>
  <si>
    <t>NORMALIZADO</t>
  </si>
  <si>
    <t>1ª CAMADA OCULTA</t>
  </si>
  <si>
    <t>Ɵ</t>
  </si>
  <si>
    <t>-</t>
  </si>
  <si>
    <t>SAÍDA</t>
  </si>
  <si>
    <t>AUTORA:</t>
  </si>
  <si>
    <t>NP</t>
  </si>
  <si>
    <r>
      <t>Na célula</t>
    </r>
    <r>
      <rPr>
        <b/>
        <sz val="11"/>
        <color theme="1"/>
        <rFont val="Lucida Sans Unicode"/>
        <family val="2"/>
      </rPr>
      <t xml:space="preserve"> D (mm)</t>
    </r>
    <r>
      <rPr>
        <sz val="11"/>
        <color theme="1"/>
        <rFont val="Lucida Sans Unicode"/>
        <family val="2"/>
      </rPr>
      <t>, o usuário deve inserir o valor do diâmetro da estaca, em mm.</t>
    </r>
  </si>
  <si>
    <r>
      <t>Na célula</t>
    </r>
    <r>
      <rPr>
        <b/>
        <sz val="11"/>
        <color theme="1"/>
        <rFont val="Lucida Sans Unicode"/>
        <family val="2"/>
      </rPr>
      <t xml:space="preserve"> Tipo</t>
    </r>
    <r>
      <rPr>
        <sz val="11"/>
        <color theme="1"/>
        <rFont val="Lucida Sans Unicode"/>
        <family val="2"/>
      </rPr>
      <t>, o usuário deve inserir o valor que corresponde ao tipo de estaca escolhido. Para isso, deve utilizar a Tabela.</t>
    </r>
  </si>
  <si>
    <t>GRÁFICOS</t>
  </si>
  <si>
    <t>D(mm)</t>
  </si>
  <si>
    <r>
      <t>Na aba "</t>
    </r>
    <r>
      <rPr>
        <b/>
        <sz val="11"/>
        <color theme="1"/>
        <rFont val="Lucida Sans Unicode"/>
        <family val="2"/>
      </rPr>
      <t>Gráficos</t>
    </r>
    <r>
      <rPr>
        <sz val="11"/>
        <color theme="1"/>
        <rFont val="Lucida Sans Unicode"/>
        <family val="2"/>
      </rPr>
      <t xml:space="preserve">" o usuário encontrará 3 (três) gráficos - 3D E 2D - que ilustram algumas das comparações possíveis de serem realizadas por meio deste modelo neural. </t>
    </r>
  </si>
  <si>
    <r>
      <t>RP</t>
    </r>
    <r>
      <rPr>
        <b/>
        <vertAlign val="subscript"/>
        <sz val="11"/>
        <color theme="1"/>
        <rFont val="Lucida Sans Unicode"/>
        <family val="2"/>
      </rPr>
      <t>V</t>
    </r>
    <r>
      <rPr>
        <b/>
        <sz val="11"/>
        <color theme="1"/>
        <rFont val="Lucida Sans Unicode"/>
        <family val="2"/>
      </rPr>
      <t xml:space="preserve"> (kN)</t>
    </r>
  </si>
  <si>
    <r>
      <t xml:space="preserve">Nas células </t>
    </r>
    <r>
      <rPr>
        <b/>
        <sz val="11"/>
        <color theme="1"/>
        <rFont val="Lucida Sans Unicode"/>
        <family val="2"/>
      </rPr>
      <t>NP</t>
    </r>
    <r>
      <rPr>
        <sz val="11"/>
        <color theme="1"/>
        <rFont val="Lucida Sans Unicode"/>
        <family val="2"/>
      </rPr>
      <t xml:space="preserve">, o usuário deve inserir 3 valores de Nspt (golpes/30cm), o primeiro correspondente à camada anterior a base, o segundo à camada onde está a base da estaca e o terceiro à camada que está abaixo da base. Todos devem ser coletados em relatórios de sondagens SPT. É possível inserir até 20 valores diferentes para </t>
    </r>
    <r>
      <rPr>
        <b/>
        <sz val="11"/>
        <color theme="1"/>
        <rFont val="Lucida Sans Unicode"/>
        <family val="2"/>
      </rPr>
      <t>NP</t>
    </r>
    <r>
      <rPr>
        <sz val="11"/>
        <color theme="1"/>
        <rFont val="Lucida Sans Unicode"/>
        <family val="2"/>
      </rPr>
      <t>, simultaneamente.</t>
    </r>
  </si>
  <si>
    <r>
      <t>Para utilizar essa ferramenta é necessário inserir os dados na aba "</t>
    </r>
    <r>
      <rPr>
        <b/>
        <sz val="11"/>
        <color theme="1"/>
        <rFont val="Lucida Sans Unicode"/>
        <family val="2"/>
      </rPr>
      <t>Entrada</t>
    </r>
    <r>
      <rPr>
        <sz val="11"/>
        <color theme="1"/>
        <rFont val="Lucida Sans Unicode"/>
        <family val="2"/>
      </rPr>
      <t xml:space="preserve">". O usuário encontrará as células de </t>
    </r>
    <r>
      <rPr>
        <b/>
        <sz val="11"/>
        <color theme="1"/>
        <rFont val="Lucida Sans Unicode"/>
        <family val="2"/>
      </rPr>
      <t>cor branca</t>
    </r>
    <r>
      <rPr>
        <sz val="11"/>
        <color theme="1"/>
        <rFont val="Lucida Sans Unicode"/>
        <family val="2"/>
      </rPr>
      <t xml:space="preserve"> onde deve digitar as informações descritas a seguir.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</si>
</sst>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_ ;\-#,##0\ "/>
    <numFmt numFmtId="165" formatCode="#,##0.0_ ;\-#,##0.0\ "/>
    <numFmt numFmtId="166" formatCode="0.0"/>
    <numFmt numFmtId="167" formatCode="#,##0.000_ ;\-#,##0.000\ "/>
    <numFmt numFmtId="168" formatCode="0.000"/>
    <numFmt numFmtId="169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0"/>
      <color rgb="FF000000"/>
      <name val="Verdana"/>
      <family val="2"/>
    </font>
    <font>
      <sz val="11"/>
      <color theme="1"/>
      <name val="Lucida Sans Unicode"/>
      <family val="2"/>
    </font>
    <font>
      <sz val="10"/>
      <color rgb="FF000000"/>
      <name val="Lucida Sans Unicode"/>
      <family val="2"/>
    </font>
    <font>
      <b/>
      <sz val="11"/>
      <color theme="1"/>
      <name val="Lucida Sans Unicode"/>
      <family val="2"/>
    </font>
    <font>
      <b/>
      <sz val="12"/>
      <color theme="1"/>
      <name val="Lucida Sans Unicode"/>
      <family val="2"/>
    </font>
    <font>
      <b/>
      <sz val="11"/>
      <name val="Lucida Sans Unicode"/>
      <family val="2"/>
    </font>
    <font>
      <b/>
      <i/>
      <sz val="14"/>
      <color theme="1"/>
      <name val="Calibri"/>
      <family val="2"/>
    </font>
    <font>
      <b/>
      <i/>
      <sz val="11"/>
      <color theme="1"/>
      <name val="Lucida Sans Unicode"/>
      <family val="2"/>
    </font>
    <font>
      <sz val="10"/>
      <color theme="1"/>
      <name val="Calibri"/>
      <family val="2"/>
      <scheme val="minor"/>
    </font>
    <font>
      <b/>
      <sz val="10"/>
      <color rgb="FF000000"/>
      <name val="Lucida Sans Unicode"/>
      <family val="2"/>
    </font>
    <font>
      <u/>
      <sz val="11"/>
      <color theme="10"/>
      <name val="Calibri"/>
      <family val="2"/>
      <scheme val="minor"/>
    </font>
    <font>
      <b/>
      <sz val="16"/>
      <color rgb="FFFF0000"/>
      <name val="Lucida Sans Unicode"/>
      <family val="2"/>
    </font>
    <font>
      <b/>
      <sz val="26"/>
      <color theme="0"/>
      <name val="Bahnschrift SemiBold"/>
      <family val="2"/>
    </font>
    <font>
      <b/>
      <vertAlign val="subscript"/>
      <sz val="11"/>
      <color theme="1"/>
      <name val="Lucida Sans Unicode"/>
      <family val="2"/>
    </font>
    <font>
      <sz val="12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61">
    <xf numFmtId="0" fontId="0" fillId="0" borderId="0" xfId="0"/>
    <xf numFmtId="0" fontId="5" fillId="4" borderId="0" xfId="0" applyFont="1" applyFill="1"/>
    <xf numFmtId="0" fontId="5" fillId="5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8" fillId="6" borderId="0" xfId="0" applyFont="1" applyFill="1"/>
    <xf numFmtId="0" fontId="0" fillId="6" borderId="0" xfId="0" applyFill="1"/>
    <xf numFmtId="166" fontId="4" fillId="6" borderId="0" xfId="0" applyNumberFormat="1" applyFont="1" applyFill="1" applyAlignment="1">
      <alignment horizontal="center"/>
    </xf>
    <xf numFmtId="0" fontId="5" fillId="6" borderId="0" xfId="0" applyFont="1" applyFill="1"/>
    <xf numFmtId="0" fontId="7" fillId="6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9" fillId="5" borderId="1" xfId="0" applyNumberFormat="1" applyFont="1" applyFill="1" applyBorder="1" applyAlignment="1">
      <alignment horizontal="center" vertical="center" wrapText="1"/>
    </xf>
    <xf numFmtId="164" fontId="5" fillId="5" borderId="1" xfId="1" applyNumberFormat="1" applyFont="1" applyFill="1" applyBorder="1" applyAlignment="1">
      <alignment horizontal="center" vertical="center"/>
    </xf>
    <xf numFmtId="165" fontId="5" fillId="5" borderId="1" xfId="1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 wrapText="1"/>
    </xf>
    <xf numFmtId="168" fontId="5" fillId="2" borderId="1" xfId="0" applyNumberFormat="1" applyFont="1" applyFill="1" applyBorder="1" applyAlignment="1">
      <alignment horizontal="center"/>
    </xf>
    <xf numFmtId="0" fontId="2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/>
    <xf numFmtId="0" fontId="10" fillId="2" borderId="1" xfId="0" applyFont="1" applyFill="1" applyBorder="1" applyAlignment="1">
      <alignment horizontal="center"/>
    </xf>
    <xf numFmtId="167" fontId="5" fillId="5" borderId="1" xfId="1" applyNumberFormat="1" applyFont="1" applyFill="1" applyBorder="1" applyAlignment="1">
      <alignment horizontal="center" vertical="center"/>
    </xf>
    <xf numFmtId="168" fontId="5" fillId="7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/>
    </xf>
    <xf numFmtId="168" fontId="5" fillId="6" borderId="0" xfId="0" applyNumberFormat="1" applyFont="1" applyFill="1" applyAlignment="1">
      <alignment horizontal="center"/>
    </xf>
    <xf numFmtId="169" fontId="5" fillId="5" borderId="1" xfId="0" applyNumberFormat="1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/>
    </xf>
    <xf numFmtId="1" fontId="5" fillId="8" borderId="1" xfId="0" applyNumberFormat="1" applyFont="1" applyFill="1" applyBorder="1" applyAlignment="1">
      <alignment horizontal="center"/>
    </xf>
    <xf numFmtId="1" fontId="5" fillId="6" borderId="0" xfId="0" applyNumberFormat="1" applyFont="1" applyFill="1"/>
    <xf numFmtId="2" fontId="9" fillId="6" borderId="0" xfId="0" applyNumberFormat="1" applyFont="1" applyFill="1" applyAlignment="1">
      <alignment horizontal="center" vertical="center" wrapText="1"/>
    </xf>
    <xf numFmtId="167" fontId="5" fillId="6" borderId="0" xfId="1" applyNumberFormat="1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2"/>
    <xf numFmtId="0" fontId="15" fillId="0" borderId="0" xfId="0" applyFont="1" applyAlignment="1">
      <alignment vertical="center" wrapText="1"/>
    </xf>
    <xf numFmtId="0" fontId="16" fillId="6" borderId="0" xfId="0" applyFont="1" applyFill="1"/>
    <xf numFmtId="0" fontId="5" fillId="6" borderId="0" xfId="0" applyFont="1" applyFill="1" applyAlignment="1">
      <alignment vertical="center" wrapText="1"/>
    </xf>
    <xf numFmtId="0" fontId="7" fillId="0" borderId="1" xfId="0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" fontId="5" fillId="0" borderId="7" xfId="0" applyNumberFormat="1" applyFont="1" applyBorder="1" applyAlignment="1">
      <alignment horizontal="center"/>
    </xf>
    <xf numFmtId="1" fontId="5" fillId="0" borderId="6" xfId="0" applyNumberFormat="1" applyFont="1" applyBorder="1" applyAlignment="1">
      <alignment horizontal="center"/>
    </xf>
    <xf numFmtId="1" fontId="5" fillId="0" borderId="8" xfId="0" applyNumberFormat="1" applyFont="1" applyBorder="1" applyAlignment="1">
      <alignment horizontal="center"/>
    </xf>
    <xf numFmtId="0" fontId="18" fillId="6" borderId="0" xfId="0" applyFont="1" applyFill="1" applyAlignment="1">
      <alignment horizontal="center" vertical="center" wrapText="1"/>
    </xf>
    <xf numFmtId="0" fontId="5" fillId="4" borderId="1" xfId="0" applyFont="1" applyFill="1" applyBorder="1" applyAlignment="1" applyProtection="1">
      <alignment horizontal="center"/>
      <protection locked="0"/>
    </xf>
    <xf numFmtId="0" fontId="5" fillId="6" borderId="0" xfId="0" applyFont="1" applyFill="1" applyAlignment="1">
      <alignment horizontal="left" wrapText="1"/>
    </xf>
    <xf numFmtId="0" fontId="5" fillId="6" borderId="0" xfId="0" applyFont="1" applyFill="1" applyAlignment="1">
      <alignment horizontal="left" vertical="center" wrapText="1"/>
    </xf>
    <xf numFmtId="0" fontId="5" fillId="6" borderId="0" xfId="0" applyFont="1" applyFill="1" applyAlignment="1">
      <alignment horizontal="left"/>
    </xf>
    <xf numFmtId="0" fontId="7" fillId="6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FFCCFF"/>
      <color rgb="FFAEC3E8"/>
      <color rgb="FFFF00FF"/>
      <color rgb="FFBE12A5"/>
      <color rgb="FF69D8FF"/>
      <color rgb="FFCCFFCC"/>
      <color rgb="FFFFFFCC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/>
              <a:t>Carga de Ponta Verdadeira x Tipo de Estaca x Diâmetro (NP = 21 golpes/30 cm)  </a:t>
            </a:r>
          </a:p>
        </c:rich>
      </c:tx>
      <c:layout>
        <c:manualLayout>
          <c:xMode val="edge"/>
          <c:yMode val="edge"/>
          <c:x val="0.21387890806252116"/>
          <c:y val="8.1738556417391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D = 300mm</c:v>
          </c:tx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Entrada!$F$9:$H$15</c:f>
              <c:strCache>
                <c:ptCount val="7"/>
                <c:pt idx="0">
                  <c:v>Cravada de Concreto</c:v>
                </c:pt>
                <c:pt idx="1">
                  <c:v>Cravada Metálica</c:v>
                </c:pt>
                <c:pt idx="2">
                  <c:v>Injetadas</c:v>
                </c:pt>
                <c:pt idx="3">
                  <c:v>Escavada c/ deslocamento</c:v>
                </c:pt>
                <c:pt idx="4">
                  <c:v>Hélice Contínua</c:v>
                </c:pt>
                <c:pt idx="5">
                  <c:v>Escavada Convencional</c:v>
                </c:pt>
                <c:pt idx="6">
                  <c:v>Escavada c/ estabilizante</c:v>
                </c:pt>
              </c:strCache>
            </c:strRef>
          </c:cat>
          <c:val>
            <c:numRef>
              <c:f>(Gráficos!$C$4,Gráficos!$C$7,Gráficos!$C$10,Gráficos!$C$13,Gráficos!$C$16,Gráficos!$C$19,Gráficos!$C$22)</c:f>
              <c:numCache>
                <c:formatCode>0</c:formatCode>
                <c:ptCount val="7"/>
                <c:pt idx="0">
                  <c:v>307</c:v>
                </c:pt>
                <c:pt idx="1">
                  <c:v>297</c:v>
                </c:pt>
                <c:pt idx="2">
                  <c:v>288</c:v>
                </c:pt>
                <c:pt idx="3">
                  <c:v>278</c:v>
                </c:pt>
                <c:pt idx="4">
                  <c:v>268</c:v>
                </c:pt>
                <c:pt idx="5">
                  <c:v>258</c:v>
                </c:pt>
                <c:pt idx="6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4-4C17-BA55-38060F2143BE}"/>
            </c:ext>
          </c:extLst>
        </c:ser>
        <c:ser>
          <c:idx val="1"/>
          <c:order val="1"/>
          <c:tx>
            <c:v>D = 600 mm</c:v>
          </c:tx>
          <c:spPr>
            <a:pattFill prst="lgGrid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Entrada!$F$9:$H$15</c:f>
              <c:strCache>
                <c:ptCount val="7"/>
                <c:pt idx="0">
                  <c:v>Cravada de Concreto</c:v>
                </c:pt>
                <c:pt idx="1">
                  <c:v>Cravada Metálica</c:v>
                </c:pt>
                <c:pt idx="2">
                  <c:v>Injetadas</c:v>
                </c:pt>
                <c:pt idx="3">
                  <c:v>Escavada c/ deslocamento</c:v>
                </c:pt>
                <c:pt idx="4">
                  <c:v>Hélice Contínua</c:v>
                </c:pt>
                <c:pt idx="5">
                  <c:v>Escavada Convencional</c:v>
                </c:pt>
                <c:pt idx="6">
                  <c:v>Escavada c/ estabilizante</c:v>
                </c:pt>
              </c:strCache>
            </c:strRef>
          </c:cat>
          <c:val>
            <c:numRef>
              <c:f>(Gráficos!$C$5,Gráficos!$C$8,Gráficos!$C$11,Gráficos!$C$14,Gráficos!$C$17,Gráficos!$C$20,Gráficos!$C$23)</c:f>
              <c:numCache>
                <c:formatCode>0</c:formatCode>
                <c:ptCount val="7"/>
                <c:pt idx="0">
                  <c:v>977</c:v>
                </c:pt>
                <c:pt idx="1">
                  <c:v>964</c:v>
                </c:pt>
                <c:pt idx="2">
                  <c:v>952</c:v>
                </c:pt>
                <c:pt idx="3">
                  <c:v>939</c:v>
                </c:pt>
                <c:pt idx="4">
                  <c:v>926</c:v>
                </c:pt>
                <c:pt idx="5">
                  <c:v>913</c:v>
                </c:pt>
                <c:pt idx="6">
                  <c:v>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E4-4C17-BA55-38060F2143BE}"/>
            </c:ext>
          </c:extLst>
        </c:ser>
        <c:ser>
          <c:idx val="2"/>
          <c:order val="2"/>
          <c:tx>
            <c:v>D = 1000 mm</c:v>
          </c:tx>
          <c:spPr>
            <a:pattFill prst="dash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Entrada!$F$9:$H$15</c:f>
              <c:strCache>
                <c:ptCount val="7"/>
                <c:pt idx="0">
                  <c:v>Cravada de Concreto</c:v>
                </c:pt>
                <c:pt idx="1">
                  <c:v>Cravada Metálica</c:v>
                </c:pt>
                <c:pt idx="2">
                  <c:v>Injetadas</c:v>
                </c:pt>
                <c:pt idx="3">
                  <c:v>Escavada c/ deslocamento</c:v>
                </c:pt>
                <c:pt idx="4">
                  <c:v>Hélice Contínua</c:v>
                </c:pt>
                <c:pt idx="5">
                  <c:v>Escavada Convencional</c:v>
                </c:pt>
                <c:pt idx="6">
                  <c:v>Escavada c/ estabilizante</c:v>
                </c:pt>
              </c:strCache>
            </c:strRef>
          </c:cat>
          <c:val>
            <c:numRef>
              <c:f>(Gráficos!$C$6,Gráficos!$C$9,Gráficos!$C$12,Gráficos!$C$15,Gráficos!$C$18,Gráficos!$C$21,Gráficos!$C$24)</c:f>
              <c:numCache>
                <c:formatCode>0</c:formatCode>
                <c:ptCount val="7"/>
                <c:pt idx="0">
                  <c:v>2001</c:v>
                </c:pt>
                <c:pt idx="1">
                  <c:v>1989</c:v>
                </c:pt>
                <c:pt idx="2">
                  <c:v>1977</c:v>
                </c:pt>
                <c:pt idx="3">
                  <c:v>1964</c:v>
                </c:pt>
                <c:pt idx="4">
                  <c:v>1951</c:v>
                </c:pt>
                <c:pt idx="5">
                  <c:v>1937</c:v>
                </c:pt>
                <c:pt idx="6">
                  <c:v>1923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E4-4C17-BA55-38060F214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9109856"/>
        <c:axId val="329110216"/>
        <c:axId val="583169912"/>
      </c:bar3DChart>
      <c:catAx>
        <c:axId val="32910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Tipos de estacas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10216"/>
        <c:crosses val="autoZero"/>
        <c:auto val="1"/>
        <c:lblAlgn val="ctr"/>
        <c:lblOffset val="100"/>
        <c:noMultiLvlLbl val="0"/>
      </c:catAx>
      <c:valAx>
        <c:axId val="329110216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050" b="1"/>
                  <a:t>Carga de Ponta Verdadeira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09856"/>
        <c:crosses val="autoZero"/>
        <c:crossBetween val="between"/>
        <c:majorUnit val="250"/>
      </c:valAx>
      <c:serAx>
        <c:axId val="583169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10216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cs typeface="Lucida Sans Unicode" panose="020B0602030504020204" pitchFamily="34" charset="0"/>
              </a:rPr>
              <a:t>Carga de Ponta Verdadeira x Tipo de Estaca x NP (D = 500 mm)  </a:t>
            </a:r>
          </a:p>
        </c:rich>
      </c:tx>
      <c:layout>
        <c:manualLayout>
          <c:xMode val="edge"/>
          <c:yMode val="edge"/>
          <c:x val="0.15264917317939972"/>
          <c:y val="5.46234836248545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325781381209555"/>
          <c:y val="0.21043484429311202"/>
          <c:w val="0.57290986769165808"/>
          <c:h val="0.605753800005768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Entrada!$F$9</c:f>
              <c:strCache>
                <c:ptCount val="1"/>
                <c:pt idx="0">
                  <c:v>Cravada de Concreto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Gráficos!$C$32:$C$34</c:f>
              <c:numCache>
                <c:formatCode>0</c:formatCode>
                <c:ptCount val="3"/>
                <c:pt idx="0">
                  <c:v>21</c:v>
                </c:pt>
                <c:pt idx="1">
                  <c:v>27</c:v>
                </c:pt>
                <c:pt idx="2">
                  <c:v>35</c:v>
                </c:pt>
              </c:numCache>
            </c:numRef>
          </c:cat>
          <c:val>
            <c:numRef>
              <c:f>Gráficos!$D$32:$D$34</c:f>
              <c:numCache>
                <c:formatCode>0</c:formatCode>
                <c:ptCount val="3"/>
                <c:pt idx="0">
                  <c:v>737.34429375506602</c:v>
                </c:pt>
                <c:pt idx="1">
                  <c:v>819.9238856238494</c:v>
                </c:pt>
                <c:pt idx="2">
                  <c:v>934.09805102298708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BF-4AC6-8C0B-876310EA6E9E}"/>
            </c:ext>
          </c:extLst>
        </c:ser>
        <c:ser>
          <c:idx val="1"/>
          <c:order val="1"/>
          <c:tx>
            <c:strRef>
              <c:f>Entrada!$F$10</c:f>
              <c:strCache>
                <c:ptCount val="1"/>
                <c:pt idx="0">
                  <c:v>Cravada Metálica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Gráficos!$D$35:$D$37</c:f>
              <c:numCache>
                <c:formatCode>0</c:formatCode>
                <c:ptCount val="3"/>
                <c:pt idx="0">
                  <c:v>725.65959033646857</c:v>
                </c:pt>
                <c:pt idx="1">
                  <c:v>808.10455872780676</c:v>
                </c:pt>
                <c:pt idx="2">
                  <c:v>922.17385965101334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BF-4AC6-8C0B-876310EA6E9E}"/>
            </c:ext>
          </c:extLst>
        </c:ser>
        <c:ser>
          <c:idx val="2"/>
          <c:order val="2"/>
          <c:tx>
            <c:strRef>
              <c:f>Entrada!$F$11</c:f>
              <c:strCache>
                <c:ptCount val="1"/>
                <c:pt idx="0">
                  <c:v>Injetadas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Gráficos!$D$38:$D$40</c:f>
              <c:numCache>
                <c:formatCode>0</c:formatCode>
                <c:ptCount val="3"/>
                <c:pt idx="0">
                  <c:v>713.91676857887512</c:v>
                </c:pt>
                <c:pt idx="1">
                  <c:v>796.2122219124177</c:v>
                </c:pt>
                <c:pt idx="2">
                  <c:v>910.15544490473485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BF-4AC6-8C0B-876310EA6E9E}"/>
            </c:ext>
          </c:extLst>
        </c:ser>
        <c:ser>
          <c:idx val="3"/>
          <c:order val="3"/>
          <c:tx>
            <c:strRef>
              <c:f>Entrada!$F$12</c:f>
              <c:strCache>
                <c:ptCount val="1"/>
                <c:pt idx="0">
                  <c:v>Escavada c/ deslocamento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Gráficos!$D$41:$D$43</c:f>
              <c:numCache>
                <c:formatCode>0</c:formatCode>
                <c:ptCount val="3"/>
                <c:pt idx="0">
                  <c:v>701.90892172375447</c:v>
                </c:pt>
                <c:pt idx="1">
                  <c:v>784.03709501067908</c:v>
                </c:pt>
                <c:pt idx="2">
                  <c:v>897.83038760453485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BF-4AC6-8C0B-876310EA6E9E}"/>
            </c:ext>
          </c:extLst>
        </c:ser>
        <c:ser>
          <c:idx val="4"/>
          <c:order val="4"/>
          <c:tx>
            <c:strRef>
              <c:f>Entrada!$F$13</c:f>
              <c:strCache>
                <c:ptCount val="1"/>
                <c:pt idx="0">
                  <c:v>Hélice Contínua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Gráficos!$D$44:$D$46</c:f>
              <c:numCache>
                <c:formatCode>0</c:formatCode>
                <c:ptCount val="3"/>
                <c:pt idx="0">
                  <c:v>689.73295779846592</c:v>
                </c:pt>
                <c:pt idx="1">
                  <c:v>771.67703397872322</c:v>
                </c:pt>
                <c:pt idx="2">
                  <c:v>885.29709888849459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BF-4AC6-8C0B-876310EA6E9E}"/>
            </c:ext>
          </c:extLst>
        </c:ser>
        <c:ser>
          <c:idx val="5"/>
          <c:order val="5"/>
          <c:tx>
            <c:strRef>
              <c:f>Entrada!$F$14</c:f>
              <c:strCache>
                <c:ptCount val="1"/>
                <c:pt idx="0">
                  <c:v>Escavada Convencional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Gráficos!$D$47:$D$49</c:f>
              <c:numCache>
                <c:formatCode>0</c:formatCode>
                <c:ptCount val="3"/>
                <c:pt idx="0">
                  <c:v>677.49235893271043</c:v>
                </c:pt>
                <c:pt idx="1">
                  <c:v>759.23707050385349</c:v>
                </c:pt>
                <c:pt idx="2">
                  <c:v>872.66199573948575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BF-4AC6-8C0B-876310EA6E9E}"/>
            </c:ext>
          </c:extLst>
        </c:ser>
        <c:ser>
          <c:idx val="6"/>
          <c:order val="6"/>
          <c:tx>
            <c:strRef>
              <c:f>Entrada!$F$15</c:f>
              <c:strCache>
                <c:ptCount val="1"/>
                <c:pt idx="0">
                  <c:v>Escavada c/ estabilizante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Gráficos!$D$50:$D$52</c:f>
              <c:numCache>
                <c:formatCode>0</c:formatCode>
                <c:ptCount val="3"/>
                <c:pt idx="0">
                  <c:v>664.97417166744492</c:v>
                </c:pt>
                <c:pt idx="1">
                  <c:v>746.50060266089611</c:v>
                </c:pt>
                <c:pt idx="2">
                  <c:v>859.70475334467949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BF-4AC6-8C0B-876310EA6E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31461824"/>
        <c:axId val="731463264"/>
      </c:barChart>
      <c:catAx>
        <c:axId val="731461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NP (golpes/30 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731463264"/>
        <c:crosses val="autoZero"/>
        <c:auto val="1"/>
        <c:lblAlgn val="ctr"/>
        <c:lblOffset val="100"/>
        <c:noMultiLvlLbl val="0"/>
      </c:catAx>
      <c:valAx>
        <c:axId val="73146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Carga de Ponta Verdadeira (kN)</a:t>
                </a:r>
              </a:p>
            </c:rich>
          </c:tx>
          <c:layout>
            <c:manualLayout>
              <c:xMode val="edge"/>
              <c:yMode val="edge"/>
              <c:x val="1.4336885332309228E-2"/>
              <c:y val="0.179516776619138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7314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63628971097138"/>
          <c:y val="0.24480641271192452"/>
          <c:w val="0.26124225359869618"/>
          <c:h val="0.542390392981699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cs typeface="Lucida Sans Unicode" panose="020B0602030504020204" pitchFamily="34" charset="0"/>
              </a:rPr>
              <a:t>Carga de Ponta Verdadeira x NP (D = 500 mm)  </a:t>
            </a:r>
          </a:p>
        </c:rich>
      </c:tx>
      <c:layout>
        <c:manualLayout>
          <c:xMode val="edge"/>
          <c:yMode val="edge"/>
          <c:x val="0.15264917317939972"/>
          <c:y val="5.46234836248545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325781381209555"/>
          <c:y val="0.21043484429311202"/>
          <c:w val="0.57290986769165808"/>
          <c:h val="0.60575380000576851"/>
        </c:manualLayout>
      </c:layout>
      <c:lineChart>
        <c:grouping val="standard"/>
        <c:varyColors val="0"/>
        <c:ser>
          <c:idx val="0"/>
          <c:order val="0"/>
          <c:tx>
            <c:strRef>
              <c:f>Entrada!$F$9</c:f>
              <c:strCache>
                <c:ptCount val="1"/>
                <c:pt idx="0">
                  <c:v>Cravada de Concreto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Gráficos!$C$32:$C$34</c:f>
              <c:numCache>
                <c:formatCode>0</c:formatCode>
                <c:ptCount val="3"/>
                <c:pt idx="0">
                  <c:v>21</c:v>
                </c:pt>
                <c:pt idx="1">
                  <c:v>27</c:v>
                </c:pt>
                <c:pt idx="2">
                  <c:v>35</c:v>
                </c:pt>
              </c:numCache>
            </c:numRef>
          </c:cat>
          <c:val>
            <c:numRef>
              <c:f>Gráficos!$D$32:$D$34</c:f>
              <c:numCache>
                <c:formatCode>0</c:formatCode>
                <c:ptCount val="3"/>
                <c:pt idx="0">
                  <c:v>737.34429375506602</c:v>
                </c:pt>
                <c:pt idx="1">
                  <c:v>819.9238856238494</c:v>
                </c:pt>
                <c:pt idx="2">
                  <c:v>934.09805102298708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3-41DA-A595-2A14360AC971}"/>
            </c:ext>
          </c:extLst>
        </c:ser>
        <c:ser>
          <c:idx val="1"/>
          <c:order val="1"/>
          <c:tx>
            <c:strRef>
              <c:f>Entrada!$F$10</c:f>
              <c:strCache>
                <c:ptCount val="1"/>
                <c:pt idx="0">
                  <c:v>Cravada Metálica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Gráficos!$D$35:$D$37</c:f>
              <c:numCache>
                <c:formatCode>0</c:formatCode>
                <c:ptCount val="3"/>
                <c:pt idx="0">
                  <c:v>725.65959033646857</c:v>
                </c:pt>
                <c:pt idx="1">
                  <c:v>808.10455872780676</c:v>
                </c:pt>
                <c:pt idx="2">
                  <c:v>922.17385965101334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3-41DA-A595-2A14360AC971}"/>
            </c:ext>
          </c:extLst>
        </c:ser>
        <c:ser>
          <c:idx val="2"/>
          <c:order val="2"/>
          <c:tx>
            <c:strRef>
              <c:f>Entrada!$F$11</c:f>
              <c:strCache>
                <c:ptCount val="1"/>
                <c:pt idx="0">
                  <c:v>Injetadas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Gráficos!$D$38:$D$40</c:f>
              <c:numCache>
                <c:formatCode>0</c:formatCode>
                <c:ptCount val="3"/>
                <c:pt idx="0">
                  <c:v>713.91676857887512</c:v>
                </c:pt>
                <c:pt idx="1">
                  <c:v>796.2122219124177</c:v>
                </c:pt>
                <c:pt idx="2">
                  <c:v>910.15544490473485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C3-41DA-A595-2A14360AC971}"/>
            </c:ext>
          </c:extLst>
        </c:ser>
        <c:ser>
          <c:idx val="3"/>
          <c:order val="3"/>
          <c:tx>
            <c:strRef>
              <c:f>Entrada!$F$12</c:f>
              <c:strCache>
                <c:ptCount val="1"/>
                <c:pt idx="0">
                  <c:v>Escavada c/ deslocamento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Gráficos!$D$41:$D$43</c:f>
              <c:numCache>
                <c:formatCode>0</c:formatCode>
                <c:ptCount val="3"/>
                <c:pt idx="0">
                  <c:v>701.90892172375447</c:v>
                </c:pt>
                <c:pt idx="1">
                  <c:v>784.03709501067908</c:v>
                </c:pt>
                <c:pt idx="2">
                  <c:v>897.83038760453485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C3-41DA-A595-2A14360AC971}"/>
            </c:ext>
          </c:extLst>
        </c:ser>
        <c:ser>
          <c:idx val="4"/>
          <c:order val="4"/>
          <c:tx>
            <c:strRef>
              <c:f>Entrada!$F$13</c:f>
              <c:strCache>
                <c:ptCount val="1"/>
                <c:pt idx="0">
                  <c:v>Hélice Contínua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Gráficos!$D$44:$D$46</c:f>
              <c:numCache>
                <c:formatCode>0</c:formatCode>
                <c:ptCount val="3"/>
                <c:pt idx="0">
                  <c:v>689.73295779846592</c:v>
                </c:pt>
                <c:pt idx="1">
                  <c:v>771.67703397872322</c:v>
                </c:pt>
                <c:pt idx="2">
                  <c:v>885.29709888849459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C3-41DA-A595-2A14360AC971}"/>
            </c:ext>
          </c:extLst>
        </c:ser>
        <c:ser>
          <c:idx val="5"/>
          <c:order val="5"/>
          <c:tx>
            <c:strRef>
              <c:f>Entrada!$F$14</c:f>
              <c:strCache>
                <c:ptCount val="1"/>
                <c:pt idx="0">
                  <c:v>Escavada Convencional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Gráficos!$D$47:$D$49</c:f>
              <c:numCache>
                <c:formatCode>0</c:formatCode>
                <c:ptCount val="3"/>
                <c:pt idx="0">
                  <c:v>677.49235893271043</c:v>
                </c:pt>
                <c:pt idx="1">
                  <c:v>759.23707050385349</c:v>
                </c:pt>
                <c:pt idx="2">
                  <c:v>872.66199573948575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C3-41DA-A595-2A14360AC971}"/>
            </c:ext>
          </c:extLst>
        </c:ser>
        <c:ser>
          <c:idx val="6"/>
          <c:order val="6"/>
          <c:tx>
            <c:strRef>
              <c:f>Entrada!$F$15</c:f>
              <c:strCache>
                <c:ptCount val="1"/>
                <c:pt idx="0">
                  <c:v>Escavada c/ estabilizante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Gráficos!$D$50:$D$52</c:f>
              <c:numCache>
                <c:formatCode>0</c:formatCode>
                <c:ptCount val="3"/>
                <c:pt idx="0">
                  <c:v>664.97417166744492</c:v>
                </c:pt>
                <c:pt idx="1">
                  <c:v>746.50060266089611</c:v>
                </c:pt>
                <c:pt idx="2">
                  <c:v>859.70475334467949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C3-41DA-A595-2A14360AC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461824"/>
        <c:axId val="731463264"/>
      </c:lineChart>
      <c:catAx>
        <c:axId val="731461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NP (golpes/30 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731463264"/>
        <c:crosses val="autoZero"/>
        <c:auto val="1"/>
        <c:lblAlgn val="ctr"/>
        <c:lblOffset val="100"/>
        <c:noMultiLvlLbl val="0"/>
      </c:catAx>
      <c:valAx>
        <c:axId val="731463264"/>
        <c:scaling>
          <c:orientation val="minMax"/>
          <c:min val="6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Carga de Ponta Verdadeira (kN)</a:t>
                </a:r>
              </a:p>
            </c:rich>
          </c:tx>
          <c:layout>
            <c:manualLayout>
              <c:xMode val="edge"/>
              <c:yMode val="edge"/>
              <c:x val="1.4336885332309228E-2"/>
              <c:y val="0.183120380222742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7314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63628971097138"/>
          <c:y val="0.24480641271192452"/>
          <c:w val="0.27536371028902867"/>
          <c:h val="0.53506079307654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Entra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&#225;ficos!A1"/><Relationship Id="rId2" Type="http://schemas.openxmlformats.org/officeDocument/2006/relationships/hyperlink" Target="#Manual!A1"/><Relationship Id="rId1" Type="http://schemas.openxmlformats.org/officeDocument/2006/relationships/hyperlink" Target="#Sa&#237;da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ntrada!A1"/><Relationship Id="rId1" Type="http://schemas.openxmlformats.org/officeDocument/2006/relationships/hyperlink" Target="#Sa&#237;d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Entrada!A1"/><Relationship Id="rId1" Type="http://schemas.openxmlformats.org/officeDocument/2006/relationships/hyperlink" Target="#Sa&#237;da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Entrada!A1"/><Relationship Id="rId1" Type="http://schemas.openxmlformats.org/officeDocument/2006/relationships/hyperlink" Target="#Gr&#225;fico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hyperlink" Target="#Sa&#237;da!A1"/><Relationship Id="rId4" Type="http://schemas.openxmlformats.org/officeDocument/2006/relationships/hyperlink" Target="#Entrad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178664</xdr:colOff>
      <xdr:row>21</xdr:row>
      <xdr:rowOff>180975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31CF007D-A7CE-4931-10F5-1356CD4E1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Texturizer/>
                  </a14:imgEffect>
                  <a14:imgEffect>
                    <a14:saturation sat="9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74664" cy="4181475"/>
        </a:xfrm>
        <a:prstGeom prst="rect">
          <a:avLst/>
        </a:prstGeom>
      </xdr:spPr>
    </xdr:pic>
    <xdr:clientData/>
  </xdr:twoCellAnchor>
  <xdr:twoCellAnchor>
    <xdr:from>
      <xdr:col>7</xdr:col>
      <xdr:colOff>428625</xdr:colOff>
      <xdr:row>17</xdr:row>
      <xdr:rowOff>152398</xdr:rowOff>
    </xdr:from>
    <xdr:to>
      <xdr:col>10</xdr:col>
      <xdr:colOff>28575</xdr:colOff>
      <xdr:row>20</xdr:row>
      <xdr:rowOff>48898</xdr:rowOff>
    </xdr:to>
    <xdr:grpSp>
      <xdr:nvGrpSpPr>
        <xdr:cNvPr id="2" name="Agrupar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859C0B7-AC28-7437-FFB2-A6CD7E68DAD1}"/>
            </a:ext>
          </a:extLst>
        </xdr:cNvPr>
        <xdr:cNvGrpSpPr/>
      </xdr:nvGrpSpPr>
      <xdr:grpSpPr>
        <a:xfrm>
          <a:off x="4695825" y="3390898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02D89876-955D-BB89-C041-20B87A93E579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9F361F6B-2647-4D0A-BFC8-D3DE58B25B59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171450</xdr:colOff>
      <xdr:row>2</xdr:row>
      <xdr:rowOff>114299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95FE9D0E-383F-11C8-94FE-BF98FAE071FE}"/>
            </a:ext>
          </a:extLst>
        </xdr:cNvPr>
        <xdr:cNvSpPr/>
      </xdr:nvSpPr>
      <xdr:spPr>
        <a:xfrm>
          <a:off x="0" y="0"/>
          <a:ext cx="6267450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0</xdr:row>
      <xdr:rowOff>18988</xdr:rowOff>
    </xdr:from>
    <xdr:ext cx="6257925" cy="400174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AB76C43-094A-4A0E-A191-3E86E4692548}"/>
            </a:ext>
          </a:extLst>
        </xdr:cNvPr>
        <xdr:cNvSpPr/>
      </xdr:nvSpPr>
      <xdr:spPr>
        <a:xfrm>
          <a:off x="0" y="18988"/>
          <a:ext cx="6257925" cy="400174"/>
        </a:xfrm>
        <a:prstGeom prst="rect">
          <a:avLst/>
        </a:prstGeom>
        <a:noFill/>
        <a:ln>
          <a:noFill/>
        </a:ln>
        <a:effectLst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MODELO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NEURAL: Carga de Ponta Verdadeira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10</xdr:col>
      <xdr:colOff>600075</xdr:colOff>
      <xdr:row>1</xdr:row>
      <xdr:rowOff>85724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240BCD7-2834-4CB5-B299-1C54598B533C}"/>
            </a:ext>
          </a:extLst>
        </xdr:cNvPr>
        <xdr:cNvSpPr/>
      </xdr:nvSpPr>
      <xdr:spPr>
        <a:xfrm>
          <a:off x="19050" y="0"/>
          <a:ext cx="6677025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257175</xdr:colOff>
      <xdr:row>0</xdr:row>
      <xdr:rowOff>0</xdr:rowOff>
    </xdr:from>
    <xdr:to>
      <xdr:col>10</xdr:col>
      <xdr:colOff>361950</xdr:colOff>
      <xdr:row>1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6E0FE38-E9C1-4DF2-B88C-2095418F3DC3}"/>
            </a:ext>
          </a:extLst>
        </xdr:cNvPr>
        <xdr:cNvSpPr/>
      </xdr:nvSpPr>
      <xdr:spPr>
        <a:xfrm>
          <a:off x="257175" y="0"/>
          <a:ext cx="6200775" cy="476250"/>
        </a:xfrm>
        <a:prstGeom prst="rect">
          <a:avLst/>
        </a:prstGeom>
        <a:noFill/>
        <a:ln>
          <a:noFill/>
        </a:ln>
        <a:effectLst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Manual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de Instruções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4</xdr:col>
      <xdr:colOff>28575</xdr:colOff>
      <xdr:row>13</xdr:row>
      <xdr:rowOff>76200</xdr:rowOff>
    </xdr:from>
    <xdr:to>
      <xdr:col>6</xdr:col>
      <xdr:colOff>238125</xdr:colOff>
      <xdr:row>15</xdr:row>
      <xdr:rowOff>163200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EDC29E-B2DE-48D2-AE74-6977F1FD7443}"/>
            </a:ext>
          </a:extLst>
        </xdr:cNvPr>
        <xdr:cNvGrpSpPr/>
      </xdr:nvGrpSpPr>
      <xdr:grpSpPr>
        <a:xfrm>
          <a:off x="2466975" y="40290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466B957-1862-3985-FC3B-1331D436352F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7AD60E36-E39B-3EF4-3C68-088B16068580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4</xdr:row>
      <xdr:rowOff>19050</xdr:rowOff>
    </xdr:from>
    <xdr:to>
      <xdr:col>16</xdr:col>
      <xdr:colOff>28574</xdr:colOff>
      <xdr:row>6</xdr:row>
      <xdr:rowOff>106050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68BF8-C253-4BC2-97C9-F3A3F020240D}"/>
            </a:ext>
          </a:extLst>
        </xdr:cNvPr>
        <xdr:cNvGrpSpPr/>
      </xdr:nvGrpSpPr>
      <xdr:grpSpPr>
        <a:xfrm>
          <a:off x="8791575" y="80010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491675C6-D464-EC95-A21B-95C55953FD3C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545EDD6A-DA2A-83AE-0091-A1C7527A69D4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10</xdr:col>
      <xdr:colOff>542924</xdr:colOff>
      <xdr:row>4</xdr:row>
      <xdr:rowOff>28575</xdr:rowOff>
    </xdr:from>
    <xdr:to>
      <xdr:col>13</xdr:col>
      <xdr:colOff>76199</xdr:colOff>
      <xdr:row>6</xdr:row>
      <xdr:rowOff>115575</xdr:rowOff>
    </xdr:to>
    <xdr:grpSp>
      <xdr:nvGrpSpPr>
        <xdr:cNvPr id="7" name="Agrupar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10EEE5-08E8-4CA8-82E9-1C1AC3DEF7CE}"/>
            </a:ext>
          </a:extLst>
        </xdr:cNvPr>
        <xdr:cNvGrpSpPr/>
      </xdr:nvGrpSpPr>
      <xdr:grpSpPr>
        <a:xfrm>
          <a:off x="6857999" y="809625"/>
          <a:ext cx="1362075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0FB35F3-E60B-31BF-BAC7-6624BC0CD179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135DA4C-0EB0-B76B-1D38-E865274034CE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MANUAL</a:t>
            </a:r>
          </a:p>
        </xdr:txBody>
      </xdr:sp>
    </xdr:grpSp>
    <xdr:clientData/>
  </xdr:twoCellAnchor>
  <xdr:twoCellAnchor>
    <xdr:from>
      <xdr:col>5</xdr:col>
      <xdr:colOff>390525</xdr:colOff>
      <xdr:row>17</xdr:row>
      <xdr:rowOff>76200</xdr:rowOff>
    </xdr:from>
    <xdr:to>
      <xdr:col>8</xdr:col>
      <xdr:colOff>352425</xdr:colOff>
      <xdr:row>20</xdr:row>
      <xdr:rowOff>76200</xdr:rowOff>
    </xdr:to>
    <xdr:sp macro="" textlink="">
      <xdr:nvSpPr>
        <xdr:cNvPr id="5" name="Texto Explicativo: Linha Dobrada com Borda e Ênfase 4">
          <a:extLst>
            <a:ext uri="{FF2B5EF4-FFF2-40B4-BE49-F238E27FC236}">
              <a16:creationId xmlns:a16="http://schemas.microsoft.com/office/drawing/2014/main" id="{1DBE10BD-3F2B-4B92-92D6-9E977D65E041}"/>
            </a:ext>
          </a:extLst>
        </xdr:cNvPr>
        <xdr:cNvSpPr/>
      </xdr:nvSpPr>
      <xdr:spPr>
        <a:xfrm>
          <a:off x="3438525" y="3333750"/>
          <a:ext cx="2009775" cy="571500"/>
        </a:xfrm>
        <a:prstGeom prst="accentBorderCallout2">
          <a:avLst>
            <a:gd name="adj1" fmla="val 18750"/>
            <a:gd name="adj2" fmla="val -5489"/>
            <a:gd name="adj3" fmla="val 18750"/>
            <a:gd name="adj4" fmla="val -16667"/>
            <a:gd name="adj5" fmla="val -29758"/>
            <a:gd name="adj6" fmla="val -44674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É possível </a:t>
          </a:r>
          <a:r>
            <a:rPr lang="pt-BR" sz="120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inserir até 20 alternativas diferentes!</a:t>
          </a:r>
          <a:endParaRPr lang="pt-BR" sz="1200">
            <a:solidFill>
              <a:sysClr val="windowText" lastClr="000000"/>
            </a:solidFill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12</xdr:col>
      <xdr:colOff>295275</xdr:colOff>
      <xdr:row>8</xdr:row>
      <xdr:rowOff>133350</xdr:rowOff>
    </xdr:from>
    <xdr:to>
      <xdr:col>14</xdr:col>
      <xdr:colOff>504825</xdr:colOff>
      <xdr:row>11</xdr:row>
      <xdr:rowOff>29850</xdr:rowOff>
    </xdr:to>
    <xdr:grpSp>
      <xdr:nvGrpSpPr>
        <xdr:cNvPr id="6" name="Agrupar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C99BE0C-91AA-4224-A051-88BE4B9E5DC2}"/>
            </a:ext>
          </a:extLst>
        </xdr:cNvPr>
        <xdr:cNvGrpSpPr/>
      </xdr:nvGrpSpPr>
      <xdr:grpSpPr>
        <a:xfrm>
          <a:off x="7829550" y="167640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74ED29A-5093-05D8-9745-49571373C26A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A0880F7-96F5-7F27-D769-3E6A10CBEC23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6</xdr:row>
      <xdr:rowOff>76200</xdr:rowOff>
    </xdr:from>
    <xdr:to>
      <xdr:col>11</xdr:col>
      <xdr:colOff>276224</xdr:colOff>
      <xdr:row>8</xdr:row>
      <xdr:rowOff>163200</xdr:rowOff>
    </xdr:to>
    <xdr:grpSp>
      <xdr:nvGrpSpPr>
        <xdr:cNvPr id="8" name="Agrupar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9EE70F-C712-4DBF-884D-512530C065C3}"/>
            </a:ext>
          </a:extLst>
        </xdr:cNvPr>
        <xdr:cNvGrpSpPr/>
      </xdr:nvGrpSpPr>
      <xdr:grpSpPr>
        <a:xfrm>
          <a:off x="6000750" y="123825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3A8D72C6-0D87-920F-328A-CE09BC5451A4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AE701F2-4045-06AA-C2E7-A603FC0D52E0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9</xdr:col>
      <xdr:colOff>142875</xdr:colOff>
      <xdr:row>2</xdr:row>
      <xdr:rowOff>0</xdr:rowOff>
    </xdr:from>
    <xdr:to>
      <xdr:col>11</xdr:col>
      <xdr:colOff>352425</xdr:colOff>
      <xdr:row>4</xdr:row>
      <xdr:rowOff>87000</xdr:rowOff>
    </xdr:to>
    <xdr:grpSp>
      <xdr:nvGrpSpPr>
        <xdr:cNvPr id="14" name="Agrupar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0B2B482-A3F2-43BE-BD3B-F5C5D2D9C053}"/>
            </a:ext>
          </a:extLst>
        </xdr:cNvPr>
        <xdr:cNvGrpSpPr/>
      </xdr:nvGrpSpPr>
      <xdr:grpSpPr>
        <a:xfrm>
          <a:off x="5857875" y="40005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89C7C3F3-5618-F0E9-CC9C-5619322227E8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C038D3B5-33FB-4F40-EA5D-1360455B7F3B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3</xdr:row>
      <xdr:rowOff>47625</xdr:rowOff>
    </xdr:from>
    <xdr:to>
      <xdr:col>10</xdr:col>
      <xdr:colOff>533399</xdr:colOff>
      <xdr:row>5</xdr:row>
      <xdr:rowOff>115575</xdr:rowOff>
    </xdr:to>
    <xdr:grpSp>
      <xdr:nvGrpSpPr>
        <xdr:cNvPr id="14" name="Agrupar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929755-7D24-4268-8357-9D3820ADDF46}"/>
            </a:ext>
          </a:extLst>
        </xdr:cNvPr>
        <xdr:cNvGrpSpPr/>
      </xdr:nvGrpSpPr>
      <xdr:grpSpPr>
        <a:xfrm>
          <a:off x="6257925" y="695325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B4AE0A61-E694-4B49-8123-6CF30E6B6D29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9F519CE1-590B-C526-6673-F5FEDE3F3AAE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6</xdr:col>
      <xdr:colOff>28575</xdr:colOff>
      <xdr:row>3</xdr:row>
      <xdr:rowOff>38100</xdr:rowOff>
    </xdr:from>
    <xdr:to>
      <xdr:col>8</xdr:col>
      <xdr:colOff>28575</xdr:colOff>
      <xdr:row>5</xdr:row>
      <xdr:rowOff>106050</xdr:rowOff>
    </xdr:to>
    <xdr:grpSp>
      <xdr:nvGrpSpPr>
        <xdr:cNvPr id="17" name="Agrupar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CCFEB32-3E6D-4281-AD18-64C0ABBC97A5}"/>
            </a:ext>
          </a:extLst>
        </xdr:cNvPr>
        <xdr:cNvGrpSpPr/>
      </xdr:nvGrpSpPr>
      <xdr:grpSpPr>
        <a:xfrm>
          <a:off x="4314825" y="68580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F0FEE55F-36DA-546B-F521-7E1A05CC72F3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F76F414A-A0BA-8613-1938-FC8F0ECB2564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647701</xdr:colOff>
      <xdr:row>4</xdr:row>
      <xdr:rowOff>47625</xdr:rowOff>
    </xdr:from>
    <xdr:to>
      <xdr:col>14</xdr:col>
      <xdr:colOff>409575</xdr:colOff>
      <xdr:row>8</xdr:row>
      <xdr:rowOff>114301</xdr:rowOff>
    </xdr:to>
    <xdr:sp macro="" textlink="">
      <xdr:nvSpPr>
        <xdr:cNvPr id="8" name="Texto Explicativo: Linha Dobrada com Borda e Ênfase 7">
          <a:extLst>
            <a:ext uri="{FF2B5EF4-FFF2-40B4-BE49-F238E27FC236}">
              <a16:creationId xmlns:a16="http://schemas.microsoft.com/office/drawing/2014/main" id="{0B86F6A7-4CD9-B23D-F039-ABB4C1306A85}"/>
            </a:ext>
          </a:extLst>
        </xdr:cNvPr>
        <xdr:cNvSpPr/>
      </xdr:nvSpPr>
      <xdr:spPr>
        <a:xfrm>
          <a:off x="7077076" y="828675"/>
          <a:ext cx="3019424" cy="828676"/>
        </a:xfrm>
        <a:prstGeom prst="accentBorderCallout2">
          <a:avLst>
            <a:gd name="adj1" fmla="val 18750"/>
            <a:gd name="adj2" fmla="val -5178"/>
            <a:gd name="adj3" fmla="val 18750"/>
            <a:gd name="adj4" fmla="val -16667"/>
            <a:gd name="adj5" fmla="val 120546"/>
            <a:gd name="adj6" fmla="val -34049"/>
          </a:avLst>
        </a:prstGeom>
        <a:solidFill>
          <a:srgbClr val="FFCC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Parcela de ponta da capacidade de carga de estaca isolada, considerando as cargas residuais. </a:t>
          </a:r>
        </a:p>
      </xdr:txBody>
    </xdr:sp>
    <xdr:clientData/>
  </xdr:twoCellAnchor>
  <xdr:twoCellAnchor>
    <xdr:from>
      <xdr:col>10</xdr:col>
      <xdr:colOff>400050</xdr:colOff>
      <xdr:row>16</xdr:row>
      <xdr:rowOff>0</xdr:rowOff>
    </xdr:from>
    <xdr:to>
      <xdr:col>12</xdr:col>
      <xdr:colOff>504825</xdr:colOff>
      <xdr:row>18</xdr:row>
      <xdr:rowOff>87000</xdr:rowOff>
    </xdr:to>
    <xdr:grpSp>
      <xdr:nvGrpSpPr>
        <xdr:cNvPr id="9" name="Agrupar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8C0F0E-FC1F-47E9-A125-718F741A9F51}"/>
            </a:ext>
          </a:extLst>
        </xdr:cNvPr>
        <xdr:cNvGrpSpPr/>
      </xdr:nvGrpSpPr>
      <xdr:grpSpPr>
        <a:xfrm>
          <a:off x="7543800" y="31146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6B81336-1519-FB5C-962F-24E75AF33853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5D94A949-B6A4-B4CA-E71E-E95AC7BF2EF8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10</xdr:col>
      <xdr:colOff>381000</xdr:colOff>
      <xdr:row>11</xdr:row>
      <xdr:rowOff>9525</xdr:rowOff>
    </xdr:from>
    <xdr:to>
      <xdr:col>12</xdr:col>
      <xdr:colOff>485775</xdr:colOff>
      <xdr:row>13</xdr:row>
      <xdr:rowOff>96525</xdr:rowOff>
    </xdr:to>
    <xdr:grpSp>
      <xdr:nvGrpSpPr>
        <xdr:cNvPr id="12" name="Agrupar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3D596D-AB9E-441D-AD35-1D30AC68D001}"/>
            </a:ext>
          </a:extLst>
        </xdr:cNvPr>
        <xdr:cNvGrpSpPr/>
      </xdr:nvGrpSpPr>
      <xdr:grpSpPr>
        <a:xfrm>
          <a:off x="7524750" y="217170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D9CCDDCD-6E3E-55EE-17B2-63E4ACE7647F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4FAAC177-163E-402F-1FDB-216C1E96E19C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19050</xdr:rowOff>
    </xdr:from>
    <xdr:to>
      <xdr:col>18</xdr:col>
      <xdr:colOff>158750</xdr:colOff>
      <xdr:row>23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3590D5F-D160-3B19-405A-250209F732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380999</xdr:colOff>
      <xdr:row>27</xdr:row>
      <xdr:rowOff>57150</xdr:rowOff>
    </xdr:from>
    <xdr:to>
      <xdr:col>16</xdr:col>
      <xdr:colOff>243417</xdr:colOff>
      <xdr:row>45</xdr:row>
      <xdr:rowOff>57150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1D3BC87-F4BF-E689-2E10-225FB89064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381001</xdr:colOff>
      <xdr:row>45</xdr:row>
      <xdr:rowOff>190500</xdr:rowOff>
    </xdr:from>
    <xdr:to>
      <xdr:col>16</xdr:col>
      <xdr:colOff>243419</xdr:colOff>
      <xdr:row>64</xdr:row>
      <xdr:rowOff>74083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5C3165-4AAE-49EF-8CC4-6EDC2CEA4C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508000</xdr:colOff>
      <xdr:row>23</xdr:row>
      <xdr:rowOff>63500</xdr:rowOff>
    </xdr:from>
    <xdr:to>
      <xdr:col>7</xdr:col>
      <xdr:colOff>95250</xdr:colOff>
      <xdr:row>25</xdr:row>
      <xdr:rowOff>150500</xdr:rowOff>
    </xdr:to>
    <xdr:grpSp>
      <xdr:nvGrpSpPr>
        <xdr:cNvPr id="5" name="Agrupar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ECB223-91AB-41D2-93AD-48033B06A667}"/>
            </a:ext>
          </a:extLst>
        </xdr:cNvPr>
        <xdr:cNvGrpSpPr/>
      </xdr:nvGrpSpPr>
      <xdr:grpSpPr>
        <a:xfrm>
          <a:off x="3376083" y="4582583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CCD602EE-2DA3-26AE-F4DB-B1E4232705D6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444DD521-C6E4-C756-ECB1-C026BDDD19D5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8</xdr:col>
      <xdr:colOff>444499</xdr:colOff>
      <xdr:row>23</xdr:row>
      <xdr:rowOff>52917</xdr:rowOff>
    </xdr:from>
    <xdr:to>
      <xdr:col>10</xdr:col>
      <xdr:colOff>426507</xdr:colOff>
      <xdr:row>25</xdr:row>
      <xdr:rowOff>139917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38A4D64-588D-4629-AD67-6DF0E4C3CEBC}"/>
            </a:ext>
          </a:extLst>
        </xdr:cNvPr>
        <xdr:cNvGrpSpPr/>
      </xdr:nvGrpSpPr>
      <xdr:grpSpPr>
        <a:xfrm>
          <a:off x="5767916" y="457200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27B0B2FA-948B-A75F-D7A9-9018A182AF00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434B1C53-5862-2629-5585-FDB937EBEC6C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C3D03-0023-4502-9D15-B085BA82887D}">
  <sheetPr codeName="Planilha1"/>
  <dimension ref="E12:R27"/>
  <sheetViews>
    <sheetView showGridLines="0" tabSelected="1" zoomScaleNormal="100" workbookViewId="0">
      <selection activeCell="O9" sqref="O9"/>
    </sheetView>
  </sheetViews>
  <sheetFormatPr defaultRowHeight="15" x14ac:dyDescent="0.25"/>
  <sheetData>
    <row r="12" spans="13:18" ht="15" customHeight="1" x14ac:dyDescent="0.25">
      <c r="M12" s="39"/>
      <c r="N12" s="39"/>
      <c r="O12" s="39"/>
      <c r="P12" s="39"/>
      <c r="Q12" s="39"/>
      <c r="R12" s="39"/>
    </row>
    <row r="13" spans="13:18" ht="15" customHeight="1" x14ac:dyDescent="0.25">
      <c r="M13" s="39"/>
      <c r="N13" s="39"/>
      <c r="O13" s="39"/>
      <c r="P13" s="39"/>
      <c r="Q13" s="39"/>
      <c r="R13" s="39"/>
    </row>
    <row r="14" spans="13:18" ht="15" customHeight="1" x14ac:dyDescent="0.25">
      <c r="M14" s="39"/>
      <c r="N14" s="39"/>
      <c r="O14" s="39"/>
      <c r="P14" s="39"/>
      <c r="Q14" s="39"/>
      <c r="R14" s="39"/>
    </row>
    <row r="17" spans="5:14" x14ac:dyDescent="0.25">
      <c r="M17" s="38"/>
    </row>
    <row r="19" spans="5:14" x14ac:dyDescent="0.25">
      <c r="M19" s="35" t="s">
        <v>25</v>
      </c>
      <c r="N19" s="35"/>
    </row>
    <row r="20" spans="5:14" x14ac:dyDescent="0.25">
      <c r="M20" s="36" t="s">
        <v>2</v>
      </c>
      <c r="N20" s="36"/>
    </row>
    <row r="21" spans="5:14" ht="15" customHeight="1" x14ac:dyDescent="0.25">
      <c r="M21" s="37" t="s">
        <v>3</v>
      </c>
      <c r="N21" s="37"/>
    </row>
    <row r="25" spans="5:14" x14ac:dyDescent="0.25">
      <c r="E25" s="1"/>
    </row>
    <row r="26" spans="5:14" x14ac:dyDescent="0.25">
      <c r="E26" s="1"/>
    </row>
    <row r="27" spans="5:14" x14ac:dyDescent="0.25">
      <c r="E27" s="1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EFEE9-445C-460B-B49C-DD4AE9E26172}">
  <sheetPr codeName="Planilha5"/>
  <dimension ref="A1:K18"/>
  <sheetViews>
    <sheetView workbookViewId="0"/>
  </sheetViews>
  <sheetFormatPr defaultRowHeight="15" x14ac:dyDescent="0.25"/>
  <cols>
    <col min="1" max="16384" width="9.140625" style="6"/>
  </cols>
  <sheetData>
    <row r="1" spans="1:11" ht="32.25" x14ac:dyDescent="0.4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</row>
    <row r="4" spans="1:11" ht="30" customHeight="1" x14ac:dyDescent="0.25">
      <c r="A4" s="50" t="s">
        <v>34</v>
      </c>
      <c r="B4" s="50"/>
      <c r="C4" s="50"/>
      <c r="D4" s="50"/>
      <c r="E4" s="50"/>
      <c r="F4" s="50"/>
      <c r="G4" s="50"/>
      <c r="H4" s="50"/>
      <c r="I4" s="50"/>
      <c r="J4" s="50"/>
      <c r="K4" s="50"/>
    </row>
    <row r="5" spans="1:11" ht="16.5" x14ac:dyDescent="0.25">
      <c r="A5" s="5"/>
      <c r="B5" s="8"/>
      <c r="C5" s="8"/>
      <c r="D5" s="8"/>
      <c r="E5" s="8"/>
      <c r="F5" s="8"/>
      <c r="G5" s="8"/>
      <c r="H5" s="8"/>
      <c r="I5" s="8"/>
      <c r="J5" s="8"/>
      <c r="K5" s="8"/>
    </row>
    <row r="6" spans="1:11" ht="66" customHeight="1" x14ac:dyDescent="0.25">
      <c r="A6" s="51" t="s">
        <v>33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spans="1:11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</row>
    <row r="8" spans="1:11" x14ac:dyDescent="0.25">
      <c r="A8" s="52" t="s">
        <v>27</v>
      </c>
      <c r="B8" s="52"/>
      <c r="C8" s="52"/>
      <c r="D8" s="52"/>
      <c r="E8" s="52"/>
      <c r="F8" s="52"/>
      <c r="G8" s="52"/>
      <c r="H8" s="52"/>
      <c r="I8" s="52"/>
      <c r="J8" s="52"/>
      <c r="K8" s="52"/>
    </row>
    <row r="9" spans="1:1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</row>
    <row r="10" spans="1:11" ht="28.5" customHeight="1" x14ac:dyDescent="0.25">
      <c r="A10" s="50" t="s">
        <v>28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</row>
    <row r="11" spans="1:1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</row>
    <row r="12" spans="1:11" ht="33" customHeight="1" x14ac:dyDescent="0.25">
      <c r="A12" s="51" t="s">
        <v>31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spans="1:1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</row>
    <row r="16" spans="1:11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</row>
    <row r="17" spans="1:11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1:1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</row>
  </sheetData>
  <sheetProtection selectLockedCells="1"/>
  <mergeCells count="5">
    <mergeCell ref="A4:K4"/>
    <mergeCell ref="A6:K6"/>
    <mergeCell ref="A8:K8"/>
    <mergeCell ref="A10:K10"/>
    <mergeCell ref="A12:K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D53D1-BC4A-49B9-81BA-27747F953F9A}">
  <sheetPr codeName="Planilha11"/>
  <dimension ref="A1:I23"/>
  <sheetViews>
    <sheetView showGridLines="0" zoomScaleNormal="100" workbookViewId="0">
      <selection activeCell="K17" sqref="K17"/>
    </sheetView>
  </sheetViews>
  <sheetFormatPr defaultRowHeight="15" x14ac:dyDescent="0.25"/>
  <cols>
    <col min="1" max="5" width="9.140625" style="6"/>
    <col min="6" max="6" width="12.42578125" style="6" bestFit="1" customWidth="1"/>
    <col min="7" max="16384" width="9.140625" style="6"/>
  </cols>
  <sheetData>
    <row r="1" spans="1:9" ht="16.5" x14ac:dyDescent="0.25">
      <c r="A1" s="5" t="s">
        <v>6</v>
      </c>
      <c r="B1" s="8"/>
      <c r="C1" s="8"/>
      <c r="D1" s="8"/>
    </row>
    <row r="2" spans="1:9" x14ac:dyDescent="0.25">
      <c r="A2" s="8"/>
      <c r="B2" s="8"/>
      <c r="C2" s="8"/>
      <c r="D2" s="8"/>
    </row>
    <row r="3" spans="1:9" x14ac:dyDescent="0.25">
      <c r="A3" s="53" t="s">
        <v>4</v>
      </c>
      <c r="B3" s="53"/>
      <c r="C3" s="53"/>
      <c r="D3" s="53"/>
      <c r="E3" s="10"/>
      <c r="F3" s="53" t="s">
        <v>9</v>
      </c>
      <c r="G3" s="53"/>
      <c r="H3" s="10"/>
    </row>
    <row r="4" spans="1:9" x14ac:dyDescent="0.25">
      <c r="A4" s="9" t="s">
        <v>26</v>
      </c>
      <c r="B4" s="49">
        <v>11</v>
      </c>
      <c r="C4" s="49">
        <v>17</v>
      </c>
      <c r="D4" s="49">
        <v>35</v>
      </c>
      <c r="E4" s="10"/>
      <c r="F4" s="9" t="s">
        <v>0</v>
      </c>
      <c r="G4" s="9" t="s">
        <v>10</v>
      </c>
      <c r="H4" s="10"/>
    </row>
    <row r="5" spans="1:9" x14ac:dyDescent="0.25">
      <c r="A5" s="9" t="s">
        <v>26</v>
      </c>
      <c r="B5" s="49"/>
      <c r="C5" s="49"/>
      <c r="D5" s="49"/>
      <c r="F5" s="49">
        <v>1000</v>
      </c>
      <c r="G5" s="49">
        <v>7</v>
      </c>
    </row>
    <row r="6" spans="1:9" x14ac:dyDescent="0.25">
      <c r="A6" s="9" t="s">
        <v>26</v>
      </c>
      <c r="B6" s="49"/>
      <c r="C6" s="49"/>
      <c r="D6" s="49"/>
    </row>
    <row r="7" spans="1:9" x14ac:dyDescent="0.25">
      <c r="A7" s="9" t="s">
        <v>26</v>
      </c>
      <c r="B7" s="49"/>
      <c r="C7" s="49"/>
      <c r="D7" s="49"/>
    </row>
    <row r="8" spans="1:9" x14ac:dyDescent="0.25">
      <c r="A8" s="9" t="s">
        <v>26</v>
      </c>
      <c r="B8" s="49"/>
      <c r="C8" s="49"/>
      <c r="D8" s="49"/>
      <c r="F8" s="55" t="s">
        <v>5</v>
      </c>
      <c r="G8" s="56"/>
      <c r="H8" s="57"/>
      <c r="I8" s="3" t="s">
        <v>16</v>
      </c>
    </row>
    <row r="9" spans="1:9" x14ac:dyDescent="0.25">
      <c r="A9" s="9" t="s">
        <v>26</v>
      </c>
      <c r="B9" s="49"/>
      <c r="C9" s="49"/>
      <c r="D9" s="49"/>
      <c r="F9" s="54" t="s">
        <v>11</v>
      </c>
      <c r="G9" s="54"/>
      <c r="H9" s="54"/>
      <c r="I9" s="4">
        <v>1</v>
      </c>
    </row>
    <row r="10" spans="1:9" x14ac:dyDescent="0.25">
      <c r="A10" s="9" t="s">
        <v>26</v>
      </c>
      <c r="B10" s="49"/>
      <c r="C10" s="49"/>
      <c r="D10" s="49"/>
      <c r="F10" s="54" t="s">
        <v>12</v>
      </c>
      <c r="G10" s="54"/>
      <c r="H10" s="54"/>
      <c r="I10" s="4">
        <v>2</v>
      </c>
    </row>
    <row r="11" spans="1:9" x14ac:dyDescent="0.25">
      <c r="A11" s="9" t="s">
        <v>26</v>
      </c>
      <c r="B11" s="49"/>
      <c r="C11" s="49"/>
      <c r="D11" s="49"/>
      <c r="F11" s="54" t="s">
        <v>13</v>
      </c>
      <c r="G11" s="54"/>
      <c r="H11" s="54"/>
      <c r="I11" s="4">
        <v>3</v>
      </c>
    </row>
    <row r="12" spans="1:9" x14ac:dyDescent="0.25">
      <c r="A12" s="9" t="s">
        <v>26</v>
      </c>
      <c r="B12" s="49"/>
      <c r="C12" s="49"/>
      <c r="D12" s="49"/>
      <c r="F12" s="54" t="s">
        <v>17</v>
      </c>
      <c r="G12" s="54"/>
      <c r="H12" s="54"/>
      <c r="I12" s="4">
        <v>4</v>
      </c>
    </row>
    <row r="13" spans="1:9" x14ac:dyDescent="0.25">
      <c r="A13" s="9" t="s">
        <v>26</v>
      </c>
      <c r="B13" s="49"/>
      <c r="C13" s="49"/>
      <c r="D13" s="49"/>
      <c r="F13" s="54" t="s">
        <v>14</v>
      </c>
      <c r="G13" s="54"/>
      <c r="H13" s="54"/>
      <c r="I13" s="4">
        <v>5</v>
      </c>
    </row>
    <row r="14" spans="1:9" x14ac:dyDescent="0.25">
      <c r="A14" s="9" t="s">
        <v>26</v>
      </c>
      <c r="B14" s="49"/>
      <c r="C14" s="49"/>
      <c r="D14" s="49"/>
      <c r="F14" s="54" t="s">
        <v>15</v>
      </c>
      <c r="G14" s="54"/>
      <c r="H14" s="54"/>
      <c r="I14" s="4">
        <v>6</v>
      </c>
    </row>
    <row r="15" spans="1:9" x14ac:dyDescent="0.25">
      <c r="A15" s="9" t="s">
        <v>26</v>
      </c>
      <c r="B15" s="49"/>
      <c r="C15" s="49"/>
      <c r="D15" s="49"/>
      <c r="F15" s="54" t="s">
        <v>18</v>
      </c>
      <c r="G15" s="54"/>
      <c r="H15" s="54"/>
      <c r="I15" s="4">
        <v>7</v>
      </c>
    </row>
    <row r="16" spans="1:9" x14ac:dyDescent="0.25">
      <c r="A16" s="9" t="s">
        <v>26</v>
      </c>
      <c r="B16" s="49"/>
      <c r="C16" s="49"/>
      <c r="D16" s="49"/>
    </row>
    <row r="17" spans="1:4" x14ac:dyDescent="0.25">
      <c r="A17" s="9" t="s">
        <v>26</v>
      </c>
      <c r="B17" s="49"/>
      <c r="C17" s="49"/>
      <c r="D17" s="49"/>
    </row>
    <row r="18" spans="1:4" x14ac:dyDescent="0.25">
      <c r="A18" s="9" t="s">
        <v>26</v>
      </c>
      <c r="B18" s="49"/>
      <c r="C18" s="49"/>
      <c r="D18" s="49"/>
    </row>
    <row r="19" spans="1:4" x14ac:dyDescent="0.25">
      <c r="A19" s="9" t="s">
        <v>26</v>
      </c>
      <c r="B19" s="49"/>
      <c r="C19" s="49"/>
      <c r="D19" s="49"/>
    </row>
    <row r="20" spans="1:4" x14ac:dyDescent="0.25">
      <c r="A20" s="9" t="s">
        <v>26</v>
      </c>
      <c r="B20" s="49"/>
      <c r="C20" s="49"/>
      <c r="D20" s="49"/>
    </row>
    <row r="21" spans="1:4" x14ac:dyDescent="0.25">
      <c r="A21" s="9" t="s">
        <v>26</v>
      </c>
      <c r="B21" s="49"/>
      <c r="C21" s="49"/>
      <c r="D21" s="49"/>
    </row>
    <row r="22" spans="1:4" x14ac:dyDescent="0.25">
      <c r="A22" s="9" t="s">
        <v>26</v>
      </c>
      <c r="B22" s="49"/>
      <c r="C22" s="49"/>
      <c r="D22" s="49"/>
    </row>
    <row r="23" spans="1:4" x14ac:dyDescent="0.25">
      <c r="A23" s="9" t="s">
        <v>26</v>
      </c>
      <c r="B23" s="49"/>
      <c r="C23" s="49"/>
      <c r="D23" s="49"/>
    </row>
  </sheetData>
  <sheetProtection selectLockedCells="1"/>
  <mergeCells count="10">
    <mergeCell ref="A3:D3"/>
    <mergeCell ref="F12:H12"/>
    <mergeCell ref="F13:H13"/>
    <mergeCell ref="F14:H14"/>
    <mergeCell ref="F15:H15"/>
    <mergeCell ref="F3:G3"/>
    <mergeCell ref="F9:H9"/>
    <mergeCell ref="F10:H10"/>
    <mergeCell ref="F8:H8"/>
    <mergeCell ref="F11:H11"/>
  </mergeCells>
  <dataValidations count="5">
    <dataValidation type="decimal" allowBlank="1" showInputMessage="1" showErrorMessage="1" prompt="Digite o diâmetro da estaca, em mm." sqref="F5" xr:uid="{3F73BBD2-9B47-4DBA-ADFC-005126BA5AC7}">
      <formula1>88.9</formula1>
      <formula2>1200</formula2>
    </dataValidation>
    <dataValidation type="whole" allowBlank="1" showInputMessage="1" showErrorMessage="1" prompt="Digite o valor correspondente ao tipo de estaca ( ver Tabela)." sqref="G5" xr:uid="{6938ADEE-31D6-4AC1-8E84-CB6F4776658F}">
      <formula1>1</formula1>
      <formula2>7</formula2>
    </dataValidation>
    <dataValidation type="decimal" errorStyle="warning" allowBlank="1" showInputMessage="1" showErrorMessage="1" errorTitle="Alerta!" error="Nspt &lt;= 50 golpes/30 cm." prompt="Digite o valor de Nspt ligeiramente abaixo da ponta da estaca." sqref="D4:D23" xr:uid="{7501A80D-DF21-4AC5-ADDF-7EBFA91011DD}">
      <formula1>1</formula1>
      <formula2>50</formula2>
    </dataValidation>
    <dataValidation type="decimal" errorStyle="warning" allowBlank="1" showInputMessage="1" showErrorMessage="1" errorTitle="Alerta!" error="Nspt &lt;= 50 golpes/30 cm." prompt="Digite o valor de Nspt ligeiramente acima da ponta da estaca." sqref="B4:B23" xr:uid="{D678C822-F850-4159-AE7A-7FCB6956F4A3}">
      <formula1>1</formula1>
      <formula2>50</formula2>
    </dataValidation>
    <dataValidation type="decimal" errorStyle="warning" allowBlank="1" showInputMessage="1" showErrorMessage="1" errorTitle="Alerta!" error="Nspt &lt;= 50 golpes/30 cm." prompt="Digite o valor de Nspt da camada onde está situada a ponta da estaca." sqref="C4:C23" xr:uid="{FD9C3F85-E2CA-4678-942F-32FA0598574B}">
      <formula1>1</formula1>
      <formula2>50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86599-7500-4FA6-A610-5B90EAD08E1D}">
  <sheetPr codeName="Planilha2"/>
  <dimension ref="A1:G25"/>
  <sheetViews>
    <sheetView showGridLines="0" workbookViewId="0">
      <selection activeCell="G5" sqref="G5"/>
    </sheetView>
  </sheetViews>
  <sheetFormatPr defaultRowHeight="15" x14ac:dyDescent="0.25"/>
  <cols>
    <col min="1" max="3" width="9.7109375" style="6" customWidth="1"/>
    <col min="4" max="4" width="9.140625" style="6"/>
    <col min="5" max="7" width="9.7109375" style="6" customWidth="1"/>
    <col min="8" max="16384" width="9.140625" style="6"/>
  </cols>
  <sheetData>
    <row r="1" spans="1:7" ht="16.5" x14ac:dyDescent="0.25">
      <c r="A1" s="5" t="s">
        <v>8</v>
      </c>
      <c r="E1" s="7"/>
      <c r="F1" s="7"/>
      <c r="G1" s="7"/>
    </row>
    <row r="2" spans="1:7" x14ac:dyDescent="0.25">
      <c r="E2" s="7"/>
      <c r="F2" s="7"/>
      <c r="G2" s="7"/>
    </row>
    <row r="3" spans="1:7" x14ac:dyDescent="0.25">
      <c r="A3" s="58" t="s">
        <v>19</v>
      </c>
      <c r="B3" s="58"/>
      <c r="C3" s="58"/>
      <c r="D3" s="8"/>
      <c r="E3" s="59" t="s">
        <v>20</v>
      </c>
      <c r="F3" s="59"/>
      <c r="G3" s="59"/>
    </row>
    <row r="4" spans="1:7" x14ac:dyDescent="0.25">
      <c r="A4" s="11" t="s">
        <v>0</v>
      </c>
      <c r="B4" s="11" t="s">
        <v>26</v>
      </c>
      <c r="C4" s="12" t="s">
        <v>7</v>
      </c>
      <c r="D4" s="8"/>
      <c r="E4" s="3" t="s">
        <v>0</v>
      </c>
      <c r="F4" s="3" t="s">
        <v>26</v>
      </c>
      <c r="G4" s="15" t="s">
        <v>7</v>
      </c>
    </row>
    <row r="5" spans="1:7" x14ac:dyDescent="0.25">
      <c r="A5" s="2">
        <f>IF(Entrada!B4="","",Entrada!$F$5)</f>
        <v>1000</v>
      </c>
      <c r="B5" s="14">
        <f>IF(Entrada!B4="","",AVERAGE(Entrada!B4:D4))</f>
        <v>21</v>
      </c>
      <c r="C5" s="13">
        <f>IF(Entrada!B4="","",Entrada!$G$5)</f>
        <v>7</v>
      </c>
      <c r="D5" s="8"/>
      <c r="E5" s="16">
        <f>IF(Entrada!B4="","",((A5-88.9)/(1200-88.9))*(0.85-0.15)+0.15)</f>
        <v>0.72399873998739983</v>
      </c>
      <c r="F5" s="16">
        <f>IF(Entrada!B4="","",((B5-1)/(50-1))*(0.85-0.15)+0.15)</f>
        <v>0.43571428571428572</v>
      </c>
      <c r="G5" s="16">
        <f>IF(Entrada!B4="","",((C5-1)/(7-1))*(0.85-0.15)+0.15)</f>
        <v>0.85</v>
      </c>
    </row>
    <row r="6" spans="1:7" x14ac:dyDescent="0.25">
      <c r="A6" s="2" t="str">
        <f>IF(Entrada!B5="","",Entrada!$F$5)</f>
        <v/>
      </c>
      <c r="B6" s="14" t="str">
        <f>IF(Entrada!B5="","",AVERAGE(Entrada!B5:D5))</f>
        <v/>
      </c>
      <c r="C6" s="13" t="str">
        <f>IF(Entrada!B5="","",Entrada!$G$5)</f>
        <v/>
      </c>
      <c r="D6" s="8"/>
      <c r="E6" s="16" t="str">
        <f>IF(Entrada!B5="","",((A6-88.9)/(1200-88.9))*(0.85-0.15)+0.15)</f>
        <v/>
      </c>
      <c r="F6" s="16" t="str">
        <f>IF(Entrada!B5="","",((B6-1)/(50-1))*(0.85-0.15)+0.15)</f>
        <v/>
      </c>
      <c r="G6" s="16" t="str">
        <f>IF(Entrada!B5="","",((C6-1)/(7-1))*(0.85-0.15)+0.15)</f>
        <v/>
      </c>
    </row>
    <row r="7" spans="1:7" x14ac:dyDescent="0.25">
      <c r="A7" s="2" t="str">
        <f>IF(Entrada!B6="","",Entrada!$F$5)</f>
        <v/>
      </c>
      <c r="B7" s="14" t="str">
        <f>IF(Entrada!B6="","",AVERAGE(Entrada!B6:D6))</f>
        <v/>
      </c>
      <c r="C7" s="13" t="str">
        <f>IF(Entrada!B6="","",Entrada!$G$5)</f>
        <v/>
      </c>
      <c r="D7" s="8"/>
      <c r="E7" s="16" t="str">
        <f>IF(Entrada!B6="","",((A7-88.9)/(1200-88.9))*(0.85-0.15)+0.15)</f>
        <v/>
      </c>
      <c r="F7" s="16" t="str">
        <f>IF(Entrada!B6="","",((B7-1)/(50-1))*(0.85-0.15)+0.15)</f>
        <v/>
      </c>
      <c r="G7" s="16" t="str">
        <f>IF(Entrada!B6="","",((C7-1)/(7-1))*(0.85-0.15)+0.15)</f>
        <v/>
      </c>
    </row>
    <row r="8" spans="1:7" x14ac:dyDescent="0.25">
      <c r="A8" s="2" t="str">
        <f>IF(Entrada!B7="","",Entrada!$F$5)</f>
        <v/>
      </c>
      <c r="B8" s="14" t="str">
        <f>IF(Entrada!B7="","",AVERAGE(Entrada!B7:D7))</f>
        <v/>
      </c>
      <c r="C8" s="13" t="str">
        <f>IF(Entrada!B7="","",Entrada!$G$5)</f>
        <v/>
      </c>
      <c r="D8" s="8"/>
      <c r="E8" s="16" t="str">
        <f>IF(Entrada!B7="","",((A8-88.9)/(1200-88.9))*(0.85-0.15)+0.15)</f>
        <v/>
      </c>
      <c r="F8" s="16" t="str">
        <f>IF(Entrada!B7="","",((B8-1)/(50-1))*(0.85-0.15)+0.15)</f>
        <v/>
      </c>
      <c r="G8" s="16" t="str">
        <f>IF(Entrada!B7="","",((C8-1)/(7-1))*(0.85-0.15)+0.15)</f>
        <v/>
      </c>
    </row>
    <row r="9" spans="1:7" x14ac:dyDescent="0.25">
      <c r="A9" s="2" t="str">
        <f>IF(Entrada!B8="","",Entrada!$F$5)</f>
        <v/>
      </c>
      <c r="B9" s="14" t="str">
        <f>IF(Entrada!B8="","",AVERAGE(Entrada!B8:D8))</f>
        <v/>
      </c>
      <c r="C9" s="13" t="str">
        <f>IF(Entrada!B8="","",Entrada!$G$5)</f>
        <v/>
      </c>
      <c r="D9" s="8"/>
      <c r="E9" s="16" t="str">
        <f>IF(Entrada!B8="","",((A9-88.9)/(1200-88.9))*(0.85-0.15)+0.15)</f>
        <v/>
      </c>
      <c r="F9" s="16" t="str">
        <f>IF(Entrada!B8="","",((B9-1)/(50-1))*(0.85-0.15)+0.15)</f>
        <v/>
      </c>
      <c r="G9" s="16" t="str">
        <f>IF(Entrada!B8="","",((C9-1)/(7-1))*(0.85-0.15)+0.15)</f>
        <v/>
      </c>
    </row>
    <row r="10" spans="1:7" x14ac:dyDescent="0.25">
      <c r="A10" s="2" t="str">
        <f>IF(Entrada!B9="","",Entrada!$F$5)</f>
        <v/>
      </c>
      <c r="B10" s="14" t="str">
        <f>IF(Entrada!B9="","",AVERAGE(Entrada!B9:D9))</f>
        <v/>
      </c>
      <c r="C10" s="13" t="str">
        <f>IF(Entrada!B9="","",Entrada!$G$5)</f>
        <v/>
      </c>
      <c r="D10" s="8"/>
      <c r="E10" s="16" t="str">
        <f>IF(Entrada!B9="","",((A10-88.9)/(1200-88.9))*(0.85-0.15)+0.15)</f>
        <v/>
      </c>
      <c r="F10" s="16" t="str">
        <f>IF(Entrada!B9="","",((B10-1)/(50-1))*(0.85-0.15)+0.15)</f>
        <v/>
      </c>
      <c r="G10" s="16" t="str">
        <f>IF(Entrada!B9="","",((C10-1)/(7-1))*(0.85-0.15)+0.15)</f>
        <v/>
      </c>
    </row>
    <row r="11" spans="1:7" x14ac:dyDescent="0.25">
      <c r="A11" s="2" t="str">
        <f>IF(Entrada!B10="","",Entrada!$F$5)</f>
        <v/>
      </c>
      <c r="B11" s="14" t="str">
        <f>IF(Entrada!B10="","",AVERAGE(Entrada!B10:D10))</f>
        <v/>
      </c>
      <c r="C11" s="13" t="str">
        <f>IF(Entrada!B10="","",Entrada!$G$5)</f>
        <v/>
      </c>
      <c r="D11" s="8"/>
      <c r="E11" s="16" t="str">
        <f>IF(Entrada!B10="","",((A11-88.9)/(1200-88.9))*(0.85-0.15)+0.15)</f>
        <v/>
      </c>
      <c r="F11" s="16" t="str">
        <f>IF(Entrada!B10="","",((B11-1)/(50-1))*(0.85-0.15)+0.15)</f>
        <v/>
      </c>
      <c r="G11" s="16" t="str">
        <f>IF(Entrada!B10="","",((C11-1)/(7-1))*(0.85-0.15)+0.15)</f>
        <v/>
      </c>
    </row>
    <row r="12" spans="1:7" x14ac:dyDescent="0.25">
      <c r="A12" s="2" t="str">
        <f>IF(Entrada!B11="","",Entrada!$F$5)</f>
        <v/>
      </c>
      <c r="B12" s="14" t="str">
        <f>IF(Entrada!B11="","",AVERAGE(Entrada!B11:D11))</f>
        <v/>
      </c>
      <c r="C12" s="13" t="str">
        <f>IF(Entrada!B11="","",Entrada!$G$5)</f>
        <v/>
      </c>
      <c r="D12" s="8"/>
      <c r="E12" s="16" t="str">
        <f>IF(Entrada!B11="","",((A12-88.9)/(1200-88.9))*(0.85-0.15)+0.15)</f>
        <v/>
      </c>
      <c r="F12" s="16" t="str">
        <f>IF(Entrada!B11="","",((B12-1)/(50-1))*(0.85-0.15)+0.15)</f>
        <v/>
      </c>
      <c r="G12" s="16" t="str">
        <f>IF(Entrada!B11="","",((C12-1)/(7-1))*(0.85-0.15)+0.15)</f>
        <v/>
      </c>
    </row>
    <row r="13" spans="1:7" x14ac:dyDescent="0.25">
      <c r="A13" s="2" t="str">
        <f>IF(Entrada!B12="","",Entrada!$F$5)</f>
        <v/>
      </c>
      <c r="B13" s="14" t="str">
        <f>IF(Entrada!B12="","",AVERAGE(Entrada!B12:D12))</f>
        <v/>
      </c>
      <c r="C13" s="13" t="str">
        <f>IF(Entrada!B12="","",Entrada!$G$5)</f>
        <v/>
      </c>
      <c r="D13" s="8"/>
      <c r="E13" s="16" t="str">
        <f>IF(Entrada!B12="","",((A13-88.9)/(1200-88.9))*(0.85-0.15)+0.15)</f>
        <v/>
      </c>
      <c r="F13" s="16" t="str">
        <f>IF(Entrada!B12="","",((B13-1)/(50-1))*(0.85-0.15)+0.15)</f>
        <v/>
      </c>
      <c r="G13" s="16" t="str">
        <f>IF(Entrada!B12="","",((C13-1)/(7-1))*(0.85-0.15)+0.15)</f>
        <v/>
      </c>
    </row>
    <row r="14" spans="1:7" x14ac:dyDescent="0.25">
      <c r="A14" s="2" t="str">
        <f>IF(Entrada!B13="","",Entrada!$F$5)</f>
        <v/>
      </c>
      <c r="B14" s="14" t="str">
        <f>IF(Entrada!B13="","",AVERAGE(Entrada!B13:D13))</f>
        <v/>
      </c>
      <c r="C14" s="13" t="str">
        <f>IF(Entrada!B13="","",Entrada!$G$5)</f>
        <v/>
      </c>
      <c r="D14" s="8"/>
      <c r="E14" s="16" t="str">
        <f>IF(Entrada!B13="","",((A14-88.9)/(1200-88.9))*(0.85-0.15)+0.15)</f>
        <v/>
      </c>
      <c r="F14" s="16" t="str">
        <f>IF(Entrada!B13="","",((B14-1)/(50-1))*(0.85-0.15)+0.15)</f>
        <v/>
      </c>
      <c r="G14" s="16" t="str">
        <f>IF(Entrada!B13="","",((C14-1)/(7-1))*(0.85-0.15)+0.15)</f>
        <v/>
      </c>
    </row>
    <row r="15" spans="1:7" x14ac:dyDescent="0.25">
      <c r="A15" s="2" t="str">
        <f>IF(Entrada!B14="","",Entrada!$F$5)</f>
        <v/>
      </c>
      <c r="B15" s="14" t="str">
        <f>IF(Entrada!B14="","",AVERAGE(Entrada!B14:D14))</f>
        <v/>
      </c>
      <c r="C15" s="13" t="str">
        <f>IF(Entrada!B14="","",Entrada!$G$5)</f>
        <v/>
      </c>
      <c r="D15" s="8"/>
      <c r="E15" s="16" t="str">
        <f>IF(Entrada!B14="","",((A15-88.9)/(1200-88.9))*(0.85-0.15)+0.15)</f>
        <v/>
      </c>
      <c r="F15" s="16" t="str">
        <f>IF(Entrada!B14="","",((B15-1)/(50-1))*(0.85-0.15)+0.15)</f>
        <v/>
      </c>
      <c r="G15" s="16" t="str">
        <f>IF(Entrada!B14="","",((C15-1)/(7-1))*(0.85-0.15)+0.15)</f>
        <v/>
      </c>
    </row>
    <row r="16" spans="1:7" x14ac:dyDescent="0.25">
      <c r="A16" s="2" t="str">
        <f>IF(Entrada!B15="","",Entrada!$F$5)</f>
        <v/>
      </c>
      <c r="B16" s="14" t="str">
        <f>IF(Entrada!B15="","",AVERAGE(Entrada!B15:D15))</f>
        <v/>
      </c>
      <c r="C16" s="13" t="str">
        <f>IF(Entrada!B15="","",Entrada!$G$5)</f>
        <v/>
      </c>
      <c r="D16" s="8"/>
      <c r="E16" s="16" t="str">
        <f>IF(Entrada!B15="","",((A16-88.9)/(1200-88.9))*(0.85-0.15)+0.15)</f>
        <v/>
      </c>
      <c r="F16" s="16" t="str">
        <f>IF(Entrada!B15="","",((B16-1)/(50-1))*(0.85-0.15)+0.15)</f>
        <v/>
      </c>
      <c r="G16" s="16" t="str">
        <f>IF(Entrada!B15="","",((C16-1)/(7-1))*(0.85-0.15)+0.15)</f>
        <v/>
      </c>
    </row>
    <row r="17" spans="1:7" x14ac:dyDescent="0.25">
      <c r="A17" s="2" t="str">
        <f>IF(Entrada!B16="","",Entrada!$F$5)</f>
        <v/>
      </c>
      <c r="B17" s="14" t="str">
        <f>IF(Entrada!B16="","",AVERAGE(Entrada!B16:D16))</f>
        <v/>
      </c>
      <c r="C17" s="13" t="str">
        <f>IF(Entrada!B16="","",Entrada!$G$5)</f>
        <v/>
      </c>
      <c r="D17" s="8"/>
      <c r="E17" s="16" t="str">
        <f>IF(Entrada!B16="","",((A17-88.9)/(1200-88.9))*(0.85-0.15)+0.15)</f>
        <v/>
      </c>
      <c r="F17" s="16" t="str">
        <f>IF(Entrada!B16="","",((B17-1)/(50-1))*(0.85-0.15)+0.15)</f>
        <v/>
      </c>
      <c r="G17" s="16" t="str">
        <f>IF(Entrada!B16="","",((C17-1)/(7-1))*(0.85-0.15)+0.15)</f>
        <v/>
      </c>
    </row>
    <row r="18" spans="1:7" x14ac:dyDescent="0.25">
      <c r="A18" s="2" t="str">
        <f>IF(Entrada!B17="","",Entrada!$F$5)</f>
        <v/>
      </c>
      <c r="B18" s="14" t="str">
        <f>IF(Entrada!B17="","",AVERAGE(Entrada!B17:D17))</f>
        <v/>
      </c>
      <c r="C18" s="13" t="str">
        <f>IF(Entrada!B17="","",Entrada!$G$5)</f>
        <v/>
      </c>
      <c r="D18" s="8"/>
      <c r="E18" s="16" t="str">
        <f>IF(Entrada!B17="","",((A18-88.9)/(1200-88.9))*(0.85-0.15)+0.15)</f>
        <v/>
      </c>
      <c r="F18" s="16" t="str">
        <f>IF(Entrada!B17="","",((B18-1)/(50-1))*(0.85-0.15)+0.15)</f>
        <v/>
      </c>
      <c r="G18" s="16" t="str">
        <f>IF(Entrada!B17="","",((C18-1)/(7-1))*(0.85-0.15)+0.15)</f>
        <v/>
      </c>
    </row>
    <row r="19" spans="1:7" x14ac:dyDescent="0.25">
      <c r="A19" s="2" t="str">
        <f>IF(Entrada!B18="","",Entrada!$F$5)</f>
        <v/>
      </c>
      <c r="B19" s="14" t="str">
        <f>IF(Entrada!B18="","",AVERAGE(Entrada!B18:D18))</f>
        <v/>
      </c>
      <c r="C19" s="13" t="str">
        <f>IF(Entrada!B18="","",Entrada!$G$5)</f>
        <v/>
      </c>
      <c r="D19" s="8"/>
      <c r="E19" s="16" t="str">
        <f>IF(Entrada!B18="","",((A19-88.9)/(1200-88.9))*(0.85-0.15)+0.15)</f>
        <v/>
      </c>
      <c r="F19" s="16" t="str">
        <f>IF(Entrada!B18="","",((B19-1)/(50-1))*(0.85-0.15)+0.15)</f>
        <v/>
      </c>
      <c r="G19" s="16" t="str">
        <f>IF(Entrada!B18="","",((C19-1)/(7-1))*(0.85-0.15)+0.15)</f>
        <v/>
      </c>
    </row>
    <row r="20" spans="1:7" x14ac:dyDescent="0.25">
      <c r="A20" s="2" t="str">
        <f>IF(Entrada!B19="","",Entrada!$F$5)</f>
        <v/>
      </c>
      <c r="B20" s="14" t="str">
        <f>IF(Entrada!B19="","",AVERAGE(Entrada!B19:D19))</f>
        <v/>
      </c>
      <c r="C20" s="13" t="str">
        <f>IF(Entrada!B19="","",Entrada!$G$5)</f>
        <v/>
      </c>
      <c r="D20" s="8"/>
      <c r="E20" s="16" t="str">
        <f>IF(Entrada!B19="","",((A20-88.9)/(1200-88.9))*(0.85-0.15)+0.15)</f>
        <v/>
      </c>
      <c r="F20" s="16" t="str">
        <f>IF(Entrada!B19="","",((B20-1)/(50-1))*(0.85-0.15)+0.15)</f>
        <v/>
      </c>
      <c r="G20" s="16" t="str">
        <f>IF(Entrada!B19="","",((C20-1)/(7-1))*(0.85-0.15)+0.15)</f>
        <v/>
      </c>
    </row>
    <row r="21" spans="1:7" x14ac:dyDescent="0.25">
      <c r="A21" s="2" t="str">
        <f>IF(Entrada!B20="","",Entrada!$F$5)</f>
        <v/>
      </c>
      <c r="B21" s="14" t="str">
        <f>IF(Entrada!B20="","",AVERAGE(Entrada!B20:D20))</f>
        <v/>
      </c>
      <c r="C21" s="13" t="str">
        <f>IF(Entrada!B20="","",Entrada!$G$5)</f>
        <v/>
      </c>
      <c r="D21" s="8"/>
      <c r="E21" s="16" t="str">
        <f>IF(Entrada!B20="","",((A21-88.9)/(1200-88.9))*(0.85-0.15)+0.15)</f>
        <v/>
      </c>
      <c r="F21" s="16" t="str">
        <f>IF(Entrada!B20="","",((B21-1)/(50-1))*(0.85-0.15)+0.15)</f>
        <v/>
      </c>
      <c r="G21" s="16" t="str">
        <f>IF(Entrada!B20="","",((C21-1)/(7-1))*(0.85-0.15)+0.15)</f>
        <v/>
      </c>
    </row>
    <row r="22" spans="1:7" x14ac:dyDescent="0.25">
      <c r="A22" s="2" t="str">
        <f>IF(Entrada!B21="","",Entrada!$F$5)</f>
        <v/>
      </c>
      <c r="B22" s="14" t="str">
        <f>IF(Entrada!B21="","",AVERAGE(Entrada!B21:D21))</f>
        <v/>
      </c>
      <c r="C22" s="13" t="str">
        <f>IF(Entrada!B21="","",Entrada!$G$5)</f>
        <v/>
      </c>
      <c r="D22" s="8"/>
      <c r="E22" s="16" t="str">
        <f>IF(Entrada!B21="","",((A22-88.9)/(1200-88.9))*(0.85-0.15)+0.15)</f>
        <v/>
      </c>
      <c r="F22" s="16" t="str">
        <f>IF(Entrada!B21="","",((B22-1)/(50-1))*(0.85-0.15)+0.15)</f>
        <v/>
      </c>
      <c r="G22" s="16" t="str">
        <f>IF(Entrada!B21="","",((C22-1)/(7-1))*(0.85-0.15)+0.15)</f>
        <v/>
      </c>
    </row>
    <row r="23" spans="1:7" x14ac:dyDescent="0.25">
      <c r="A23" s="2" t="str">
        <f>IF(Entrada!B22="","",Entrada!$F$5)</f>
        <v/>
      </c>
      <c r="B23" s="14" t="str">
        <f>IF(Entrada!B22="","",AVERAGE(Entrada!B22:D22))</f>
        <v/>
      </c>
      <c r="C23" s="13" t="str">
        <f>IF(Entrada!B22="","",Entrada!$G$5)</f>
        <v/>
      </c>
      <c r="D23" s="8"/>
      <c r="E23" s="16" t="str">
        <f>IF(Entrada!B22="","",((A23-88.9)/(1200-88.9))*(0.85-0.15)+0.15)</f>
        <v/>
      </c>
      <c r="F23" s="16" t="str">
        <f>IF(Entrada!B22="","",((B23-1)/(50-1))*(0.85-0.15)+0.15)</f>
        <v/>
      </c>
      <c r="G23" s="16" t="str">
        <f>IF(Entrada!B22="","",((C23-1)/(7-1))*(0.85-0.15)+0.15)</f>
        <v/>
      </c>
    </row>
    <row r="24" spans="1:7" x14ac:dyDescent="0.25">
      <c r="A24" s="2" t="str">
        <f>IF(Entrada!B23="","",Entrada!$F$5)</f>
        <v/>
      </c>
      <c r="B24" s="14" t="str">
        <f>IF(Entrada!B23="","",AVERAGE(Entrada!B23:D23))</f>
        <v/>
      </c>
      <c r="C24" s="13" t="str">
        <f>IF(Entrada!B23="","",Entrada!$G$5)</f>
        <v/>
      </c>
      <c r="D24" s="8"/>
      <c r="E24" s="16" t="str">
        <f>IF(Entrada!B23="","",((A24-88.9)/(1200-88.9))*(0.85-0.15)+0.15)</f>
        <v/>
      </c>
      <c r="F24" s="16" t="str">
        <f>IF(Entrada!B23="","",((B24-1)/(50-1))*(0.85-0.15)+0.15)</f>
        <v/>
      </c>
      <c r="G24" s="16" t="str">
        <f>IF(Entrada!B23="","",((C24-1)/(7-1))*(0.85-0.15)+0.15)</f>
        <v/>
      </c>
    </row>
    <row r="25" spans="1:7" x14ac:dyDescent="0.25">
      <c r="A25" s="8"/>
      <c r="B25" s="8"/>
      <c r="C25" s="8"/>
      <c r="D25" s="8"/>
      <c r="E25" s="8"/>
      <c r="F25" s="8"/>
      <c r="G25" s="8"/>
    </row>
  </sheetData>
  <sheetProtection selectLockedCells="1"/>
  <mergeCells count="2">
    <mergeCell ref="A3:C3"/>
    <mergeCell ref="E3:G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F4496-1EC5-4EA7-9768-695C1D0AE627}">
  <sheetPr codeName="Planilha4"/>
  <dimension ref="A1:N37"/>
  <sheetViews>
    <sheetView workbookViewId="0">
      <selection activeCell="E34" sqref="E34"/>
    </sheetView>
  </sheetViews>
  <sheetFormatPr defaultRowHeight="15" x14ac:dyDescent="0.25"/>
  <cols>
    <col min="1" max="8" width="10.7109375" style="6" customWidth="1"/>
    <col min="9" max="16384" width="9.140625" style="6"/>
  </cols>
  <sheetData>
    <row r="1" spans="1:14" ht="16.5" x14ac:dyDescent="0.25">
      <c r="A1" s="5" t="s">
        <v>21</v>
      </c>
    </row>
    <row r="2" spans="1:14" ht="15.75" x14ac:dyDescent="0.25">
      <c r="A2" s="17"/>
      <c r="J2" s="48"/>
      <c r="K2" s="48"/>
      <c r="L2" s="48"/>
      <c r="M2" s="48"/>
    </row>
    <row r="3" spans="1:14" ht="18.75" x14ac:dyDescent="0.3">
      <c r="A3" s="26" t="s">
        <v>23</v>
      </c>
      <c r="B3" s="3" t="s">
        <v>0</v>
      </c>
      <c r="C3" s="3" t="s">
        <v>26</v>
      </c>
      <c r="D3" s="15" t="s">
        <v>7</v>
      </c>
      <c r="E3" s="20" t="s">
        <v>22</v>
      </c>
      <c r="F3" s="33"/>
      <c r="G3" s="33"/>
      <c r="H3" s="33"/>
      <c r="I3" s="8"/>
      <c r="J3" s="48"/>
      <c r="K3" s="48"/>
      <c r="L3" s="48"/>
      <c r="M3" s="48"/>
      <c r="N3" s="8"/>
    </row>
    <row r="4" spans="1:14" ht="15.75" x14ac:dyDescent="0.25">
      <c r="A4" s="26">
        <v>1</v>
      </c>
      <c r="B4" s="16">
        <v>-1.0759000000000001</v>
      </c>
      <c r="C4" s="16">
        <v>-0.2147</v>
      </c>
      <c r="D4" s="16">
        <v>1.9099999999999999E-2</v>
      </c>
      <c r="E4" s="16">
        <v>-0.20519999999999999</v>
      </c>
      <c r="F4" s="28"/>
      <c r="G4" s="28"/>
      <c r="H4" s="28"/>
      <c r="I4" s="8"/>
      <c r="J4" s="48"/>
      <c r="K4" s="48"/>
      <c r="L4" s="48"/>
      <c r="M4" s="48"/>
      <c r="N4" s="8"/>
    </row>
    <row r="5" spans="1:14" ht="15.75" x14ac:dyDescent="0.25">
      <c r="A5" s="26">
        <v>2</v>
      </c>
      <c r="B5" s="16">
        <v>-1.0979000000000001</v>
      </c>
      <c r="C5" s="16">
        <v>3.0300000000000001E-2</v>
      </c>
      <c r="D5" s="16">
        <v>-0.40300000000000002</v>
      </c>
      <c r="E5" s="16">
        <v>-4.02E-2</v>
      </c>
      <c r="F5" s="28"/>
      <c r="G5" s="28"/>
      <c r="H5" s="28"/>
      <c r="I5" s="8"/>
      <c r="J5" s="48"/>
      <c r="K5" s="48"/>
      <c r="L5" s="48"/>
      <c r="M5" s="48"/>
      <c r="N5" s="8"/>
    </row>
    <row r="6" spans="1:14" x14ac:dyDescent="0.25">
      <c r="A6" s="26">
        <v>3</v>
      </c>
      <c r="B6" s="16">
        <v>-2.1381999999999999</v>
      </c>
      <c r="C6" s="16">
        <v>-0.5292</v>
      </c>
      <c r="D6" s="16">
        <v>0.12039999999999999</v>
      </c>
      <c r="E6" s="16">
        <v>0.90890000000000004</v>
      </c>
      <c r="F6" s="28"/>
      <c r="G6" s="28"/>
      <c r="H6" s="28"/>
      <c r="I6" s="8"/>
      <c r="J6" s="8"/>
      <c r="K6" s="8"/>
      <c r="L6" s="8"/>
      <c r="M6" s="8"/>
      <c r="N6" s="8"/>
    </row>
    <row r="7" spans="1:14" x14ac:dyDescent="0.25">
      <c r="A7" s="26">
        <v>4</v>
      </c>
      <c r="B7" s="16">
        <v>-1.8982000000000001</v>
      </c>
      <c r="C7" s="16">
        <v>-0.6603</v>
      </c>
      <c r="D7" s="16">
        <v>0.13619999999999999</v>
      </c>
      <c r="E7" s="16">
        <v>0.63570000000000004</v>
      </c>
      <c r="F7" s="28"/>
      <c r="G7" s="28"/>
      <c r="H7" s="28"/>
      <c r="I7" s="8"/>
      <c r="J7" s="8"/>
      <c r="K7" s="8"/>
      <c r="L7" s="8"/>
      <c r="M7" s="8"/>
      <c r="N7" s="8"/>
    </row>
    <row r="8" spans="1:14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4" x14ac:dyDescent="0.25">
      <c r="A10" s="11" t="s">
        <v>0</v>
      </c>
      <c r="B10" s="11" t="s">
        <v>26</v>
      </c>
      <c r="C10" s="12" t="s">
        <v>7</v>
      </c>
      <c r="D10" s="33"/>
      <c r="E10" s="25">
        <v>1</v>
      </c>
      <c r="F10" s="25">
        <v>2</v>
      </c>
      <c r="G10" s="25">
        <v>3</v>
      </c>
      <c r="H10" s="25">
        <v>4</v>
      </c>
      <c r="J10" s="25">
        <v>1</v>
      </c>
      <c r="K10" s="25">
        <v>2</v>
      </c>
      <c r="L10" s="25">
        <v>3</v>
      </c>
      <c r="M10" s="25">
        <v>4</v>
      </c>
    </row>
    <row r="11" spans="1:14" x14ac:dyDescent="0.25">
      <c r="A11" s="21">
        <f>IF(Entrada!B4="","",ROUND(Normalização!E5,3))</f>
        <v>0.72399999999999998</v>
      </c>
      <c r="B11" s="21">
        <f>IF(Entrada!B4="","",ROUND(Normalização!F5,3))</f>
        <v>0.436</v>
      </c>
      <c r="C11" s="21">
        <f>IF(Entrada!B4="","",ROUND(Normalização!G5,3))</f>
        <v>0.85</v>
      </c>
      <c r="D11" s="34"/>
      <c r="E11" s="22">
        <f>IF(A11="","",$B$4*A11+$C$4*B11+$D$4*C11+$E$4)</f>
        <v>-1.0615258000000001</v>
      </c>
      <c r="F11" s="22">
        <f>IF(A11="","",$B$5*A11+$C$5*B11+$D$5*C11+$E$5)</f>
        <v>-1.1644188</v>
      </c>
      <c r="G11" s="22">
        <f>IF(A11="","",$B$6*A11+$C$6*B11+$D$6*C11+$E$6)</f>
        <v>-0.76754799999999967</v>
      </c>
      <c r="H11" s="22">
        <f>IF(A11="","",$B$7*A11+$C$7*B11+$D$7*C11+$E$7)</f>
        <v>-0.91071760000000002</v>
      </c>
      <c r="J11" s="22">
        <f t="shared" ref="J11:J30" si="0">IF(A11="","",1/(1+EXP(-E11)))</f>
        <v>0.2570179803236653</v>
      </c>
      <c r="K11" s="22">
        <f t="shared" ref="K11:K30" si="1">IF(A11="","",1/(1+EXP(-F11)))</f>
        <v>0.23786529359200217</v>
      </c>
      <c r="L11" s="22">
        <f t="shared" ref="L11:L30" si="2">IF(A11="","",1/(1+EXP(-G11)))</f>
        <v>0.31700976162912597</v>
      </c>
      <c r="M11" s="22">
        <f t="shared" ref="M11:M30" si="3">IF(A11="","",1/(1+EXP(-H11)))</f>
        <v>0.28685301653955797</v>
      </c>
    </row>
    <row r="12" spans="1:14" x14ac:dyDescent="0.25">
      <c r="A12" s="21" t="str">
        <f>IF(Entrada!B5="","",ROUND(Normalização!E6,3))</f>
        <v/>
      </c>
      <c r="B12" s="21" t="str">
        <f>IF(Entrada!B5="","",ROUND(Normalização!F6,3))</f>
        <v/>
      </c>
      <c r="C12" s="21" t="str">
        <f>IF(Entrada!B5="","",ROUND(Normalização!G6,3))</f>
        <v/>
      </c>
      <c r="D12" s="34"/>
      <c r="E12" s="22" t="str">
        <f t="shared" ref="E12:E30" si="4">IF(A12="","",$B$4*A12+$C$4*B12+$D$4*C12+$E$4)</f>
        <v/>
      </c>
      <c r="F12" s="22" t="str">
        <f t="shared" ref="F12:F30" si="5">IF(A12="","",$B$5*A12+$C$5*B12+$D$5*C12+$E$5)</f>
        <v/>
      </c>
      <c r="G12" s="22" t="str">
        <f t="shared" ref="G12:G30" si="6">IF(A12="","",$B$6*A12+$C$6*B12+$D$6*C12+$E$6)</f>
        <v/>
      </c>
      <c r="H12" s="22" t="str">
        <f t="shared" ref="H12:H30" si="7">IF(A12="","",$B$7*A12+$C$7*B12+$D$7*C12+$E$7)</f>
        <v/>
      </c>
      <c r="J12" s="22" t="str">
        <f t="shared" si="0"/>
        <v/>
      </c>
      <c r="K12" s="22" t="str">
        <f t="shared" si="1"/>
        <v/>
      </c>
      <c r="L12" s="22" t="str">
        <f t="shared" si="2"/>
        <v/>
      </c>
      <c r="M12" s="22" t="str">
        <f t="shared" si="3"/>
        <v/>
      </c>
    </row>
    <row r="13" spans="1:14" x14ac:dyDescent="0.25">
      <c r="A13" s="21" t="str">
        <f>IF(Entrada!B6="","",ROUND(Normalização!E7,3))</f>
        <v/>
      </c>
      <c r="B13" s="21" t="str">
        <f>IF(Entrada!B6="","",ROUND(Normalização!F7,3))</f>
        <v/>
      </c>
      <c r="C13" s="21" t="str">
        <f>IF(Entrada!B6="","",ROUND(Normalização!G7,3))</f>
        <v/>
      </c>
      <c r="D13" s="34"/>
      <c r="E13" s="22" t="str">
        <f t="shared" si="4"/>
        <v/>
      </c>
      <c r="F13" s="22" t="str">
        <f t="shared" si="5"/>
        <v/>
      </c>
      <c r="G13" s="22" t="str">
        <f t="shared" si="6"/>
        <v/>
      </c>
      <c r="H13" s="22" t="str">
        <f t="shared" si="7"/>
        <v/>
      </c>
      <c r="J13" s="22" t="str">
        <f t="shared" si="0"/>
        <v/>
      </c>
      <c r="K13" s="22" t="str">
        <f t="shared" si="1"/>
        <v/>
      </c>
      <c r="L13" s="22" t="str">
        <f t="shared" si="2"/>
        <v/>
      </c>
      <c r="M13" s="22" t="str">
        <f t="shared" si="3"/>
        <v/>
      </c>
    </row>
    <row r="14" spans="1:14" x14ac:dyDescent="0.25">
      <c r="A14" s="21" t="str">
        <f>IF(Entrada!B7="","",ROUND(Normalização!E8,3))</f>
        <v/>
      </c>
      <c r="B14" s="21" t="str">
        <f>IF(Entrada!B7="","",ROUND(Normalização!F8,3))</f>
        <v/>
      </c>
      <c r="C14" s="21" t="str">
        <f>IF(Entrada!B7="","",ROUND(Normalização!G8,3))</f>
        <v/>
      </c>
      <c r="D14" s="34"/>
      <c r="E14" s="22" t="str">
        <f t="shared" si="4"/>
        <v/>
      </c>
      <c r="F14" s="22" t="str">
        <f t="shared" si="5"/>
        <v/>
      </c>
      <c r="G14" s="22" t="str">
        <f t="shared" si="6"/>
        <v/>
      </c>
      <c r="H14" s="22" t="str">
        <f t="shared" si="7"/>
        <v/>
      </c>
      <c r="J14" s="22" t="str">
        <f t="shared" si="0"/>
        <v/>
      </c>
      <c r="K14" s="22" t="str">
        <f t="shared" si="1"/>
        <v/>
      </c>
      <c r="L14" s="22" t="str">
        <f t="shared" si="2"/>
        <v/>
      </c>
      <c r="M14" s="22" t="str">
        <f t="shared" si="3"/>
        <v/>
      </c>
    </row>
    <row r="15" spans="1:14" x14ac:dyDescent="0.25">
      <c r="A15" s="21" t="str">
        <f>IF(Entrada!B8="","",ROUND(Normalização!E9,3))</f>
        <v/>
      </c>
      <c r="B15" s="21" t="str">
        <f>IF(Entrada!B8="","",ROUND(Normalização!F9,3))</f>
        <v/>
      </c>
      <c r="C15" s="21" t="str">
        <f>IF(Entrada!B8="","",ROUND(Normalização!G9,3))</f>
        <v/>
      </c>
      <c r="D15" s="34"/>
      <c r="E15" s="22" t="str">
        <f t="shared" si="4"/>
        <v/>
      </c>
      <c r="F15" s="22" t="str">
        <f t="shared" si="5"/>
        <v/>
      </c>
      <c r="G15" s="22" t="str">
        <f t="shared" si="6"/>
        <v/>
      </c>
      <c r="H15" s="22" t="str">
        <f t="shared" si="7"/>
        <v/>
      </c>
      <c r="J15" s="22" t="str">
        <f t="shared" si="0"/>
        <v/>
      </c>
      <c r="K15" s="22" t="str">
        <f t="shared" si="1"/>
        <v/>
      </c>
      <c r="L15" s="22" t="str">
        <f t="shared" si="2"/>
        <v/>
      </c>
      <c r="M15" s="22" t="str">
        <f t="shared" si="3"/>
        <v/>
      </c>
    </row>
    <row r="16" spans="1:14" x14ac:dyDescent="0.25">
      <c r="A16" s="21" t="str">
        <f>IF(Entrada!B9="","",ROUND(Normalização!E10,3))</f>
        <v/>
      </c>
      <c r="B16" s="21" t="str">
        <f>IF(Entrada!B9="","",ROUND(Normalização!F10,3))</f>
        <v/>
      </c>
      <c r="C16" s="21" t="str">
        <f>IF(Entrada!B9="","",ROUND(Normalização!G10,3))</f>
        <v/>
      </c>
      <c r="D16" s="34"/>
      <c r="E16" s="22" t="str">
        <f t="shared" si="4"/>
        <v/>
      </c>
      <c r="F16" s="22" t="str">
        <f t="shared" si="5"/>
        <v/>
      </c>
      <c r="G16" s="22" t="str">
        <f t="shared" si="6"/>
        <v/>
      </c>
      <c r="H16" s="22" t="str">
        <f t="shared" si="7"/>
        <v/>
      </c>
      <c r="J16" s="22" t="str">
        <f t="shared" si="0"/>
        <v/>
      </c>
      <c r="K16" s="22" t="str">
        <f t="shared" si="1"/>
        <v/>
      </c>
      <c r="L16" s="22" t="str">
        <f t="shared" si="2"/>
        <v/>
      </c>
      <c r="M16" s="22" t="str">
        <f t="shared" si="3"/>
        <v/>
      </c>
    </row>
    <row r="17" spans="1:14" x14ac:dyDescent="0.25">
      <c r="A17" s="21" t="str">
        <f>IF(Entrada!B10="","",ROUND(Normalização!E11,3))</f>
        <v/>
      </c>
      <c r="B17" s="21" t="str">
        <f>IF(Entrada!B10="","",ROUND(Normalização!F11,3))</f>
        <v/>
      </c>
      <c r="C17" s="21" t="str">
        <f>IF(Entrada!B10="","",ROUND(Normalização!G11,3))</f>
        <v/>
      </c>
      <c r="D17" s="34"/>
      <c r="E17" s="22" t="str">
        <f t="shared" si="4"/>
        <v/>
      </c>
      <c r="F17" s="22" t="str">
        <f t="shared" si="5"/>
        <v/>
      </c>
      <c r="G17" s="22" t="str">
        <f t="shared" si="6"/>
        <v/>
      </c>
      <c r="H17" s="22" t="str">
        <f t="shared" si="7"/>
        <v/>
      </c>
      <c r="J17" s="22" t="str">
        <f t="shared" si="0"/>
        <v/>
      </c>
      <c r="K17" s="22" t="str">
        <f t="shared" si="1"/>
        <v/>
      </c>
      <c r="L17" s="22" t="str">
        <f t="shared" si="2"/>
        <v/>
      </c>
      <c r="M17" s="22" t="str">
        <f t="shared" si="3"/>
        <v/>
      </c>
    </row>
    <row r="18" spans="1:14" x14ac:dyDescent="0.25">
      <c r="A18" s="21" t="str">
        <f>IF(Entrada!B11="","",ROUND(Normalização!E12,3))</f>
        <v/>
      </c>
      <c r="B18" s="21" t="str">
        <f>IF(Entrada!B11="","",ROUND(Normalização!F12,3))</f>
        <v/>
      </c>
      <c r="C18" s="21" t="str">
        <f>IF(Entrada!B11="","",ROUND(Normalização!G12,3))</f>
        <v/>
      </c>
      <c r="D18" s="34"/>
      <c r="E18" s="22" t="str">
        <f t="shared" si="4"/>
        <v/>
      </c>
      <c r="F18" s="22" t="str">
        <f t="shared" si="5"/>
        <v/>
      </c>
      <c r="G18" s="22" t="str">
        <f t="shared" si="6"/>
        <v/>
      </c>
      <c r="H18" s="22" t="str">
        <f t="shared" si="7"/>
        <v/>
      </c>
      <c r="J18" s="22" t="str">
        <f t="shared" si="0"/>
        <v/>
      </c>
      <c r="K18" s="22" t="str">
        <f t="shared" si="1"/>
        <v/>
      </c>
      <c r="L18" s="22" t="str">
        <f t="shared" si="2"/>
        <v/>
      </c>
      <c r="M18" s="22" t="str">
        <f t="shared" si="3"/>
        <v/>
      </c>
    </row>
    <row r="19" spans="1:14" x14ac:dyDescent="0.25">
      <c r="A19" s="21" t="str">
        <f>IF(Entrada!B12="","",ROUND(Normalização!E13,3))</f>
        <v/>
      </c>
      <c r="B19" s="21" t="str">
        <f>IF(Entrada!B12="","",ROUND(Normalização!F13,3))</f>
        <v/>
      </c>
      <c r="C19" s="21" t="str">
        <f>IF(Entrada!B12="","",ROUND(Normalização!G13,3))</f>
        <v/>
      </c>
      <c r="D19" s="34"/>
      <c r="E19" s="22" t="str">
        <f t="shared" si="4"/>
        <v/>
      </c>
      <c r="F19" s="22" t="str">
        <f t="shared" si="5"/>
        <v/>
      </c>
      <c r="G19" s="22" t="str">
        <f t="shared" si="6"/>
        <v/>
      </c>
      <c r="H19" s="22" t="str">
        <f t="shared" si="7"/>
        <v/>
      </c>
      <c r="J19" s="22" t="str">
        <f t="shared" si="0"/>
        <v/>
      </c>
      <c r="K19" s="22" t="str">
        <f t="shared" si="1"/>
        <v/>
      </c>
      <c r="L19" s="22" t="str">
        <f t="shared" si="2"/>
        <v/>
      </c>
      <c r="M19" s="22" t="str">
        <f t="shared" si="3"/>
        <v/>
      </c>
    </row>
    <row r="20" spans="1:14" x14ac:dyDescent="0.25">
      <c r="A20" s="21" t="str">
        <f>IF(Entrada!B13="","",ROUND(Normalização!E14,3))</f>
        <v/>
      </c>
      <c r="B20" s="21" t="str">
        <f>IF(Entrada!B13="","",ROUND(Normalização!F14,3))</f>
        <v/>
      </c>
      <c r="C20" s="21" t="str">
        <f>IF(Entrada!B13="","",ROUND(Normalização!G14,3))</f>
        <v/>
      </c>
      <c r="D20" s="34"/>
      <c r="E20" s="22" t="str">
        <f t="shared" si="4"/>
        <v/>
      </c>
      <c r="F20" s="22" t="str">
        <f t="shared" si="5"/>
        <v/>
      </c>
      <c r="G20" s="22" t="str">
        <f t="shared" si="6"/>
        <v/>
      </c>
      <c r="H20" s="22" t="str">
        <f t="shared" si="7"/>
        <v/>
      </c>
      <c r="J20" s="22" t="str">
        <f t="shared" si="0"/>
        <v/>
      </c>
      <c r="K20" s="22" t="str">
        <f t="shared" si="1"/>
        <v/>
      </c>
      <c r="L20" s="22" t="str">
        <f t="shared" si="2"/>
        <v/>
      </c>
      <c r="M20" s="22" t="str">
        <f t="shared" si="3"/>
        <v/>
      </c>
    </row>
    <row r="21" spans="1:14" x14ac:dyDescent="0.25">
      <c r="A21" s="21" t="str">
        <f>IF(Entrada!B14="","",ROUND(Normalização!E15,3))</f>
        <v/>
      </c>
      <c r="B21" s="21" t="str">
        <f>IF(Entrada!B14="","",ROUND(Normalização!F15,3))</f>
        <v/>
      </c>
      <c r="C21" s="21" t="str">
        <f>IF(Entrada!B14="","",ROUND(Normalização!G15,3))</f>
        <v/>
      </c>
      <c r="D21" s="34"/>
      <c r="E21" s="22" t="str">
        <f t="shared" si="4"/>
        <v/>
      </c>
      <c r="F21" s="22" t="str">
        <f t="shared" si="5"/>
        <v/>
      </c>
      <c r="G21" s="22" t="str">
        <f t="shared" si="6"/>
        <v/>
      </c>
      <c r="H21" s="22" t="str">
        <f t="shared" si="7"/>
        <v/>
      </c>
      <c r="J21" s="22" t="str">
        <f t="shared" si="0"/>
        <v/>
      </c>
      <c r="K21" s="22" t="str">
        <f t="shared" si="1"/>
        <v/>
      </c>
      <c r="L21" s="22" t="str">
        <f t="shared" si="2"/>
        <v/>
      </c>
      <c r="M21" s="22" t="str">
        <f t="shared" si="3"/>
        <v/>
      </c>
    </row>
    <row r="22" spans="1:14" x14ac:dyDescent="0.25">
      <c r="A22" s="21" t="str">
        <f>IF(Entrada!B15="","",ROUND(Normalização!E16,3))</f>
        <v/>
      </c>
      <c r="B22" s="21" t="str">
        <f>IF(Entrada!B15="","",ROUND(Normalização!F16,3))</f>
        <v/>
      </c>
      <c r="C22" s="21" t="str">
        <f>IF(Entrada!B15="","",ROUND(Normalização!G16,3))</f>
        <v/>
      </c>
      <c r="D22" s="34"/>
      <c r="E22" s="22" t="str">
        <f t="shared" si="4"/>
        <v/>
      </c>
      <c r="F22" s="22" t="str">
        <f t="shared" si="5"/>
        <v/>
      </c>
      <c r="G22" s="22" t="str">
        <f t="shared" si="6"/>
        <v/>
      </c>
      <c r="H22" s="22" t="str">
        <f t="shared" si="7"/>
        <v/>
      </c>
      <c r="J22" s="22" t="str">
        <f t="shared" si="0"/>
        <v/>
      </c>
      <c r="K22" s="22" t="str">
        <f t="shared" si="1"/>
        <v/>
      </c>
      <c r="L22" s="22" t="str">
        <f t="shared" si="2"/>
        <v/>
      </c>
      <c r="M22" s="22" t="str">
        <f t="shared" si="3"/>
        <v/>
      </c>
    </row>
    <row r="23" spans="1:14" x14ac:dyDescent="0.25">
      <c r="A23" s="21" t="str">
        <f>IF(Entrada!B16="","",ROUND(Normalização!E17,3))</f>
        <v/>
      </c>
      <c r="B23" s="21" t="str">
        <f>IF(Entrada!B16="","",ROUND(Normalização!F17,3))</f>
        <v/>
      </c>
      <c r="C23" s="21" t="str">
        <f>IF(Entrada!B16="","",ROUND(Normalização!G17,3))</f>
        <v/>
      </c>
      <c r="D23" s="34"/>
      <c r="E23" s="22" t="str">
        <f t="shared" si="4"/>
        <v/>
      </c>
      <c r="F23" s="22" t="str">
        <f t="shared" si="5"/>
        <v/>
      </c>
      <c r="G23" s="22" t="str">
        <f t="shared" si="6"/>
        <v/>
      </c>
      <c r="H23" s="22" t="str">
        <f t="shared" si="7"/>
        <v/>
      </c>
      <c r="J23" s="22" t="str">
        <f t="shared" si="0"/>
        <v/>
      </c>
      <c r="K23" s="22" t="str">
        <f t="shared" si="1"/>
        <v/>
      </c>
      <c r="L23" s="22" t="str">
        <f t="shared" si="2"/>
        <v/>
      </c>
      <c r="M23" s="22" t="str">
        <f t="shared" si="3"/>
        <v/>
      </c>
    </row>
    <row r="24" spans="1:14" x14ac:dyDescent="0.25">
      <c r="A24" s="21" t="str">
        <f>IF(Entrada!B17="","",ROUND(Normalização!E18,3))</f>
        <v/>
      </c>
      <c r="B24" s="21" t="str">
        <f>IF(Entrada!B17="","",ROUND(Normalização!F18,3))</f>
        <v/>
      </c>
      <c r="C24" s="21" t="str">
        <f>IF(Entrada!B17="","",ROUND(Normalização!G18,3))</f>
        <v/>
      </c>
      <c r="D24" s="34"/>
      <c r="E24" s="22" t="str">
        <f t="shared" si="4"/>
        <v/>
      </c>
      <c r="F24" s="22" t="str">
        <f t="shared" si="5"/>
        <v/>
      </c>
      <c r="G24" s="22" t="str">
        <f t="shared" si="6"/>
        <v/>
      </c>
      <c r="H24" s="22" t="str">
        <f t="shared" si="7"/>
        <v/>
      </c>
      <c r="J24" s="22" t="str">
        <f t="shared" si="0"/>
        <v/>
      </c>
      <c r="K24" s="22" t="str">
        <f t="shared" si="1"/>
        <v/>
      </c>
      <c r="L24" s="22" t="str">
        <f t="shared" si="2"/>
        <v/>
      </c>
      <c r="M24" s="22" t="str">
        <f t="shared" si="3"/>
        <v/>
      </c>
    </row>
    <row r="25" spans="1:14" x14ac:dyDescent="0.25">
      <c r="A25" s="21" t="str">
        <f>IF(Entrada!B18="","",ROUND(Normalização!E19,3))</f>
        <v/>
      </c>
      <c r="B25" s="21" t="str">
        <f>IF(Entrada!B18="","",ROUND(Normalização!F19,3))</f>
        <v/>
      </c>
      <c r="C25" s="21" t="str">
        <f>IF(Entrada!B18="","",ROUND(Normalização!G19,3))</f>
        <v/>
      </c>
      <c r="D25" s="34"/>
      <c r="E25" s="22" t="str">
        <f t="shared" si="4"/>
        <v/>
      </c>
      <c r="F25" s="22" t="str">
        <f t="shared" si="5"/>
        <v/>
      </c>
      <c r="G25" s="22" t="str">
        <f t="shared" si="6"/>
        <v/>
      </c>
      <c r="H25" s="22" t="str">
        <f t="shared" si="7"/>
        <v/>
      </c>
      <c r="J25" s="22" t="str">
        <f t="shared" si="0"/>
        <v/>
      </c>
      <c r="K25" s="22" t="str">
        <f t="shared" si="1"/>
        <v/>
      </c>
      <c r="L25" s="22" t="str">
        <f t="shared" si="2"/>
        <v/>
      </c>
      <c r="M25" s="22" t="str">
        <f t="shared" si="3"/>
        <v/>
      </c>
    </row>
    <row r="26" spans="1:14" x14ac:dyDescent="0.25">
      <c r="A26" s="21" t="str">
        <f>IF(Entrada!B19="","",ROUND(Normalização!E20,3))</f>
        <v/>
      </c>
      <c r="B26" s="21" t="str">
        <f>IF(Entrada!B19="","",ROUND(Normalização!F20,3))</f>
        <v/>
      </c>
      <c r="C26" s="21" t="str">
        <f>IF(Entrada!B19="","",ROUND(Normalização!G20,3))</f>
        <v/>
      </c>
      <c r="D26" s="34"/>
      <c r="E26" s="22" t="str">
        <f t="shared" si="4"/>
        <v/>
      </c>
      <c r="F26" s="22" t="str">
        <f t="shared" si="5"/>
        <v/>
      </c>
      <c r="G26" s="22" t="str">
        <f t="shared" si="6"/>
        <v/>
      </c>
      <c r="H26" s="22" t="str">
        <f t="shared" si="7"/>
        <v/>
      </c>
      <c r="J26" s="22" t="str">
        <f t="shared" si="0"/>
        <v/>
      </c>
      <c r="K26" s="22" t="str">
        <f t="shared" si="1"/>
        <v/>
      </c>
      <c r="L26" s="22" t="str">
        <f t="shared" si="2"/>
        <v/>
      </c>
      <c r="M26" s="22" t="str">
        <f t="shared" si="3"/>
        <v/>
      </c>
    </row>
    <row r="27" spans="1:14" x14ac:dyDescent="0.25">
      <c r="A27" s="21" t="str">
        <f>IF(Entrada!B20="","",ROUND(Normalização!E21,3))</f>
        <v/>
      </c>
      <c r="B27" s="21" t="str">
        <f>IF(Entrada!B20="","",ROUND(Normalização!F21,3))</f>
        <v/>
      </c>
      <c r="C27" s="21" t="str">
        <f>IF(Entrada!B20="","",ROUND(Normalização!G21,3))</f>
        <v/>
      </c>
      <c r="D27" s="34"/>
      <c r="E27" s="22" t="str">
        <f t="shared" si="4"/>
        <v/>
      </c>
      <c r="F27" s="22" t="str">
        <f t="shared" si="5"/>
        <v/>
      </c>
      <c r="G27" s="22" t="str">
        <f t="shared" si="6"/>
        <v/>
      </c>
      <c r="H27" s="22" t="str">
        <f t="shared" si="7"/>
        <v/>
      </c>
      <c r="J27" s="22" t="str">
        <f t="shared" si="0"/>
        <v/>
      </c>
      <c r="K27" s="22" t="str">
        <f t="shared" si="1"/>
        <v/>
      </c>
      <c r="L27" s="22" t="str">
        <f t="shared" si="2"/>
        <v/>
      </c>
      <c r="M27" s="22" t="str">
        <f t="shared" si="3"/>
        <v/>
      </c>
    </row>
    <row r="28" spans="1:14" x14ac:dyDescent="0.25">
      <c r="A28" s="21" t="str">
        <f>IF(Entrada!B21="","",ROUND(Normalização!E22,3))</f>
        <v/>
      </c>
      <c r="B28" s="21" t="str">
        <f>IF(Entrada!B21="","",ROUND(Normalização!F22,3))</f>
        <v/>
      </c>
      <c r="C28" s="21" t="str">
        <f>IF(Entrada!B21="","",ROUND(Normalização!G22,3))</f>
        <v/>
      </c>
      <c r="D28" s="34"/>
      <c r="E28" s="22" t="str">
        <f t="shared" si="4"/>
        <v/>
      </c>
      <c r="F28" s="22" t="str">
        <f t="shared" si="5"/>
        <v/>
      </c>
      <c r="G28" s="22" t="str">
        <f t="shared" si="6"/>
        <v/>
      </c>
      <c r="H28" s="22" t="str">
        <f t="shared" si="7"/>
        <v/>
      </c>
      <c r="J28" s="22" t="str">
        <f t="shared" si="0"/>
        <v/>
      </c>
      <c r="K28" s="22" t="str">
        <f t="shared" si="1"/>
        <v/>
      </c>
      <c r="L28" s="22" t="str">
        <f t="shared" si="2"/>
        <v/>
      </c>
      <c r="M28" s="22" t="str">
        <f t="shared" si="3"/>
        <v/>
      </c>
    </row>
    <row r="29" spans="1:14" x14ac:dyDescent="0.25">
      <c r="A29" s="21" t="str">
        <f>IF(Entrada!B22="","",ROUND(Normalização!E23,3))</f>
        <v/>
      </c>
      <c r="B29" s="21" t="str">
        <f>IF(Entrada!B22="","",ROUND(Normalização!F23,3))</f>
        <v/>
      </c>
      <c r="C29" s="21" t="str">
        <f>IF(Entrada!B22="","",ROUND(Normalização!G23,3))</f>
        <v/>
      </c>
      <c r="D29" s="34"/>
      <c r="E29" s="22" t="str">
        <f t="shared" si="4"/>
        <v/>
      </c>
      <c r="F29" s="22" t="str">
        <f t="shared" si="5"/>
        <v/>
      </c>
      <c r="G29" s="22" t="str">
        <f t="shared" si="6"/>
        <v/>
      </c>
      <c r="H29" s="22" t="str">
        <f t="shared" si="7"/>
        <v/>
      </c>
      <c r="J29" s="22" t="str">
        <f t="shared" si="0"/>
        <v/>
      </c>
      <c r="K29" s="22" t="str">
        <f t="shared" si="1"/>
        <v/>
      </c>
      <c r="L29" s="22" t="str">
        <f t="shared" si="2"/>
        <v/>
      </c>
      <c r="M29" s="22" t="str">
        <f t="shared" si="3"/>
        <v/>
      </c>
    </row>
    <row r="30" spans="1:14" x14ac:dyDescent="0.25">
      <c r="A30" s="21" t="str">
        <f>IF(Entrada!B23="","",ROUND(Normalização!E24,3))</f>
        <v/>
      </c>
      <c r="B30" s="21" t="str">
        <f>IF(Entrada!B23="","",ROUND(Normalização!F24,3))</f>
        <v/>
      </c>
      <c r="C30" s="21" t="str">
        <f>IF(Entrada!B23="","",ROUND(Normalização!G24,3))</f>
        <v/>
      </c>
      <c r="D30" s="34"/>
      <c r="E30" s="22" t="str">
        <f t="shared" si="4"/>
        <v/>
      </c>
      <c r="F30" s="22" t="str">
        <f t="shared" si="5"/>
        <v/>
      </c>
      <c r="G30" s="22" t="str">
        <f t="shared" si="6"/>
        <v/>
      </c>
      <c r="H30" s="22" t="str">
        <f t="shared" si="7"/>
        <v/>
      </c>
      <c r="J30" s="22" t="str">
        <f t="shared" si="0"/>
        <v/>
      </c>
      <c r="K30" s="22" t="str">
        <f t="shared" si="1"/>
        <v/>
      </c>
      <c r="L30" s="22" t="str">
        <f t="shared" si="2"/>
        <v/>
      </c>
      <c r="M30" s="22" t="str">
        <f t="shared" si="3"/>
        <v/>
      </c>
    </row>
    <row r="31" spans="1:14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1:14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</row>
    <row r="33" spans="1:14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1:14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</row>
    <row r="35" spans="1:14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</row>
    <row r="36" spans="1:14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</row>
    <row r="37" spans="1:14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F8B8-5AAB-4075-913E-71D54C11C3EE}">
  <sheetPr codeName="Planilha6"/>
  <dimension ref="A1:K32"/>
  <sheetViews>
    <sheetView workbookViewId="0">
      <selection activeCell="E4" sqref="E4"/>
    </sheetView>
  </sheetViews>
  <sheetFormatPr defaultRowHeight="15" x14ac:dyDescent="0.25"/>
  <cols>
    <col min="1" max="11" width="10.7109375" style="6" customWidth="1"/>
    <col min="12" max="16384" width="9.140625" style="6"/>
  </cols>
  <sheetData>
    <row r="1" spans="1:11" ht="16.5" x14ac:dyDescent="0.25">
      <c r="A1" s="5" t="s">
        <v>24</v>
      </c>
    </row>
    <row r="2" spans="1:11" x14ac:dyDescent="0.25">
      <c r="A2" s="17"/>
    </row>
    <row r="3" spans="1:11" x14ac:dyDescent="0.25">
      <c r="A3" s="23" t="s">
        <v>23</v>
      </c>
      <c r="B3" s="26" t="s">
        <v>1</v>
      </c>
      <c r="C3" s="19"/>
      <c r="D3" s="19"/>
      <c r="E3" s="19"/>
    </row>
    <row r="4" spans="1:11" x14ac:dyDescent="0.25">
      <c r="A4" s="26">
        <v>1</v>
      </c>
      <c r="B4" s="23">
        <v>-0.7429</v>
      </c>
      <c r="C4" s="18"/>
      <c r="D4" s="18"/>
      <c r="E4" s="18"/>
    </row>
    <row r="5" spans="1:11" x14ac:dyDescent="0.25">
      <c r="A5" s="26">
        <v>2</v>
      </c>
      <c r="B5" s="23">
        <v>-0.78690000000000004</v>
      </c>
      <c r="C5" s="18"/>
      <c r="D5" s="18"/>
      <c r="E5" s="18"/>
      <c r="F5" s="28"/>
      <c r="G5" s="28"/>
      <c r="H5" s="28"/>
    </row>
    <row r="6" spans="1:11" x14ac:dyDescent="0.25">
      <c r="A6" s="26">
        <v>3</v>
      </c>
      <c r="B6" s="23">
        <v>-2.3597999999999999</v>
      </c>
      <c r="C6" s="18"/>
      <c r="D6" s="18"/>
      <c r="E6" s="18"/>
      <c r="F6" s="28"/>
      <c r="G6" s="28"/>
      <c r="H6" s="28"/>
    </row>
    <row r="7" spans="1:11" x14ac:dyDescent="0.25">
      <c r="A7" s="26">
        <v>4</v>
      </c>
      <c r="B7" s="23">
        <v>-2.1583000000000001</v>
      </c>
      <c r="C7" s="18"/>
      <c r="D7" s="18"/>
      <c r="E7" s="18"/>
      <c r="F7" s="28"/>
      <c r="G7" s="28"/>
      <c r="H7" s="28"/>
    </row>
    <row r="8" spans="1:11" x14ac:dyDescent="0.25">
      <c r="A8" s="24" t="s">
        <v>22</v>
      </c>
      <c r="B8" s="23">
        <v>1.3541000000000001</v>
      </c>
      <c r="C8" s="18"/>
      <c r="D8" s="18"/>
      <c r="E8" s="18"/>
    </row>
    <row r="11" spans="1:11" ht="18.75" x14ac:dyDescent="0.35">
      <c r="A11" s="11">
        <v>1</v>
      </c>
      <c r="B11" s="11">
        <v>2</v>
      </c>
      <c r="C11" s="11">
        <v>3</v>
      </c>
      <c r="D11" s="11">
        <v>4</v>
      </c>
      <c r="E11" s="27"/>
      <c r="F11" s="60" t="s">
        <v>1</v>
      </c>
      <c r="G11" s="60"/>
      <c r="H11" s="8"/>
      <c r="I11" s="30" t="s">
        <v>32</v>
      </c>
      <c r="J11" s="8"/>
      <c r="K11" s="8"/>
    </row>
    <row r="12" spans="1:11" x14ac:dyDescent="0.25">
      <c r="A12" s="29">
        <f>Camada1!J11</f>
        <v>0.2570179803236653</v>
      </c>
      <c r="B12" s="29">
        <f>Camada1!K11</f>
        <v>0.23786529359200217</v>
      </c>
      <c r="C12" s="29">
        <f>Camada1!L11</f>
        <v>0.31700976162912597</v>
      </c>
      <c r="D12" s="29">
        <f>Camada1!M11</f>
        <v>0.28685301653955797</v>
      </c>
      <c r="E12" s="8"/>
      <c r="F12" s="22">
        <f>IF(A12="","",$B$4*A12+$B$5*B12+$B$6*C12+$B$7*D12+$B$8)</f>
        <v>-0.3912093581997369</v>
      </c>
      <c r="G12" s="22">
        <f t="shared" ref="G12:G31" si="0">IF(A12="","",1/(1+EXP(-F12)))</f>
        <v>0.4034262062675556</v>
      </c>
      <c r="H12" s="8"/>
      <c r="I12" s="31">
        <f>IF(A12="","",((G12-0.15)*(5312.3-0)/(0.85-0.15))+0)</f>
        <v>1923.25147936448</v>
      </c>
      <c r="J12" s="32"/>
      <c r="K12" s="8"/>
    </row>
    <row r="13" spans="1:11" x14ac:dyDescent="0.25">
      <c r="A13" s="29" t="str">
        <f>Camada1!J12</f>
        <v/>
      </c>
      <c r="B13" s="29" t="str">
        <f>Camada1!K12</f>
        <v/>
      </c>
      <c r="C13" s="29" t="str">
        <f>Camada1!L12</f>
        <v/>
      </c>
      <c r="D13" s="29" t="str">
        <f>Camada1!M12</f>
        <v/>
      </c>
      <c r="E13" s="8"/>
      <c r="F13" s="22" t="str">
        <f t="shared" ref="F13:F31" si="1">IF(A13="","",$B$4*A13+$B$5*B13+$B$6*C13+$B$7*D13+$B$8)</f>
        <v/>
      </c>
      <c r="G13" s="22" t="str">
        <f t="shared" si="0"/>
        <v/>
      </c>
      <c r="H13" s="8"/>
      <c r="I13" s="31" t="str">
        <f t="shared" ref="I13:I31" si="2">IF(A13="","",((G13-0.15)*(5312.3-0)/(0.85-0.15))+0)</f>
        <v/>
      </c>
      <c r="J13" s="32"/>
      <c r="K13" s="8"/>
    </row>
    <row r="14" spans="1:11" x14ac:dyDescent="0.25">
      <c r="A14" s="29" t="str">
        <f>Camada1!J13</f>
        <v/>
      </c>
      <c r="B14" s="29" t="str">
        <f>Camada1!K13</f>
        <v/>
      </c>
      <c r="C14" s="29" t="str">
        <f>Camada1!L13</f>
        <v/>
      </c>
      <c r="D14" s="29" t="str">
        <f>Camada1!M13</f>
        <v/>
      </c>
      <c r="E14" s="8"/>
      <c r="F14" s="22" t="str">
        <f t="shared" si="1"/>
        <v/>
      </c>
      <c r="G14" s="22" t="str">
        <f t="shared" si="0"/>
        <v/>
      </c>
      <c r="H14" s="8"/>
      <c r="I14" s="31" t="str">
        <f t="shared" si="2"/>
        <v/>
      </c>
      <c r="J14" s="32"/>
      <c r="K14" s="8"/>
    </row>
    <row r="15" spans="1:11" x14ac:dyDescent="0.25">
      <c r="A15" s="29" t="str">
        <f>Camada1!J14</f>
        <v/>
      </c>
      <c r="B15" s="29" t="str">
        <f>Camada1!K14</f>
        <v/>
      </c>
      <c r="C15" s="29" t="str">
        <f>Camada1!L14</f>
        <v/>
      </c>
      <c r="D15" s="29" t="str">
        <f>Camada1!M14</f>
        <v/>
      </c>
      <c r="E15" s="8"/>
      <c r="F15" s="22" t="str">
        <f t="shared" si="1"/>
        <v/>
      </c>
      <c r="G15" s="22" t="str">
        <f t="shared" si="0"/>
        <v/>
      </c>
      <c r="H15" s="8"/>
      <c r="I15" s="31" t="str">
        <f t="shared" si="2"/>
        <v/>
      </c>
      <c r="J15" s="32"/>
      <c r="K15" s="8"/>
    </row>
    <row r="16" spans="1:11" x14ac:dyDescent="0.25">
      <c r="A16" s="29" t="str">
        <f>Camada1!J15</f>
        <v/>
      </c>
      <c r="B16" s="29" t="str">
        <f>Camada1!K15</f>
        <v/>
      </c>
      <c r="C16" s="29" t="str">
        <f>Camada1!L15</f>
        <v/>
      </c>
      <c r="D16" s="29" t="str">
        <f>Camada1!M15</f>
        <v/>
      </c>
      <c r="E16" s="8"/>
      <c r="F16" s="22" t="str">
        <f t="shared" si="1"/>
        <v/>
      </c>
      <c r="G16" s="22" t="str">
        <f t="shared" si="0"/>
        <v/>
      </c>
      <c r="H16" s="8"/>
      <c r="I16" s="31" t="str">
        <f t="shared" si="2"/>
        <v/>
      </c>
      <c r="J16" s="32"/>
      <c r="K16" s="8"/>
    </row>
    <row r="17" spans="1:11" x14ac:dyDescent="0.25">
      <c r="A17" s="29" t="str">
        <f>Camada1!J16</f>
        <v/>
      </c>
      <c r="B17" s="29" t="str">
        <f>Camada1!K16</f>
        <v/>
      </c>
      <c r="C17" s="29" t="str">
        <f>Camada1!L16</f>
        <v/>
      </c>
      <c r="D17" s="29" t="str">
        <f>Camada1!M16</f>
        <v/>
      </c>
      <c r="E17" s="8"/>
      <c r="F17" s="22" t="str">
        <f t="shared" si="1"/>
        <v/>
      </c>
      <c r="G17" s="22" t="str">
        <f t="shared" si="0"/>
        <v/>
      </c>
      <c r="H17" s="8"/>
      <c r="I17" s="31" t="str">
        <f t="shared" si="2"/>
        <v/>
      </c>
      <c r="J17" s="32"/>
      <c r="K17" s="8"/>
    </row>
    <row r="18" spans="1:11" x14ac:dyDescent="0.25">
      <c r="A18" s="29" t="str">
        <f>Camada1!J17</f>
        <v/>
      </c>
      <c r="B18" s="29" t="str">
        <f>Camada1!K17</f>
        <v/>
      </c>
      <c r="C18" s="29" t="str">
        <f>Camada1!L17</f>
        <v/>
      </c>
      <c r="D18" s="29" t="str">
        <f>Camada1!M17</f>
        <v/>
      </c>
      <c r="E18" s="8"/>
      <c r="F18" s="22" t="str">
        <f t="shared" si="1"/>
        <v/>
      </c>
      <c r="G18" s="22" t="str">
        <f t="shared" si="0"/>
        <v/>
      </c>
      <c r="H18" s="8"/>
      <c r="I18" s="31" t="str">
        <f t="shared" si="2"/>
        <v/>
      </c>
      <c r="J18" s="32"/>
      <c r="K18" s="8"/>
    </row>
    <row r="19" spans="1:11" x14ac:dyDescent="0.25">
      <c r="A19" s="29" t="str">
        <f>Camada1!J18</f>
        <v/>
      </c>
      <c r="B19" s="29" t="str">
        <f>Camada1!K18</f>
        <v/>
      </c>
      <c r="C19" s="29" t="str">
        <f>Camada1!L18</f>
        <v/>
      </c>
      <c r="D19" s="29" t="str">
        <f>Camada1!M18</f>
        <v/>
      </c>
      <c r="E19" s="8"/>
      <c r="F19" s="22" t="str">
        <f t="shared" si="1"/>
        <v/>
      </c>
      <c r="G19" s="22" t="str">
        <f t="shared" si="0"/>
        <v/>
      </c>
      <c r="H19" s="8"/>
      <c r="I19" s="31" t="str">
        <f t="shared" si="2"/>
        <v/>
      </c>
      <c r="J19" s="32"/>
      <c r="K19" s="8"/>
    </row>
    <row r="20" spans="1:11" x14ac:dyDescent="0.25">
      <c r="A20" s="29" t="str">
        <f>Camada1!J19</f>
        <v/>
      </c>
      <c r="B20" s="29" t="str">
        <f>Camada1!K19</f>
        <v/>
      </c>
      <c r="C20" s="29" t="str">
        <f>Camada1!L19</f>
        <v/>
      </c>
      <c r="D20" s="29" t="str">
        <f>Camada1!M19</f>
        <v/>
      </c>
      <c r="E20" s="8"/>
      <c r="F20" s="22" t="str">
        <f t="shared" si="1"/>
        <v/>
      </c>
      <c r="G20" s="22" t="str">
        <f t="shared" si="0"/>
        <v/>
      </c>
      <c r="H20" s="8"/>
      <c r="I20" s="31" t="str">
        <f t="shared" si="2"/>
        <v/>
      </c>
      <c r="J20" s="32"/>
      <c r="K20" s="8"/>
    </row>
    <row r="21" spans="1:11" x14ac:dyDescent="0.25">
      <c r="A21" s="29" t="str">
        <f>Camada1!J20</f>
        <v/>
      </c>
      <c r="B21" s="29" t="str">
        <f>Camada1!K20</f>
        <v/>
      </c>
      <c r="C21" s="29" t="str">
        <f>Camada1!L20</f>
        <v/>
      </c>
      <c r="D21" s="29" t="str">
        <f>Camada1!M20</f>
        <v/>
      </c>
      <c r="E21" s="8"/>
      <c r="F21" s="22" t="str">
        <f t="shared" si="1"/>
        <v/>
      </c>
      <c r="G21" s="22" t="str">
        <f t="shared" si="0"/>
        <v/>
      </c>
      <c r="H21" s="8"/>
      <c r="I21" s="31" t="str">
        <f t="shared" si="2"/>
        <v/>
      </c>
      <c r="J21" s="32"/>
      <c r="K21" s="8"/>
    </row>
    <row r="22" spans="1:11" x14ac:dyDescent="0.25">
      <c r="A22" s="29" t="str">
        <f>Camada1!J21</f>
        <v/>
      </c>
      <c r="B22" s="29" t="str">
        <f>Camada1!K21</f>
        <v/>
      </c>
      <c r="C22" s="29" t="str">
        <f>Camada1!L21</f>
        <v/>
      </c>
      <c r="D22" s="29" t="str">
        <f>Camada1!M21</f>
        <v/>
      </c>
      <c r="E22" s="8"/>
      <c r="F22" s="22" t="str">
        <f t="shared" si="1"/>
        <v/>
      </c>
      <c r="G22" s="22" t="str">
        <f t="shared" si="0"/>
        <v/>
      </c>
      <c r="H22" s="8"/>
      <c r="I22" s="31" t="str">
        <f t="shared" si="2"/>
        <v/>
      </c>
      <c r="J22" s="32"/>
      <c r="K22" s="8"/>
    </row>
    <row r="23" spans="1:11" x14ac:dyDescent="0.25">
      <c r="A23" s="29" t="str">
        <f>Camada1!J22</f>
        <v/>
      </c>
      <c r="B23" s="29" t="str">
        <f>Camada1!K22</f>
        <v/>
      </c>
      <c r="C23" s="29" t="str">
        <f>Camada1!L22</f>
        <v/>
      </c>
      <c r="D23" s="29" t="str">
        <f>Camada1!M22</f>
        <v/>
      </c>
      <c r="E23" s="8"/>
      <c r="F23" s="22" t="str">
        <f t="shared" si="1"/>
        <v/>
      </c>
      <c r="G23" s="22" t="str">
        <f t="shared" si="0"/>
        <v/>
      </c>
      <c r="H23" s="8"/>
      <c r="I23" s="31" t="str">
        <f t="shared" si="2"/>
        <v/>
      </c>
      <c r="J23" s="32"/>
      <c r="K23" s="8"/>
    </row>
    <row r="24" spans="1:11" x14ac:dyDescent="0.25">
      <c r="A24" s="29" t="str">
        <f>Camada1!J23</f>
        <v/>
      </c>
      <c r="B24" s="29" t="str">
        <f>Camada1!K23</f>
        <v/>
      </c>
      <c r="C24" s="29" t="str">
        <f>Camada1!L23</f>
        <v/>
      </c>
      <c r="D24" s="29" t="str">
        <f>Camada1!M23</f>
        <v/>
      </c>
      <c r="E24" s="8"/>
      <c r="F24" s="22" t="str">
        <f t="shared" si="1"/>
        <v/>
      </c>
      <c r="G24" s="22" t="str">
        <f t="shared" si="0"/>
        <v/>
      </c>
      <c r="H24" s="8"/>
      <c r="I24" s="31" t="str">
        <f t="shared" si="2"/>
        <v/>
      </c>
      <c r="J24" s="32"/>
      <c r="K24" s="8"/>
    </row>
    <row r="25" spans="1:11" x14ac:dyDescent="0.25">
      <c r="A25" s="29" t="str">
        <f>Camada1!J24</f>
        <v/>
      </c>
      <c r="B25" s="29" t="str">
        <f>Camada1!K24</f>
        <v/>
      </c>
      <c r="C25" s="29" t="str">
        <f>Camada1!L24</f>
        <v/>
      </c>
      <c r="D25" s="29" t="str">
        <f>Camada1!M24</f>
        <v/>
      </c>
      <c r="E25" s="8"/>
      <c r="F25" s="22" t="str">
        <f t="shared" si="1"/>
        <v/>
      </c>
      <c r="G25" s="22" t="str">
        <f t="shared" si="0"/>
        <v/>
      </c>
      <c r="H25" s="8"/>
      <c r="I25" s="31" t="str">
        <f t="shared" si="2"/>
        <v/>
      </c>
      <c r="J25" s="32"/>
      <c r="K25" s="8"/>
    </row>
    <row r="26" spans="1:11" x14ac:dyDescent="0.25">
      <c r="A26" s="29" t="str">
        <f>Camada1!J25</f>
        <v/>
      </c>
      <c r="B26" s="29" t="str">
        <f>Camada1!K25</f>
        <v/>
      </c>
      <c r="C26" s="29" t="str">
        <f>Camada1!L25</f>
        <v/>
      </c>
      <c r="D26" s="29" t="str">
        <f>Camada1!M25</f>
        <v/>
      </c>
      <c r="E26" s="8"/>
      <c r="F26" s="22" t="str">
        <f t="shared" si="1"/>
        <v/>
      </c>
      <c r="G26" s="22" t="str">
        <f t="shared" si="0"/>
        <v/>
      </c>
      <c r="H26" s="8"/>
      <c r="I26" s="31" t="str">
        <f t="shared" si="2"/>
        <v/>
      </c>
      <c r="J26" s="32"/>
      <c r="K26" s="8"/>
    </row>
    <row r="27" spans="1:11" x14ac:dyDescent="0.25">
      <c r="A27" s="29" t="str">
        <f>Camada1!J26</f>
        <v/>
      </c>
      <c r="B27" s="29" t="str">
        <f>Camada1!K26</f>
        <v/>
      </c>
      <c r="C27" s="29" t="str">
        <f>Camada1!L26</f>
        <v/>
      </c>
      <c r="D27" s="29" t="str">
        <f>Camada1!M26</f>
        <v/>
      </c>
      <c r="E27" s="8"/>
      <c r="F27" s="22" t="str">
        <f t="shared" si="1"/>
        <v/>
      </c>
      <c r="G27" s="22" t="str">
        <f t="shared" si="0"/>
        <v/>
      </c>
      <c r="H27" s="8"/>
      <c r="I27" s="31" t="str">
        <f t="shared" si="2"/>
        <v/>
      </c>
      <c r="J27" s="8"/>
      <c r="K27" s="8"/>
    </row>
    <row r="28" spans="1:11" x14ac:dyDescent="0.25">
      <c r="A28" s="29" t="str">
        <f>Camada1!J27</f>
        <v/>
      </c>
      <c r="B28" s="29" t="str">
        <f>Camada1!K27</f>
        <v/>
      </c>
      <c r="C28" s="29" t="str">
        <f>Camada1!L27</f>
        <v/>
      </c>
      <c r="D28" s="29" t="str">
        <f>Camada1!M27</f>
        <v/>
      </c>
      <c r="E28" s="8"/>
      <c r="F28" s="22" t="str">
        <f t="shared" si="1"/>
        <v/>
      </c>
      <c r="G28" s="22" t="str">
        <f t="shared" si="0"/>
        <v/>
      </c>
      <c r="H28" s="8"/>
      <c r="I28" s="31" t="str">
        <f t="shared" si="2"/>
        <v/>
      </c>
      <c r="J28" s="8"/>
      <c r="K28" s="8"/>
    </row>
    <row r="29" spans="1:11" x14ac:dyDescent="0.25">
      <c r="A29" s="29" t="str">
        <f>Camada1!J28</f>
        <v/>
      </c>
      <c r="B29" s="29" t="str">
        <f>Camada1!K28</f>
        <v/>
      </c>
      <c r="C29" s="29" t="str">
        <f>Camada1!L28</f>
        <v/>
      </c>
      <c r="D29" s="29" t="str">
        <f>Camada1!M28</f>
        <v/>
      </c>
      <c r="E29" s="8"/>
      <c r="F29" s="22" t="str">
        <f t="shared" si="1"/>
        <v/>
      </c>
      <c r="G29" s="22" t="str">
        <f t="shared" si="0"/>
        <v/>
      </c>
      <c r="H29" s="8"/>
      <c r="I29" s="31" t="str">
        <f t="shared" si="2"/>
        <v/>
      </c>
      <c r="J29" s="8"/>
      <c r="K29" s="8"/>
    </row>
    <row r="30" spans="1:11" x14ac:dyDescent="0.25">
      <c r="A30" s="29" t="str">
        <f>Camada1!J29</f>
        <v/>
      </c>
      <c r="B30" s="29" t="str">
        <f>Camada1!K29</f>
        <v/>
      </c>
      <c r="C30" s="29" t="str">
        <f>Camada1!L29</f>
        <v/>
      </c>
      <c r="D30" s="29" t="str">
        <f>Camada1!M29</f>
        <v/>
      </c>
      <c r="E30" s="8"/>
      <c r="F30" s="22" t="str">
        <f t="shared" si="1"/>
        <v/>
      </c>
      <c r="G30" s="22" t="str">
        <f t="shared" si="0"/>
        <v/>
      </c>
      <c r="H30" s="8"/>
      <c r="I30" s="31" t="str">
        <f t="shared" si="2"/>
        <v/>
      </c>
      <c r="J30" s="8"/>
      <c r="K30" s="8"/>
    </row>
    <row r="31" spans="1:11" x14ac:dyDescent="0.25">
      <c r="A31" s="29" t="str">
        <f>Camada1!J30</f>
        <v/>
      </c>
      <c r="B31" s="29" t="str">
        <f>Camada1!K30</f>
        <v/>
      </c>
      <c r="C31" s="29" t="str">
        <f>Camada1!L30</f>
        <v/>
      </c>
      <c r="D31" s="29" t="str">
        <f>Camada1!M30</f>
        <v/>
      </c>
      <c r="E31" s="8"/>
      <c r="F31" s="22" t="str">
        <f t="shared" si="1"/>
        <v/>
      </c>
      <c r="G31" s="22" t="str">
        <f t="shared" si="0"/>
        <v/>
      </c>
      <c r="H31" s="8"/>
      <c r="I31" s="31" t="str">
        <f t="shared" si="2"/>
        <v/>
      </c>
      <c r="J31" s="8"/>
      <c r="K31" s="8"/>
    </row>
    <row r="32" spans="1:11" x14ac:dyDescent="0.25">
      <c r="A32" s="8"/>
      <c r="B32" s="8"/>
      <c r="C32" s="8"/>
      <c r="D32" s="8"/>
      <c r="E32" s="8"/>
      <c r="F32" s="8"/>
      <c r="G32" s="8"/>
      <c r="H32" s="8"/>
      <c r="J32" s="8"/>
      <c r="K32" s="8"/>
    </row>
  </sheetData>
  <sheetProtection selectLockedCells="1"/>
  <mergeCells count="1">
    <mergeCell ref="F11:G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F3F3A-9431-45BC-9C95-B7AD8464277E}">
  <sheetPr codeName="Planilha3"/>
  <dimension ref="A1:D52"/>
  <sheetViews>
    <sheetView zoomScale="90" zoomScaleNormal="90" workbookViewId="0">
      <selection activeCell="T3" sqref="T3"/>
    </sheetView>
  </sheetViews>
  <sheetFormatPr defaultRowHeight="15" x14ac:dyDescent="0.25"/>
  <cols>
    <col min="1" max="1" width="9.140625" style="6" customWidth="1"/>
    <col min="2" max="2" width="10.85546875" style="6" customWidth="1"/>
    <col min="3" max="3" width="11.140625" style="6" customWidth="1"/>
    <col min="4" max="4" width="11.85546875" style="6" customWidth="1"/>
    <col min="5" max="17" width="9.140625" style="6"/>
    <col min="18" max="18" width="10.5703125" style="6" customWidth="1"/>
    <col min="19" max="16384" width="9.140625" style="6"/>
  </cols>
  <sheetData>
    <row r="1" spans="1:3" ht="16.5" x14ac:dyDescent="0.25">
      <c r="A1" s="5" t="s">
        <v>29</v>
      </c>
    </row>
    <row r="3" spans="1:3" ht="18.75" x14ac:dyDescent="0.35">
      <c r="A3" s="42" t="s">
        <v>10</v>
      </c>
      <c r="B3" s="42" t="s">
        <v>30</v>
      </c>
      <c r="C3" s="42" t="s">
        <v>32</v>
      </c>
    </row>
    <row r="4" spans="1:3" x14ac:dyDescent="0.25">
      <c r="A4" s="43">
        <v>1</v>
      </c>
      <c r="B4" s="43">
        <v>300</v>
      </c>
      <c r="C4" s="43">
        <v>307</v>
      </c>
    </row>
    <row r="5" spans="1:3" x14ac:dyDescent="0.25">
      <c r="A5" s="43">
        <v>1</v>
      </c>
      <c r="B5" s="43">
        <v>600</v>
      </c>
      <c r="C5" s="43">
        <v>977</v>
      </c>
    </row>
    <row r="6" spans="1:3" ht="15.75" thickBot="1" x14ac:dyDescent="0.3">
      <c r="A6" s="44">
        <v>1</v>
      </c>
      <c r="B6" s="44">
        <v>1000</v>
      </c>
      <c r="C6" s="44">
        <v>2001</v>
      </c>
    </row>
    <row r="7" spans="1:3" x14ac:dyDescent="0.25">
      <c r="A7" s="45">
        <v>2</v>
      </c>
      <c r="B7" s="45">
        <v>300</v>
      </c>
      <c r="C7" s="45">
        <v>297</v>
      </c>
    </row>
    <row r="8" spans="1:3" x14ac:dyDescent="0.25">
      <c r="A8" s="43">
        <v>2</v>
      </c>
      <c r="B8" s="43">
        <v>600</v>
      </c>
      <c r="C8" s="43">
        <v>964</v>
      </c>
    </row>
    <row r="9" spans="1:3" ht="15.75" thickBot="1" x14ac:dyDescent="0.3">
      <c r="A9" s="46">
        <v>2</v>
      </c>
      <c r="B9" s="46">
        <v>1000</v>
      </c>
      <c r="C9" s="46">
        <v>1989</v>
      </c>
    </row>
    <row r="10" spans="1:3" x14ac:dyDescent="0.25">
      <c r="A10" s="47">
        <v>3</v>
      </c>
      <c r="B10" s="47">
        <v>300</v>
      </c>
      <c r="C10" s="47">
        <v>288</v>
      </c>
    </row>
    <row r="11" spans="1:3" x14ac:dyDescent="0.25">
      <c r="A11" s="43">
        <v>3</v>
      </c>
      <c r="B11" s="43">
        <v>600</v>
      </c>
      <c r="C11" s="43">
        <v>952</v>
      </c>
    </row>
    <row r="12" spans="1:3" ht="15.75" thickBot="1" x14ac:dyDescent="0.3">
      <c r="A12" s="44">
        <v>3</v>
      </c>
      <c r="B12" s="44">
        <v>1000</v>
      </c>
      <c r="C12" s="44">
        <v>1977</v>
      </c>
    </row>
    <row r="13" spans="1:3" x14ac:dyDescent="0.25">
      <c r="A13" s="45">
        <v>4</v>
      </c>
      <c r="B13" s="45">
        <v>300</v>
      </c>
      <c r="C13" s="45">
        <v>278</v>
      </c>
    </row>
    <row r="14" spans="1:3" x14ac:dyDescent="0.25">
      <c r="A14" s="43">
        <v>4</v>
      </c>
      <c r="B14" s="43">
        <v>600</v>
      </c>
      <c r="C14" s="43">
        <v>939</v>
      </c>
    </row>
    <row r="15" spans="1:3" ht="15.75" thickBot="1" x14ac:dyDescent="0.3">
      <c r="A15" s="46">
        <v>4</v>
      </c>
      <c r="B15" s="46">
        <v>1000</v>
      </c>
      <c r="C15" s="46">
        <v>1964</v>
      </c>
    </row>
    <row r="16" spans="1:3" x14ac:dyDescent="0.25">
      <c r="A16" s="47">
        <v>5</v>
      </c>
      <c r="B16" s="47">
        <v>300</v>
      </c>
      <c r="C16" s="47">
        <v>268</v>
      </c>
    </row>
    <row r="17" spans="1:4" x14ac:dyDescent="0.25">
      <c r="A17" s="43">
        <v>5</v>
      </c>
      <c r="B17" s="43">
        <v>600</v>
      </c>
      <c r="C17" s="43">
        <v>926</v>
      </c>
    </row>
    <row r="18" spans="1:4" ht="15.75" thickBot="1" x14ac:dyDescent="0.3">
      <c r="A18" s="44">
        <v>5</v>
      </c>
      <c r="B18" s="44">
        <v>1000</v>
      </c>
      <c r="C18" s="44">
        <v>1951</v>
      </c>
    </row>
    <row r="19" spans="1:4" x14ac:dyDescent="0.25">
      <c r="A19" s="45">
        <v>6</v>
      </c>
      <c r="B19" s="45">
        <v>300</v>
      </c>
      <c r="C19" s="45">
        <v>258</v>
      </c>
    </row>
    <row r="20" spans="1:4" x14ac:dyDescent="0.25">
      <c r="A20" s="43">
        <v>6</v>
      </c>
      <c r="B20" s="43">
        <v>600</v>
      </c>
      <c r="C20" s="43">
        <v>913</v>
      </c>
    </row>
    <row r="21" spans="1:4" ht="15.75" thickBot="1" x14ac:dyDescent="0.3">
      <c r="A21" s="46">
        <v>6</v>
      </c>
      <c r="B21" s="46">
        <v>1000</v>
      </c>
      <c r="C21" s="46">
        <v>1937</v>
      </c>
    </row>
    <row r="22" spans="1:4" x14ac:dyDescent="0.25">
      <c r="A22" s="47">
        <v>7</v>
      </c>
      <c r="B22" s="47">
        <v>300</v>
      </c>
      <c r="C22" s="47">
        <v>248</v>
      </c>
    </row>
    <row r="23" spans="1:4" x14ac:dyDescent="0.25">
      <c r="A23" s="43">
        <v>7</v>
      </c>
      <c r="B23" s="43">
        <v>600</v>
      </c>
      <c r="C23" s="43">
        <v>899</v>
      </c>
    </row>
    <row r="24" spans="1:4" x14ac:dyDescent="0.25">
      <c r="A24" s="43">
        <v>7</v>
      </c>
      <c r="B24" s="43">
        <v>1000</v>
      </c>
      <c r="C24" s="43">
        <v>1923</v>
      </c>
    </row>
    <row r="31" spans="1:4" ht="18.75" x14ac:dyDescent="0.35">
      <c r="A31" s="42" t="s">
        <v>10</v>
      </c>
      <c r="B31" s="42" t="s">
        <v>30</v>
      </c>
      <c r="C31" s="42" t="s">
        <v>26</v>
      </c>
      <c r="D31" s="42" t="s">
        <v>32</v>
      </c>
    </row>
    <row r="32" spans="1:4" x14ac:dyDescent="0.25">
      <c r="A32" s="43">
        <v>1</v>
      </c>
      <c r="B32" s="43">
        <v>500</v>
      </c>
      <c r="C32" s="43">
        <v>21</v>
      </c>
      <c r="D32" s="43">
        <v>737.34429375506602</v>
      </c>
    </row>
    <row r="33" spans="1:4" x14ac:dyDescent="0.25">
      <c r="A33" s="43">
        <v>1</v>
      </c>
      <c r="B33" s="43">
        <v>500</v>
      </c>
      <c r="C33" s="43">
        <v>27</v>
      </c>
      <c r="D33" s="43">
        <v>819.9238856238494</v>
      </c>
    </row>
    <row r="34" spans="1:4" ht="15.75" thickBot="1" x14ac:dyDescent="0.3">
      <c r="A34" s="46">
        <v>1</v>
      </c>
      <c r="B34" s="46">
        <v>500</v>
      </c>
      <c r="C34" s="46">
        <v>35</v>
      </c>
      <c r="D34" s="46">
        <v>934.09805102298708</v>
      </c>
    </row>
    <row r="35" spans="1:4" x14ac:dyDescent="0.25">
      <c r="A35" s="47">
        <v>2</v>
      </c>
      <c r="B35" s="47">
        <v>500</v>
      </c>
      <c r="C35" s="47">
        <v>21</v>
      </c>
      <c r="D35" s="47">
        <v>725.65959033646857</v>
      </c>
    </row>
    <row r="36" spans="1:4" x14ac:dyDescent="0.25">
      <c r="A36" s="43">
        <v>2</v>
      </c>
      <c r="B36" s="43">
        <v>500</v>
      </c>
      <c r="C36" s="43">
        <v>27</v>
      </c>
      <c r="D36" s="43">
        <v>808.10455872780676</v>
      </c>
    </row>
    <row r="37" spans="1:4" ht="15.75" thickBot="1" x14ac:dyDescent="0.3">
      <c r="A37" s="44">
        <v>2</v>
      </c>
      <c r="B37" s="44">
        <v>500</v>
      </c>
      <c r="C37" s="44">
        <v>35</v>
      </c>
      <c r="D37" s="44">
        <v>922.17385965101334</v>
      </c>
    </row>
    <row r="38" spans="1:4" x14ac:dyDescent="0.25">
      <c r="A38" s="45">
        <v>3</v>
      </c>
      <c r="B38" s="45">
        <v>500</v>
      </c>
      <c r="C38" s="47">
        <v>21</v>
      </c>
      <c r="D38" s="45">
        <v>713.91676857887512</v>
      </c>
    </row>
    <row r="39" spans="1:4" x14ac:dyDescent="0.25">
      <c r="A39" s="43">
        <v>3</v>
      </c>
      <c r="B39" s="43">
        <v>500</v>
      </c>
      <c r="C39" s="43">
        <v>27</v>
      </c>
      <c r="D39" s="43">
        <v>796.2122219124177</v>
      </c>
    </row>
    <row r="40" spans="1:4" ht="15.75" thickBot="1" x14ac:dyDescent="0.3">
      <c r="A40" s="46">
        <v>3</v>
      </c>
      <c r="B40" s="46">
        <v>500</v>
      </c>
      <c r="C40" s="44">
        <v>35</v>
      </c>
      <c r="D40" s="46">
        <v>910.15544490473485</v>
      </c>
    </row>
    <row r="41" spans="1:4" x14ac:dyDescent="0.25">
      <c r="A41" s="47">
        <v>4</v>
      </c>
      <c r="B41" s="47">
        <v>500</v>
      </c>
      <c r="C41" s="47">
        <v>21</v>
      </c>
      <c r="D41" s="47">
        <v>701.90892172375447</v>
      </c>
    </row>
    <row r="42" spans="1:4" x14ac:dyDescent="0.25">
      <c r="A42" s="43">
        <v>4</v>
      </c>
      <c r="B42" s="43">
        <v>500</v>
      </c>
      <c r="C42" s="43">
        <v>27</v>
      </c>
      <c r="D42" s="43">
        <v>784.03709501067908</v>
      </c>
    </row>
    <row r="43" spans="1:4" ht="15.75" thickBot="1" x14ac:dyDescent="0.3">
      <c r="A43" s="44">
        <v>4</v>
      </c>
      <c r="B43" s="44">
        <v>500</v>
      </c>
      <c r="C43" s="44">
        <v>35</v>
      </c>
      <c r="D43" s="44">
        <v>897.83038760453485</v>
      </c>
    </row>
    <row r="44" spans="1:4" x14ac:dyDescent="0.25">
      <c r="A44" s="45">
        <v>5</v>
      </c>
      <c r="B44" s="45">
        <v>500</v>
      </c>
      <c r="C44" s="47">
        <v>21</v>
      </c>
      <c r="D44" s="45">
        <v>689.73295779846592</v>
      </c>
    </row>
    <row r="45" spans="1:4" x14ac:dyDescent="0.25">
      <c r="A45" s="43">
        <v>5</v>
      </c>
      <c r="B45" s="43">
        <v>500</v>
      </c>
      <c r="C45" s="43">
        <v>27</v>
      </c>
      <c r="D45" s="43">
        <v>771.67703397872322</v>
      </c>
    </row>
    <row r="46" spans="1:4" ht="15.75" thickBot="1" x14ac:dyDescent="0.3">
      <c r="A46" s="46">
        <v>5</v>
      </c>
      <c r="B46" s="46">
        <v>500</v>
      </c>
      <c r="C46" s="44">
        <v>35</v>
      </c>
      <c r="D46" s="46">
        <v>885.29709888849459</v>
      </c>
    </row>
    <row r="47" spans="1:4" x14ac:dyDescent="0.25">
      <c r="A47" s="47">
        <v>6</v>
      </c>
      <c r="B47" s="47">
        <v>500</v>
      </c>
      <c r="C47" s="47">
        <v>21</v>
      </c>
      <c r="D47" s="47">
        <v>677.49235893271043</v>
      </c>
    </row>
    <row r="48" spans="1:4" x14ac:dyDescent="0.25">
      <c r="A48" s="43">
        <v>6</v>
      </c>
      <c r="B48" s="43">
        <v>500</v>
      </c>
      <c r="C48" s="43">
        <v>27</v>
      </c>
      <c r="D48" s="43">
        <v>759.23707050385349</v>
      </c>
    </row>
    <row r="49" spans="1:4" ht="15.75" thickBot="1" x14ac:dyDescent="0.3">
      <c r="A49" s="44">
        <v>6</v>
      </c>
      <c r="B49" s="44">
        <v>500</v>
      </c>
      <c r="C49" s="44">
        <v>35</v>
      </c>
      <c r="D49" s="44">
        <v>872.66199573948575</v>
      </c>
    </row>
    <row r="50" spans="1:4" x14ac:dyDescent="0.25">
      <c r="A50" s="45">
        <v>7</v>
      </c>
      <c r="B50" s="45">
        <v>500</v>
      </c>
      <c r="C50" s="45">
        <v>21</v>
      </c>
      <c r="D50" s="45">
        <v>664.97417166744492</v>
      </c>
    </row>
    <row r="51" spans="1:4" x14ac:dyDescent="0.25">
      <c r="A51" s="43">
        <v>7</v>
      </c>
      <c r="B51" s="43">
        <v>500</v>
      </c>
      <c r="C51" s="43">
        <v>27</v>
      </c>
      <c r="D51" s="43">
        <v>746.50060266089611</v>
      </c>
    </row>
    <row r="52" spans="1:4" x14ac:dyDescent="0.25">
      <c r="A52" s="43">
        <v>7</v>
      </c>
      <c r="B52" s="43">
        <v>500</v>
      </c>
      <c r="C52" s="43">
        <v>35</v>
      </c>
      <c r="D52" s="43">
        <v>859.70475334467949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Manual</vt:lpstr>
      <vt:lpstr>Entrada</vt:lpstr>
      <vt:lpstr>Normalização</vt:lpstr>
      <vt:lpstr>Camada1</vt:lpstr>
      <vt:lpstr>Saída</vt:lpstr>
      <vt:lpstr>Gráficos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Luciana Barbosa</dc:creator>
  <cp:lastModifiedBy>Luciana Barbosa</cp:lastModifiedBy>
  <dcterms:created xsi:type="dcterms:W3CDTF">2023-07-05T23:05:43Z</dcterms:created>
  <dcterms:modified xsi:type="dcterms:W3CDTF">2023-07-30T22:30:07Z</dcterms:modified>
</cp:coreProperties>
</file>