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\OneDrive\Desktop\"/>
    </mc:Choice>
  </mc:AlternateContent>
  <xr:revisionPtr revIDLastSave="0" documentId="13_ncr:1_{7BBCABAA-53DC-46FC-91DB-462FD1E324C1}" xr6:coauthVersionLast="47" xr6:coauthVersionMax="47" xr10:uidLastSave="{00000000-0000-0000-0000-000000000000}"/>
  <bookViews>
    <workbookView xWindow="5100" yWindow="2370" windowWidth="9945" windowHeight="9360" firstSheet="2" activeTab="2" xr2:uid="{23FD7766-143F-4DF6-831D-0E207A81B0E9}"/>
  </bookViews>
  <sheets>
    <sheet name="CALCUL APOX PE AN " sheetId="1" r:id="rId1"/>
    <sheet name="CALCUL IMP PE TR" sheetId="2" r:id="rId2"/>
    <sheet name="CALCUL IMP PE A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6" i="3" l="1"/>
  <c r="F45" i="3"/>
  <c r="F43" i="3"/>
  <c r="C36" i="3"/>
  <c r="C34" i="3"/>
  <c r="F17" i="3"/>
  <c r="F15" i="3"/>
  <c r="F19" i="3"/>
  <c r="F20" i="3"/>
  <c r="C20" i="3"/>
  <c r="C19" i="3"/>
  <c r="F37" i="3"/>
  <c r="F32" i="3"/>
  <c r="C32" i="3"/>
  <c r="C38" i="3" s="1"/>
  <c r="C39" i="3" s="1"/>
  <c r="F31" i="3"/>
  <c r="C31" i="3"/>
  <c r="F34" i="3" s="1"/>
  <c r="F28" i="3"/>
  <c r="F29" i="3" s="1"/>
  <c r="C28" i="3"/>
  <c r="F13" i="3"/>
  <c r="C13" i="3"/>
  <c r="F12" i="3"/>
  <c r="C12" i="3"/>
  <c r="F9" i="3"/>
  <c r="C9" i="3"/>
  <c r="C10" i="3" s="1"/>
  <c r="F37" i="2"/>
  <c r="F36" i="2"/>
  <c r="F33" i="2"/>
  <c r="C37" i="2"/>
  <c r="C36" i="2"/>
  <c r="C33" i="2"/>
  <c r="F9" i="2"/>
  <c r="F10" i="2" s="1"/>
  <c r="F13" i="2"/>
  <c r="F12" i="2"/>
  <c r="C9" i="2"/>
  <c r="C10" i="2" s="1"/>
  <c r="C13" i="2"/>
  <c r="C12" i="2"/>
  <c r="F15" i="2" s="1"/>
  <c r="C39" i="2" s="1"/>
  <c r="F39" i="2" s="1"/>
  <c r="C7" i="1"/>
  <c r="C8" i="1" s="1"/>
  <c r="C11" i="1"/>
  <c r="C10" i="1"/>
  <c r="F10" i="3" l="1"/>
  <c r="C17" i="3"/>
  <c r="C29" i="3"/>
  <c r="F41" i="2"/>
  <c r="F43" i="2" s="1"/>
  <c r="F44" i="2" s="1"/>
  <c r="F45" i="2" s="1"/>
  <c r="F17" i="2"/>
  <c r="F19" i="2" s="1"/>
  <c r="F20" i="2" s="1"/>
  <c r="F34" i="2"/>
  <c r="C34" i="2"/>
  <c r="C17" i="2"/>
  <c r="C19" i="2" s="1"/>
  <c r="C20" i="2" s="1"/>
  <c r="C21" i="2" s="1"/>
  <c r="C13" i="1"/>
  <c r="C15" i="1" s="1"/>
  <c r="C16" i="1" s="1"/>
  <c r="C19" i="1" s="1"/>
  <c r="C21" i="1" s="1"/>
  <c r="F39" i="3" l="1"/>
  <c r="F40" i="3" s="1"/>
  <c r="C41" i="2"/>
  <c r="C43" i="2" s="1"/>
  <c r="C44" i="2" s="1"/>
  <c r="C45" i="2" s="1"/>
  <c r="F47" i="2"/>
  <c r="F49" i="2" s="1"/>
  <c r="F21" i="2"/>
  <c r="F23" i="2"/>
  <c r="F25" i="2" s="1"/>
  <c r="C23" i="2"/>
  <c r="C25" i="2" s="1"/>
  <c r="C17" i="1"/>
  <c r="F41" i="3" l="1"/>
  <c r="C47" i="2"/>
  <c r="C49" i="2" s="1"/>
</calcChain>
</file>

<file path=xl/sharedStrings.xml><?xml version="1.0" encoding="utf-8"?>
<sst xmlns="http://schemas.openxmlformats.org/spreadsheetml/2006/main" count="126" uniqueCount="33">
  <si>
    <t xml:space="preserve">VENITURI AN </t>
  </si>
  <si>
    <t>CHELTUIELI PE AN</t>
  </si>
  <si>
    <t>NR ANGAJATI</t>
  </si>
  <si>
    <t>TAXE</t>
  </si>
  <si>
    <t>CHELTUIELI SALARIALE</t>
  </si>
  <si>
    <t>CONTRIBUTII SALARIAT</t>
  </si>
  <si>
    <t>IMPOZIT PE VENIT (1% MICRO)</t>
  </si>
  <si>
    <t>IMPOZIT PE PROFIT ( 16%)</t>
  </si>
  <si>
    <t>TOTAL CHELTUIELI</t>
  </si>
  <si>
    <t>DIVIDENDE BRUTE</t>
  </si>
  <si>
    <t>IMPOZIT PE DIVIDENDE</t>
  </si>
  <si>
    <t>DIVIDENDE NETE</t>
  </si>
  <si>
    <t>TOTAL TAXE</t>
  </si>
  <si>
    <t xml:space="preserve">PROCENT TAXE DIN VENIT </t>
  </si>
  <si>
    <t xml:space="preserve">VENITURI TR I </t>
  </si>
  <si>
    <t>CHELTUIELI PE TR I</t>
  </si>
  <si>
    <t xml:space="preserve">VENITURI TR II </t>
  </si>
  <si>
    <t>CHELTUIELI PE TR II</t>
  </si>
  <si>
    <t xml:space="preserve">VENITURI TR III </t>
  </si>
  <si>
    <t>CHELTUIELI PE TR III</t>
  </si>
  <si>
    <t>CHELTUIELI TR I+TR II</t>
  </si>
  <si>
    <t xml:space="preserve">VENITURI TR IV </t>
  </si>
  <si>
    <t>CHELTUIELI PE TR IV</t>
  </si>
  <si>
    <t>CHELTUIELI TR I+TR II + TR III</t>
  </si>
  <si>
    <t>CHELTUIELI IMP TR I</t>
  </si>
  <si>
    <t xml:space="preserve">CALCUL TAXE BILANT PE AN </t>
  </si>
  <si>
    <t>TOTAL CHELTUIELI / AN</t>
  </si>
  <si>
    <t xml:space="preserve">TOTAL VENITURI / AN </t>
  </si>
  <si>
    <t xml:space="preserve">TOTAL TAXE / AN </t>
  </si>
  <si>
    <t>TOTAL TAXE TR I</t>
  </si>
  <si>
    <t>PROCENT TAXE DIN VENITURI</t>
  </si>
  <si>
    <t>TOTAL TAXE TR II</t>
  </si>
  <si>
    <t>CALCUL TAXE CU BILANT INTERIMAR ( PE TRIMESTRU)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</si>
</sst>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  <xf numFmtId="0" fontId="0" fillId="0" borderId="2" xfId="0" applyBorder="1"/>
    <xf numFmtId="0" fontId="1" fillId="0" borderId="0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46D9-AFE9-4092-9A4F-683C0621AD91}">
  <dimension ref="B2:C21"/>
  <sheetViews>
    <sheetView workbookViewId="0">
      <selection activeCell="E11" sqref="E11"/>
    </sheetView>
  </sheetViews>
  <sheetFormatPr defaultRowHeight="15" x14ac:dyDescent="0.25"/>
  <cols>
    <col min="2" max="2" width="27.7109375" customWidth="1"/>
  </cols>
  <sheetData>
    <row r="2" spans="2:3" x14ac:dyDescent="0.25">
      <c r="B2" s="1" t="s">
        <v>0</v>
      </c>
      <c r="C2" s="1">
        <v>60000</v>
      </c>
    </row>
    <row r="3" spans="2:3" x14ac:dyDescent="0.25">
      <c r="B3" s="1" t="s">
        <v>1</v>
      </c>
      <c r="C3" s="1">
        <v>2000</v>
      </c>
    </row>
    <row r="4" spans="2:3" x14ac:dyDescent="0.25">
      <c r="B4" s="1" t="s">
        <v>2</v>
      </c>
      <c r="C4" s="1">
        <v>1</v>
      </c>
    </row>
    <row r="5" spans="2:3" x14ac:dyDescent="0.25">
      <c r="B5" s="1"/>
      <c r="C5" s="1"/>
    </row>
    <row r="6" spans="2:3" x14ac:dyDescent="0.25">
      <c r="B6" s="1" t="s">
        <v>3</v>
      </c>
      <c r="C6" s="1"/>
    </row>
    <row r="7" spans="2:3" x14ac:dyDescent="0.25">
      <c r="B7" s="1" t="s">
        <v>4</v>
      </c>
      <c r="C7" s="1">
        <f>IF(C4=1,2550*12,0)+IF(C4=2,2*(2550*12),0)</f>
        <v>30600</v>
      </c>
    </row>
    <row r="8" spans="2:3" x14ac:dyDescent="0.25">
      <c r="B8" s="1" t="s">
        <v>5</v>
      </c>
      <c r="C8" s="2">
        <f>IF(C7=2550*12,1083*12,"0")+IF(C7=2*(2550*12),2*(1083*12),"0")</f>
        <v>12996</v>
      </c>
    </row>
    <row r="9" spans="2:3" x14ac:dyDescent="0.25">
      <c r="B9" s="1"/>
      <c r="C9" s="1"/>
    </row>
    <row r="10" spans="2:3" x14ac:dyDescent="0.25">
      <c r="B10" s="1" t="s">
        <v>6</v>
      </c>
      <c r="C10" s="1">
        <f>IF(C4=1,C2*1/100,0)</f>
        <v>600</v>
      </c>
    </row>
    <row r="11" spans="2:3" x14ac:dyDescent="0.25">
      <c r="B11" s="1" t="s">
        <v>7</v>
      </c>
      <c r="C11" s="1">
        <f>IF(C4=0,(C2-C3)*16/100,0)</f>
        <v>0</v>
      </c>
    </row>
    <row r="12" spans="2:3" x14ac:dyDescent="0.25">
      <c r="B12" s="1"/>
      <c r="C12" s="1"/>
    </row>
    <row r="13" spans="2:3" x14ac:dyDescent="0.25">
      <c r="B13" s="1" t="s">
        <v>8</v>
      </c>
      <c r="C13" s="1">
        <f>C3+C7+C11+C10</f>
        <v>33200</v>
      </c>
    </row>
    <row r="14" spans="2:3" x14ac:dyDescent="0.25">
      <c r="B14" s="1"/>
      <c r="C14" s="1"/>
    </row>
    <row r="15" spans="2:3" x14ac:dyDescent="0.25">
      <c r="B15" s="1" t="s">
        <v>9</v>
      </c>
      <c r="C15" s="1">
        <f>C2-C13</f>
        <v>26800</v>
      </c>
    </row>
    <row r="16" spans="2:3" x14ac:dyDescent="0.25">
      <c r="B16" s="1" t="s">
        <v>10</v>
      </c>
      <c r="C16" s="1">
        <f>C15*8/100</f>
        <v>2144</v>
      </c>
    </row>
    <row r="17" spans="2:3" x14ac:dyDescent="0.25">
      <c r="B17" s="1" t="s">
        <v>11</v>
      </c>
      <c r="C17" s="1">
        <f>C15-C16</f>
        <v>24656</v>
      </c>
    </row>
    <row r="18" spans="2:3" x14ac:dyDescent="0.25">
      <c r="B18" s="1"/>
      <c r="C18" s="1"/>
    </row>
    <row r="19" spans="2:3" x14ac:dyDescent="0.25">
      <c r="B19" s="1" t="s">
        <v>12</v>
      </c>
      <c r="C19" s="1">
        <f>C8+C10+C11+C16</f>
        <v>15740</v>
      </c>
    </row>
    <row r="20" spans="2:3" x14ac:dyDescent="0.25">
      <c r="B20" s="1"/>
      <c r="C20" s="1"/>
    </row>
    <row r="21" spans="2:3" x14ac:dyDescent="0.25">
      <c r="B21" s="1" t="s">
        <v>13</v>
      </c>
      <c r="C21" s="1">
        <f>(C19/C2)*100</f>
        <v>26.233333333333331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CEBF-83C9-47D2-8F5E-CD632BC72E4F}">
  <dimension ref="B2:F49"/>
  <sheetViews>
    <sheetView workbookViewId="0">
      <selection activeCell="E8" sqref="E8"/>
    </sheetView>
  </sheetViews>
  <sheetFormatPr defaultRowHeight="15" x14ac:dyDescent="0.25"/>
  <cols>
    <col min="2" max="2" width="27.7109375" customWidth="1"/>
    <col min="5" max="5" width="27.7109375" customWidth="1"/>
  </cols>
  <sheetData>
    <row r="2" spans="2:6" x14ac:dyDescent="0.25">
      <c r="B2" t="s">
        <v>32</v>
      </c>
    </row>
    <row r="4" spans="2:6" x14ac:dyDescent="0.25">
      <c r="B4" s="1" t="s">
        <v>14</v>
      </c>
      <c r="C4" s="1">
        <v>30000</v>
      </c>
      <c r="E4" s="1" t="s">
        <v>16</v>
      </c>
      <c r="F4" s="1">
        <v>31000</v>
      </c>
    </row>
    <row r="5" spans="2:6" x14ac:dyDescent="0.25">
      <c r="B5" s="1" t="s">
        <v>15</v>
      </c>
      <c r="C5" s="1">
        <v>300</v>
      </c>
      <c r="E5" s="1" t="s">
        <v>17</v>
      </c>
      <c r="F5" s="1">
        <v>350</v>
      </c>
    </row>
    <row r="6" spans="2:6" x14ac:dyDescent="0.25">
      <c r="B6" s="1" t="s">
        <v>2</v>
      </c>
      <c r="C6" s="1">
        <v>1</v>
      </c>
      <c r="E6" s="1" t="s">
        <v>2</v>
      </c>
      <c r="F6" s="1">
        <v>1</v>
      </c>
    </row>
    <row r="7" spans="2:6" x14ac:dyDescent="0.25">
      <c r="B7" s="1"/>
      <c r="C7" s="1"/>
      <c r="E7" s="1"/>
      <c r="F7" s="1"/>
    </row>
    <row r="8" spans="2:6" x14ac:dyDescent="0.25">
      <c r="B8" s="1" t="s">
        <v>3</v>
      </c>
      <c r="C8" s="1"/>
      <c r="E8" s="1" t="s">
        <v>3</v>
      </c>
      <c r="F8" s="1"/>
    </row>
    <row r="9" spans="2:6" x14ac:dyDescent="0.25">
      <c r="B9" s="1" t="s">
        <v>4</v>
      </c>
      <c r="C9" s="1">
        <f>IF(C6=1,2550*3,0)+IF(C6=2,2*(2550*3),0)</f>
        <v>7650</v>
      </c>
      <c r="E9" s="1" t="s">
        <v>4</v>
      </c>
      <c r="F9" s="1">
        <f>IF(F6=1,2550*3,0)+IF(F6=2,2*(2550*3),0)</f>
        <v>7650</v>
      </c>
    </row>
    <row r="10" spans="2:6" x14ac:dyDescent="0.25">
      <c r="B10" s="1" t="s">
        <v>5</v>
      </c>
      <c r="C10" s="2">
        <f>IF(C9=2550*3,1083*3,"0")+IF(C9=2*(2550*3),2*(1083*3),"0")</f>
        <v>3249</v>
      </c>
      <c r="E10" s="1" t="s">
        <v>5</v>
      </c>
      <c r="F10" s="2">
        <f>IF(F9=2550*3,1083*3,"0")+IF(F9=2*(2550*3),2*(1083*3),"0")</f>
        <v>3249</v>
      </c>
    </row>
    <row r="11" spans="2:6" x14ac:dyDescent="0.25">
      <c r="B11" s="1"/>
      <c r="C11" s="1"/>
      <c r="E11" s="1"/>
      <c r="F11" s="1"/>
    </row>
    <row r="12" spans="2:6" x14ac:dyDescent="0.25">
      <c r="B12" s="1" t="s">
        <v>6</v>
      </c>
      <c r="C12" s="1">
        <f>IF(C6=1,C4*1/100,0)</f>
        <v>300</v>
      </c>
      <c r="E12" s="1" t="s">
        <v>6</v>
      </c>
      <c r="F12" s="1">
        <f>IF(F6=1,F4*1/100,0)</f>
        <v>310</v>
      </c>
    </row>
    <row r="13" spans="2:6" x14ac:dyDescent="0.25">
      <c r="B13" s="1" t="s">
        <v>7</v>
      </c>
      <c r="C13" s="1">
        <f>IF(C6=0,(C4-C5)*16/100,0)</f>
        <v>0</v>
      </c>
      <c r="E13" s="1" t="s">
        <v>7</v>
      </c>
      <c r="F13" s="1">
        <f>IF(F6=0,(F4-F5)*16/100,0)</f>
        <v>0</v>
      </c>
    </row>
    <row r="14" spans="2:6" x14ac:dyDescent="0.25">
      <c r="B14" s="1"/>
      <c r="C14" s="1"/>
      <c r="E14" s="1"/>
      <c r="F14" s="1"/>
    </row>
    <row r="15" spans="2:6" x14ac:dyDescent="0.25">
      <c r="B15" s="1"/>
      <c r="C15" s="1"/>
      <c r="E15" s="1" t="s">
        <v>24</v>
      </c>
      <c r="F15" s="1">
        <f>C12+C13</f>
        <v>300</v>
      </c>
    </row>
    <row r="16" spans="2:6" x14ac:dyDescent="0.25">
      <c r="B16" s="1"/>
      <c r="C16" s="1"/>
      <c r="E16" s="1"/>
      <c r="F16" s="1"/>
    </row>
    <row r="17" spans="2:6" x14ac:dyDescent="0.25">
      <c r="B17" s="1" t="s">
        <v>8</v>
      </c>
      <c r="C17" s="1">
        <f>C5+C9+C13+C12</f>
        <v>8250</v>
      </c>
      <c r="E17" s="1" t="s">
        <v>8</v>
      </c>
      <c r="F17" s="1">
        <f>F5+F9+F13+F12+F15</f>
        <v>8610</v>
      </c>
    </row>
    <row r="18" spans="2:6" x14ac:dyDescent="0.25">
      <c r="B18" s="1"/>
      <c r="C18" s="1"/>
      <c r="E18" s="1"/>
      <c r="F18" s="1"/>
    </row>
    <row r="19" spans="2:6" x14ac:dyDescent="0.25">
      <c r="B19" s="1" t="s">
        <v>9</v>
      </c>
      <c r="C19" s="1">
        <f>C4-C17</f>
        <v>21750</v>
      </c>
      <c r="E19" s="1" t="s">
        <v>9</v>
      </c>
      <c r="F19" s="1">
        <f>F4-F17</f>
        <v>22390</v>
      </c>
    </row>
    <row r="20" spans="2:6" x14ac:dyDescent="0.25">
      <c r="B20" s="1" t="s">
        <v>10</v>
      </c>
      <c r="C20" s="1">
        <f>C19*8/100</f>
        <v>1740</v>
      </c>
      <c r="E20" s="1" t="s">
        <v>10</v>
      </c>
      <c r="F20" s="1">
        <f>F19*8/100</f>
        <v>1791.2</v>
      </c>
    </row>
    <row r="21" spans="2:6" x14ac:dyDescent="0.25">
      <c r="B21" s="1" t="s">
        <v>11</v>
      </c>
      <c r="C21" s="1">
        <f>C19-C20</f>
        <v>20010</v>
      </c>
      <c r="E21" s="1" t="s">
        <v>11</v>
      </c>
      <c r="F21" s="1">
        <f>F19-F20</f>
        <v>20598.8</v>
      </c>
    </row>
    <row r="22" spans="2:6" x14ac:dyDescent="0.25">
      <c r="B22" s="1"/>
      <c r="C22" s="1"/>
      <c r="E22" s="1"/>
      <c r="F22" s="1"/>
    </row>
    <row r="23" spans="2:6" x14ac:dyDescent="0.25">
      <c r="B23" s="1" t="s">
        <v>12</v>
      </c>
      <c r="C23" s="1">
        <f>C10+C12+C13+C20</f>
        <v>5289</v>
      </c>
      <c r="E23" s="1" t="s">
        <v>12</v>
      </c>
      <c r="F23" s="1">
        <f>F10+F12+F13+F20</f>
        <v>5350.2</v>
      </c>
    </row>
    <row r="24" spans="2:6" x14ac:dyDescent="0.25">
      <c r="B24" s="1"/>
      <c r="C24" s="1"/>
      <c r="E24" s="1"/>
      <c r="F24" s="1"/>
    </row>
    <row r="25" spans="2:6" x14ac:dyDescent="0.25">
      <c r="B25" s="1" t="s">
        <v>13</v>
      </c>
      <c r="C25" s="1">
        <f>(C23/C4)*100</f>
        <v>17.630000000000003</v>
      </c>
      <c r="E25" s="1" t="s">
        <v>13</v>
      </c>
      <c r="F25" s="1">
        <f>(F23/F4)*100</f>
        <v>17.258709677419354</v>
      </c>
    </row>
    <row r="28" spans="2:6" x14ac:dyDescent="0.25">
      <c r="B28" s="1" t="s">
        <v>18</v>
      </c>
      <c r="C28" s="1">
        <v>60000</v>
      </c>
      <c r="E28" s="1" t="s">
        <v>21</v>
      </c>
      <c r="F28" s="1">
        <v>60000</v>
      </c>
    </row>
    <row r="29" spans="2:6" x14ac:dyDescent="0.25">
      <c r="B29" s="1" t="s">
        <v>19</v>
      </c>
      <c r="C29" s="1">
        <v>2000</v>
      </c>
      <c r="E29" s="1" t="s">
        <v>22</v>
      </c>
      <c r="F29" s="1">
        <v>2000</v>
      </c>
    </row>
    <row r="30" spans="2:6" x14ac:dyDescent="0.25">
      <c r="B30" s="1" t="s">
        <v>2</v>
      </c>
      <c r="C30" s="1">
        <v>1</v>
      </c>
      <c r="E30" s="1" t="s">
        <v>2</v>
      </c>
      <c r="F30" s="1">
        <v>1</v>
      </c>
    </row>
    <row r="31" spans="2:6" x14ac:dyDescent="0.25">
      <c r="B31" s="1"/>
      <c r="C31" s="1"/>
      <c r="E31" s="1"/>
      <c r="F31" s="1"/>
    </row>
    <row r="32" spans="2:6" x14ac:dyDescent="0.25">
      <c r="B32" s="1" t="s">
        <v>3</v>
      </c>
      <c r="C32" s="1"/>
      <c r="E32" s="1" t="s">
        <v>3</v>
      </c>
      <c r="F32" s="1"/>
    </row>
    <row r="33" spans="2:6" x14ac:dyDescent="0.25">
      <c r="B33" s="1" t="s">
        <v>4</v>
      </c>
      <c r="C33" s="1">
        <f>IF(C30=1,2550*3,0)+IF(C30=2,2*(2550*3),0)</f>
        <v>7650</v>
      </c>
      <c r="E33" s="1" t="s">
        <v>4</v>
      </c>
      <c r="F33" s="1">
        <f>IF(F30=1,2550*3,0)+IF(F30=2,2*(2550*3),0)</f>
        <v>7650</v>
      </c>
    </row>
    <row r="34" spans="2:6" x14ac:dyDescent="0.25">
      <c r="B34" s="1" t="s">
        <v>5</v>
      </c>
      <c r="C34" s="2">
        <f>IF(C33=2550*3,1083*3,"0")+IF(C33=2*(2550*3),2*(1083*3),"0")</f>
        <v>3249</v>
      </c>
      <c r="E34" s="1" t="s">
        <v>5</v>
      </c>
      <c r="F34" s="2">
        <f>IF(F33=2550*3,1083*3,"0")+IF(F33=2*(2550*3),2*(1083*3),"0")</f>
        <v>3249</v>
      </c>
    </row>
    <row r="35" spans="2:6" x14ac:dyDescent="0.25">
      <c r="B35" s="1"/>
      <c r="C35" s="1"/>
      <c r="E35" s="1"/>
      <c r="F35" s="1"/>
    </row>
    <row r="36" spans="2:6" x14ac:dyDescent="0.25">
      <c r="B36" s="1" t="s">
        <v>6</v>
      </c>
      <c r="C36" s="1">
        <f>IF(C30=1,C28*1/100,0)</f>
        <v>600</v>
      </c>
      <c r="E36" s="1" t="s">
        <v>6</v>
      </c>
      <c r="F36" s="1">
        <f>IF(F30=1,F28*1/100,0)</f>
        <v>600</v>
      </c>
    </row>
    <row r="37" spans="2:6" x14ac:dyDescent="0.25">
      <c r="B37" s="1" t="s">
        <v>7</v>
      </c>
      <c r="C37" s="1">
        <f>IF(C30=0,(C28-C29)*16/100,0)</f>
        <v>0</v>
      </c>
      <c r="E37" s="1" t="s">
        <v>7</v>
      </c>
      <c r="F37" s="1">
        <f>IF(F30=0,(F28-F29)*16/100,0)</f>
        <v>0</v>
      </c>
    </row>
    <row r="38" spans="2:6" x14ac:dyDescent="0.25">
      <c r="B38" s="1"/>
      <c r="C38" s="1"/>
      <c r="E38" s="1"/>
      <c r="F38" s="1"/>
    </row>
    <row r="39" spans="2:6" x14ac:dyDescent="0.25">
      <c r="B39" s="1" t="s">
        <v>20</v>
      </c>
      <c r="C39" s="1">
        <f>F15+F13+F12</f>
        <v>610</v>
      </c>
      <c r="E39" s="1" t="s">
        <v>23</v>
      </c>
      <c r="F39" s="1">
        <f>C39+C36+C37</f>
        <v>1210</v>
      </c>
    </row>
    <row r="40" spans="2:6" x14ac:dyDescent="0.25">
      <c r="B40" s="1"/>
      <c r="C40" s="1"/>
      <c r="E40" s="1"/>
      <c r="F40" s="1"/>
    </row>
    <row r="41" spans="2:6" x14ac:dyDescent="0.25">
      <c r="B41" s="1" t="s">
        <v>8</v>
      </c>
      <c r="C41" s="1">
        <f>C29+C33+C37+C36+C39</f>
        <v>10860</v>
      </c>
      <c r="E41" s="1" t="s">
        <v>8</v>
      </c>
      <c r="F41" s="1">
        <f>F29+F33+F37+F36+F39</f>
        <v>11460</v>
      </c>
    </row>
    <row r="42" spans="2:6" x14ac:dyDescent="0.25">
      <c r="B42" s="1"/>
      <c r="C42" s="1"/>
      <c r="E42" s="1"/>
      <c r="F42" s="1"/>
    </row>
    <row r="43" spans="2:6" x14ac:dyDescent="0.25">
      <c r="B43" s="1" t="s">
        <v>9</v>
      </c>
      <c r="C43" s="1">
        <f>C28-C41</f>
        <v>49140</v>
      </c>
      <c r="E43" s="1" t="s">
        <v>9</v>
      </c>
      <c r="F43" s="1">
        <f>F28-F41</f>
        <v>48540</v>
      </c>
    </row>
    <row r="44" spans="2:6" x14ac:dyDescent="0.25">
      <c r="B44" s="1" t="s">
        <v>10</v>
      </c>
      <c r="C44" s="1">
        <f>C43*8/100</f>
        <v>3931.2</v>
      </c>
      <c r="E44" s="1" t="s">
        <v>10</v>
      </c>
      <c r="F44" s="1">
        <f>F43*8/100</f>
        <v>3883.2</v>
      </c>
    </row>
    <row r="45" spans="2:6" x14ac:dyDescent="0.25">
      <c r="B45" s="1" t="s">
        <v>11</v>
      </c>
      <c r="C45" s="1">
        <f>C43-C44</f>
        <v>45208.800000000003</v>
      </c>
      <c r="E45" s="1" t="s">
        <v>11</v>
      </c>
      <c r="F45" s="1">
        <f>F43-F44</f>
        <v>44656.800000000003</v>
      </c>
    </row>
    <row r="46" spans="2:6" x14ac:dyDescent="0.25">
      <c r="B46" s="1"/>
      <c r="C46" s="1"/>
      <c r="E46" s="1"/>
      <c r="F46" s="1"/>
    </row>
    <row r="47" spans="2:6" x14ac:dyDescent="0.25">
      <c r="B47" s="1" t="s">
        <v>12</v>
      </c>
      <c r="C47" s="1">
        <f>C34+C36+C37+C44</f>
        <v>7780.2</v>
      </c>
      <c r="E47" s="1" t="s">
        <v>12</v>
      </c>
      <c r="F47" s="1">
        <f>F34+F36+F37+F44</f>
        <v>7732.2</v>
      </c>
    </row>
    <row r="48" spans="2:6" x14ac:dyDescent="0.25">
      <c r="B48" s="1"/>
      <c r="C48" s="1"/>
      <c r="E48" s="1"/>
      <c r="F48" s="1"/>
    </row>
    <row r="49" spans="2:6" x14ac:dyDescent="0.25">
      <c r="B49" s="1" t="s">
        <v>13</v>
      </c>
      <c r="C49" s="1">
        <f>(C47/C28)*100</f>
        <v>12.967000000000001</v>
      </c>
      <c r="E49" s="1" t="s">
        <v>13</v>
      </c>
      <c r="F49" s="1">
        <f>(F47/F28)*100</f>
        <v>12.886999999999999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E8B9-E579-407E-B911-FF560C843CF8}">
  <dimension ref="B2:F45"/>
  <sheetViews>
    <sheetView tabSelected="1" workbookViewId="0">
      <selection activeCell="C20" sqref="C20"/>
    </sheetView>
  </sheetViews>
  <sheetFormatPr defaultRowHeight="15" x14ac:dyDescent="0.25"/>
  <cols>
    <col min="2" max="2" width="28.140625" bestFit="1" customWidth="1"/>
    <col min="3" max="3" width="8" bestFit="1" customWidth="1"/>
    <col min="5" max="5" width="28.140625" bestFit="1" customWidth="1"/>
    <col min="6" max="6" width="12" bestFit="1" customWidth="1"/>
  </cols>
  <sheetData>
    <row r="2" spans="2:6" x14ac:dyDescent="0.25">
      <c r="B2" t="s">
        <v>25</v>
      </c>
    </row>
    <row r="4" spans="2:6" x14ac:dyDescent="0.25">
      <c r="B4" s="1" t="s">
        <v>14</v>
      </c>
      <c r="C4" s="1">
        <v>30000</v>
      </c>
      <c r="E4" s="1" t="s">
        <v>16</v>
      </c>
      <c r="F4" s="1">
        <v>31000</v>
      </c>
    </row>
    <row r="5" spans="2:6" x14ac:dyDescent="0.25">
      <c r="B5" s="1" t="s">
        <v>15</v>
      </c>
      <c r="C5" s="1">
        <v>300</v>
      </c>
      <c r="E5" s="1" t="s">
        <v>17</v>
      </c>
      <c r="F5" s="1">
        <v>350</v>
      </c>
    </row>
    <row r="6" spans="2:6" x14ac:dyDescent="0.25">
      <c r="B6" s="1" t="s">
        <v>2</v>
      </c>
      <c r="C6" s="1">
        <v>1</v>
      </c>
      <c r="E6" s="1" t="s">
        <v>2</v>
      </c>
      <c r="F6" s="1">
        <v>1</v>
      </c>
    </row>
    <row r="7" spans="2:6" x14ac:dyDescent="0.25">
      <c r="B7" s="1"/>
      <c r="C7" s="1"/>
      <c r="E7" s="1"/>
      <c r="F7" s="1"/>
    </row>
    <row r="8" spans="2:6" x14ac:dyDescent="0.25">
      <c r="B8" s="1" t="s">
        <v>3</v>
      </c>
      <c r="C8" s="1"/>
      <c r="E8" s="1" t="s">
        <v>3</v>
      </c>
      <c r="F8" s="1"/>
    </row>
    <row r="9" spans="2:6" x14ac:dyDescent="0.25">
      <c r="B9" s="1" t="s">
        <v>4</v>
      </c>
      <c r="C9" s="1">
        <f>IF(C6=1,2550*3,0)+IF(C6=2,2*(2550*3),0)</f>
        <v>7650</v>
      </c>
      <c r="E9" s="1" t="s">
        <v>4</v>
      </c>
      <c r="F9" s="1">
        <f>IF(F6=1,2550*3,0)+IF(F6=2,2*(2550*3),0)</f>
        <v>7650</v>
      </c>
    </row>
    <row r="10" spans="2:6" x14ac:dyDescent="0.25">
      <c r="B10" s="1" t="s">
        <v>5</v>
      </c>
      <c r="C10" s="2">
        <f>IF(C9=2550*3,1083*3,"0")+IF(C9=2*(2550*3),2*(1083*3),"0")</f>
        <v>3249</v>
      </c>
      <c r="E10" s="1" t="s">
        <v>5</v>
      </c>
      <c r="F10" s="2">
        <f>IF(F9=2550*3,1083*3,"0")+IF(F9=2*(2550*3),2*(1083*3),"0")</f>
        <v>3249</v>
      </c>
    </row>
    <row r="11" spans="2:6" x14ac:dyDescent="0.25">
      <c r="B11" s="1"/>
      <c r="C11" s="1"/>
      <c r="E11" s="1"/>
      <c r="F11" s="1"/>
    </row>
    <row r="12" spans="2:6" x14ac:dyDescent="0.25">
      <c r="B12" s="1" t="s">
        <v>6</v>
      </c>
      <c r="C12" s="1">
        <f>IF(C6=1,C4*1/100,0)</f>
        <v>300</v>
      </c>
      <c r="E12" s="1" t="s">
        <v>6</v>
      </c>
      <c r="F12" s="1">
        <f>IF(F6=1,F4*1/100,0)</f>
        <v>310</v>
      </c>
    </row>
    <row r="13" spans="2:6" x14ac:dyDescent="0.25">
      <c r="B13" s="1" t="s">
        <v>7</v>
      </c>
      <c r="C13" s="1">
        <f>IF(C6=0,(C4-C5)*16/100,0)</f>
        <v>0</v>
      </c>
      <c r="E13" s="1" t="s">
        <v>7</v>
      </c>
      <c r="F13" s="1">
        <f>IF(F6=0,(F4-F5)*16/100,0)</f>
        <v>0</v>
      </c>
    </row>
    <row r="14" spans="2:6" x14ac:dyDescent="0.25">
      <c r="B14" s="1"/>
      <c r="C14" s="1"/>
      <c r="E14" s="1"/>
      <c r="F14" s="1"/>
    </row>
    <row r="15" spans="2:6" x14ac:dyDescent="0.25">
      <c r="B15" s="1"/>
      <c r="C15" s="1"/>
      <c r="E15" s="1" t="s">
        <v>24</v>
      </c>
      <c r="F15" s="1">
        <f>C17+C13+C12</f>
        <v>8250</v>
      </c>
    </row>
    <row r="16" spans="2:6" x14ac:dyDescent="0.25">
      <c r="B16" s="1"/>
      <c r="C16" s="1"/>
      <c r="E16" s="1"/>
      <c r="F16" s="1"/>
    </row>
    <row r="17" spans="2:6" x14ac:dyDescent="0.25">
      <c r="B17" s="1" t="s">
        <v>8</v>
      </c>
      <c r="C17" s="1">
        <f>C5+C9</f>
        <v>7950</v>
      </c>
      <c r="E17" s="1" t="s">
        <v>8</v>
      </c>
      <c r="F17" s="1">
        <f>F5+F9+F15</f>
        <v>16250</v>
      </c>
    </row>
    <row r="18" spans="2:6" x14ac:dyDescent="0.25">
      <c r="B18" s="1"/>
      <c r="C18" s="1"/>
      <c r="E18" s="1"/>
      <c r="F18" s="1"/>
    </row>
    <row r="19" spans="2:6" x14ac:dyDescent="0.25">
      <c r="B19" s="1" t="s">
        <v>29</v>
      </c>
      <c r="C19" s="1">
        <f>C13+C12+C10</f>
        <v>3549</v>
      </c>
      <c r="E19" s="1" t="s">
        <v>31</v>
      </c>
      <c r="F19" s="1">
        <f>F13+F12+F10</f>
        <v>3559</v>
      </c>
    </row>
    <row r="20" spans="2:6" x14ac:dyDescent="0.25">
      <c r="B20" s="1" t="s">
        <v>30</v>
      </c>
      <c r="C20" s="1">
        <f>(C19/C4)*100</f>
        <v>11.83</v>
      </c>
      <c r="E20" s="1" t="s">
        <v>30</v>
      </c>
      <c r="F20" s="1">
        <f>(F19/F4)*100</f>
        <v>11.480645161290322</v>
      </c>
    </row>
    <row r="23" spans="2:6" x14ac:dyDescent="0.25">
      <c r="B23" s="1" t="s">
        <v>18</v>
      </c>
      <c r="C23" s="1">
        <v>30000</v>
      </c>
      <c r="E23" s="1" t="s">
        <v>21</v>
      </c>
      <c r="F23" s="1">
        <v>30000</v>
      </c>
    </row>
    <row r="24" spans="2:6" x14ac:dyDescent="0.25">
      <c r="B24" s="1" t="s">
        <v>19</v>
      </c>
      <c r="C24" s="1">
        <v>500</v>
      </c>
      <c r="E24" s="1" t="s">
        <v>22</v>
      </c>
      <c r="F24" s="1">
        <v>600</v>
      </c>
    </row>
    <row r="25" spans="2:6" x14ac:dyDescent="0.25">
      <c r="B25" s="1" t="s">
        <v>2</v>
      </c>
      <c r="C25" s="1">
        <v>1</v>
      </c>
      <c r="E25" s="1" t="s">
        <v>2</v>
      </c>
      <c r="F25" s="1">
        <v>1</v>
      </c>
    </row>
    <row r="26" spans="2:6" x14ac:dyDescent="0.25">
      <c r="B26" s="1"/>
      <c r="C26" s="1"/>
      <c r="E26" s="1"/>
      <c r="F26" s="1"/>
    </row>
    <row r="27" spans="2:6" x14ac:dyDescent="0.25">
      <c r="B27" s="1" t="s">
        <v>3</v>
      </c>
      <c r="C27" s="1"/>
      <c r="E27" s="1" t="s">
        <v>3</v>
      </c>
      <c r="F27" s="1"/>
    </row>
    <row r="28" spans="2:6" x14ac:dyDescent="0.25">
      <c r="B28" s="1" t="s">
        <v>4</v>
      </c>
      <c r="C28" s="1">
        <f>IF(C25=1,2550*3,0)+IF(C25=2,2*(2550*3),0)</f>
        <v>7650</v>
      </c>
      <c r="E28" s="1" t="s">
        <v>4</v>
      </c>
      <c r="F28" s="1">
        <f>IF(F25=1,2550*3,0)+IF(F25=2,2*(2550*3),0)</f>
        <v>7650</v>
      </c>
    </row>
    <row r="29" spans="2:6" x14ac:dyDescent="0.25">
      <c r="B29" s="1" t="s">
        <v>5</v>
      </c>
      <c r="C29" s="2">
        <f>IF(C28=2550*3,1083*3,"0")+IF(C28=2*(2550*3),2*(1083*3),"0")</f>
        <v>3249</v>
      </c>
      <c r="E29" s="1" t="s">
        <v>5</v>
      </c>
      <c r="F29" s="2">
        <f>IF(F28=2550*3,1083*3,"0")+IF(F28=2*(2550*3),2*(1083*3),"0")</f>
        <v>3249</v>
      </c>
    </row>
    <row r="30" spans="2:6" x14ac:dyDescent="0.25">
      <c r="B30" s="1"/>
      <c r="C30" s="1"/>
      <c r="E30" s="1"/>
      <c r="F30" s="1"/>
    </row>
    <row r="31" spans="2:6" x14ac:dyDescent="0.25">
      <c r="B31" s="1" t="s">
        <v>6</v>
      </c>
      <c r="C31" s="1">
        <f>IF(C25=1,C23*1/100,0)</f>
        <v>300</v>
      </c>
      <c r="E31" s="1" t="s">
        <v>6</v>
      </c>
      <c r="F31" s="1">
        <f>IF(F25=1,F23*1/100,0)</f>
        <v>300</v>
      </c>
    </row>
    <row r="32" spans="2:6" x14ac:dyDescent="0.25">
      <c r="B32" s="1" t="s">
        <v>7</v>
      </c>
      <c r="C32" s="1">
        <f>IF(C25=0,(C23-C24)*16/100,0)</f>
        <v>0</v>
      </c>
      <c r="E32" s="1" t="s">
        <v>7</v>
      </c>
      <c r="F32" s="1">
        <f>IF(F25=0,(F23-F24)*16/100,0)</f>
        <v>0</v>
      </c>
    </row>
    <row r="33" spans="2:6" x14ac:dyDescent="0.25">
      <c r="B33" s="1"/>
      <c r="C33" s="1"/>
      <c r="E33" s="1"/>
      <c r="F33" s="1"/>
    </row>
    <row r="34" spans="2:6" x14ac:dyDescent="0.25">
      <c r="B34" s="1" t="s">
        <v>20</v>
      </c>
      <c r="C34" s="1">
        <f>F17+F12+F13</f>
        <v>16560</v>
      </c>
      <c r="E34" s="1" t="s">
        <v>23</v>
      </c>
      <c r="F34" s="1">
        <f>C34+C31+C32</f>
        <v>16860</v>
      </c>
    </row>
    <row r="35" spans="2:6" x14ac:dyDescent="0.25">
      <c r="B35" s="1"/>
      <c r="C35" s="1"/>
      <c r="E35" s="1"/>
      <c r="F35" s="1"/>
    </row>
    <row r="36" spans="2:6" x14ac:dyDescent="0.25">
      <c r="B36" s="4" t="s">
        <v>8</v>
      </c>
      <c r="C36" s="4">
        <f>C24+C28+C34</f>
        <v>24710</v>
      </c>
      <c r="E36" s="1" t="s">
        <v>26</v>
      </c>
      <c r="F36" s="1">
        <f>F24+F28+F32+F31+F34</f>
        <v>25410</v>
      </c>
    </row>
    <row r="37" spans="2:6" x14ac:dyDescent="0.25">
      <c r="B37" s="1"/>
      <c r="C37" s="1"/>
      <c r="E37" s="1" t="s">
        <v>27</v>
      </c>
      <c r="F37" s="1">
        <f>C4+F4+C23+F23</f>
        <v>121000</v>
      </c>
    </row>
    <row r="38" spans="2:6" x14ac:dyDescent="0.25">
      <c r="B38" s="1" t="s">
        <v>29</v>
      </c>
      <c r="C38" s="1">
        <f>C32+C31+C29</f>
        <v>3549</v>
      </c>
      <c r="E38" s="1"/>
      <c r="F38" s="1"/>
    </row>
    <row r="39" spans="2:6" s="3" customFormat="1" x14ac:dyDescent="0.25">
      <c r="B39" s="1" t="s">
        <v>30</v>
      </c>
      <c r="C39" s="1">
        <f>(C38/C23)*100</f>
        <v>11.83</v>
      </c>
      <c r="E39" s="6" t="s">
        <v>9</v>
      </c>
      <c r="F39" s="6">
        <f>F37-F36</f>
        <v>95590</v>
      </c>
    </row>
    <row r="40" spans="2:6" s="3" customFormat="1" x14ac:dyDescent="0.25">
      <c r="B40" s="5"/>
      <c r="C40" s="5"/>
      <c r="E40" s="6" t="s">
        <v>10</v>
      </c>
      <c r="F40" s="6">
        <f>F39*8/100</f>
        <v>7647.2</v>
      </c>
    </row>
    <row r="41" spans="2:6" s="3" customFormat="1" x14ac:dyDescent="0.25">
      <c r="B41" s="5"/>
      <c r="C41" s="5"/>
      <c r="E41" s="6" t="s">
        <v>11</v>
      </c>
      <c r="F41" s="6">
        <f>F39-F40</f>
        <v>87942.8</v>
      </c>
    </row>
    <row r="42" spans="2:6" s="3" customFormat="1" x14ac:dyDescent="0.25">
      <c r="B42" s="5"/>
      <c r="C42" s="5"/>
      <c r="E42" s="6"/>
      <c r="F42" s="6"/>
    </row>
    <row r="43" spans="2:6" s="3" customFormat="1" x14ac:dyDescent="0.25">
      <c r="B43" s="5"/>
      <c r="C43" s="5"/>
      <c r="E43" s="6" t="s">
        <v>28</v>
      </c>
      <c r="F43" s="6">
        <f>F40+F32+F31+F29+C32+C31+C29+F13+F12+F10+C13+C12+C10</f>
        <v>21853.200000000001</v>
      </c>
    </row>
    <row r="44" spans="2:6" s="3" customFormat="1" x14ac:dyDescent="0.25">
      <c r="B44" s="5"/>
      <c r="C44" s="5"/>
      <c r="E44" s="6"/>
      <c r="F44" s="6"/>
    </row>
    <row r="45" spans="2:6" s="3" customFormat="1" x14ac:dyDescent="0.25">
      <c r="B45" s="5"/>
      <c r="C45" s="5"/>
      <c r="E45" s="6" t="s">
        <v>13</v>
      </c>
      <c r="F45" s="6">
        <f>(F43/F37)*100</f>
        <v>18.060495867768594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 APOX PE AN </vt:lpstr>
      <vt:lpstr>CALCUL IMP PE TR</vt:lpstr>
      <vt:lpstr>CALCUL IMP PE 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</dc:creator>
  <cp:lastModifiedBy>cons</cp:lastModifiedBy>
  <dcterms:created xsi:type="dcterms:W3CDTF">2022-11-03T09:22:58Z</dcterms:created>
  <dcterms:modified xsi:type="dcterms:W3CDTF">2022-11-03T10:23:26Z</dcterms:modified>
</cp:coreProperties>
</file>