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tables/table39.xml" ContentType="application/vnd.openxmlformats-officedocument.spreadsheetml.table+xml"/>
  <Override PartName="/xl/queryTables/queryTable39.xml" ContentType="application/vnd.openxmlformats-officedocument.spreadsheetml.queryTable+xml"/>
  <Override PartName="/xl/tables/table40.xml" ContentType="application/vnd.openxmlformats-officedocument.spreadsheetml.table+xml"/>
  <Override PartName="/xl/queryTables/queryTable40.xml" ContentType="application/vnd.openxmlformats-officedocument.spreadsheetml.queryTable+xml"/>
  <Override PartName="/xl/tables/table41.xml" ContentType="application/vnd.openxmlformats-officedocument.spreadsheetml.table+xml"/>
  <Override PartName="/xl/queryTables/queryTable41.xml" ContentType="application/vnd.openxmlformats-officedocument.spreadsheetml.queryTable+xml"/>
  <Override PartName="/xl/tables/table42.xml" ContentType="application/vnd.openxmlformats-officedocument.spreadsheetml.table+xml"/>
  <Override PartName="/xl/queryTables/queryTable42.xml" ContentType="application/vnd.openxmlformats-officedocument.spreadsheetml.queryTable+xml"/>
  <Override PartName="/xl/tables/table43.xml" ContentType="application/vnd.openxmlformats-officedocument.spreadsheetml.table+xml"/>
  <Override PartName="/xl/queryTables/queryTable43.xml" ContentType="application/vnd.openxmlformats-officedocument.spreadsheetml.queryTable+xml"/>
  <Override PartName="/xl/tables/table44.xml" ContentType="application/vnd.openxmlformats-officedocument.spreadsheetml.table+xml"/>
  <Override PartName="/xl/queryTables/queryTable44.xml" ContentType="application/vnd.openxmlformats-officedocument.spreadsheetml.queryTable+xml"/>
  <Override PartName="/xl/tables/table45.xml" ContentType="application/vnd.openxmlformats-officedocument.spreadsheetml.table+xml"/>
  <Override PartName="/xl/queryTables/queryTable45.xml" ContentType="application/vnd.openxmlformats-officedocument.spreadsheetml.queryTable+xml"/>
  <Override PartName="/xl/tables/table46.xml" ContentType="application/vnd.openxmlformats-officedocument.spreadsheetml.table+xml"/>
  <Override PartName="/xl/queryTables/queryTable46.xml" ContentType="application/vnd.openxmlformats-officedocument.spreadsheetml.queryTable+xml"/>
  <Override PartName="/xl/tables/table47.xml" ContentType="application/vnd.openxmlformats-officedocument.spreadsheetml.table+xml"/>
  <Override PartName="/xl/queryTables/queryTable47.xml" ContentType="application/vnd.openxmlformats-officedocument.spreadsheetml.queryTable+xml"/>
  <Override PartName="/xl/tables/table48.xml" ContentType="application/vnd.openxmlformats-officedocument.spreadsheetml.table+xml"/>
  <Override PartName="/xl/queryTables/queryTable48.xml" ContentType="application/vnd.openxmlformats-officedocument.spreadsheetml.queryTable+xml"/>
  <Override PartName="/xl/tables/table49.xml" ContentType="application/vnd.openxmlformats-officedocument.spreadsheetml.table+xml"/>
  <Override PartName="/xl/queryTables/queryTable49.xml" ContentType="application/vnd.openxmlformats-officedocument.spreadsheetml.queryTable+xml"/>
  <Override PartName="/xl/tables/table50.xml" ContentType="application/vnd.openxmlformats-officedocument.spreadsheetml.table+xml"/>
  <Override PartName="/xl/queryTables/queryTable50.xml" ContentType="application/vnd.openxmlformats-officedocument.spreadsheetml.queryTable+xml"/>
  <Override PartName="/xl/tables/table51.xml" ContentType="application/vnd.openxmlformats-officedocument.spreadsheetml.table+xml"/>
  <Override PartName="/xl/queryTables/queryTable51.xml" ContentType="application/vnd.openxmlformats-officedocument.spreadsheetml.queryTable+xml"/>
  <Override PartName="/xl/tables/table52.xml" ContentType="application/vnd.openxmlformats-officedocument.spreadsheetml.table+xml"/>
  <Override PartName="/xl/queryTables/queryTable52.xml" ContentType="application/vnd.openxmlformats-officedocument.spreadsheetml.queryTable+xml"/>
  <Override PartName="/xl/tables/table53.xml" ContentType="application/vnd.openxmlformats-officedocument.spreadsheetml.table+xml"/>
  <Override PartName="/xl/queryTables/queryTable53.xml" ContentType="application/vnd.openxmlformats-officedocument.spreadsheetml.queryTable+xml"/>
  <Override PartName="/xl/tables/table54.xml" ContentType="application/vnd.openxmlformats-officedocument.spreadsheetml.table+xml"/>
  <Override PartName="/xl/queryTables/queryTable54.xml" ContentType="application/vnd.openxmlformats-officedocument.spreadsheetml.queryTable+xml"/>
  <Override PartName="/xl/tables/table55.xml" ContentType="application/vnd.openxmlformats-officedocument.spreadsheetml.table+xml"/>
  <Override PartName="/xl/queryTables/queryTable55.xml" ContentType="application/vnd.openxmlformats-officedocument.spreadsheetml.queryTable+xml"/>
  <Override PartName="/xl/tables/table56.xml" ContentType="application/vnd.openxmlformats-officedocument.spreadsheetml.table+xml"/>
  <Override PartName="/xl/queryTables/queryTable5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ía\Documents\MUBC\Prácticas y TFM\TFM-Github\Results\DBSCAN ParameterCombination\"/>
    </mc:Choice>
  </mc:AlternateContent>
  <xr:revisionPtr revIDLastSave="0" documentId="13_ncr:1_{883F5B2F-F634-4736-BCF7-AFFCDC279975}" xr6:coauthVersionLast="43" xr6:coauthVersionMax="43" xr10:uidLastSave="{00000000-0000-0000-0000-000000000000}"/>
  <bookViews>
    <workbookView xWindow="-108" yWindow="-108" windowWidth="23256" windowHeight="13176" activeTab="1" xr2:uid="{0F6A11DB-3967-42B0-B826-416A31B86DA6}"/>
  </bookViews>
  <sheets>
    <sheet name="anatomical entity" sheetId="4" r:id="rId1"/>
    <sheet name="cellular proliferation" sheetId="5" r:id="rId2"/>
    <sheet name="genetic" sheetId="1" r:id="rId3"/>
    <sheet name="infectious" sheetId="2" r:id="rId4"/>
    <sheet name="bacterial" sheetId="7" r:id="rId5"/>
    <sheet name="metabolism" sheetId="6" r:id="rId6"/>
    <sheet name="rare" sheetId="3" r:id="rId7"/>
  </sheets>
  <definedNames>
    <definedName name="_Toc10242998" localSheetId="0">'anatomical entity'!$F$3</definedName>
    <definedName name="DatosExternos_1" localSheetId="0" hidden="1">'anatomical entity'!$A$3:$A$15</definedName>
    <definedName name="DatosExternos_1" localSheetId="4" hidden="1">bacterial!$A$3:$A$15</definedName>
    <definedName name="DatosExternos_1" localSheetId="1" hidden="1">'cellular proliferation'!$A$3:$A$15</definedName>
    <definedName name="DatosExternos_1" localSheetId="2" hidden="1">genetic!$A$3:$A$15</definedName>
    <definedName name="DatosExternos_1" localSheetId="3" hidden="1">infectious!$A$3:$A$15</definedName>
    <definedName name="DatosExternos_1" localSheetId="5" hidden="1">metabolism!$A$3:$A$15</definedName>
    <definedName name="DatosExternos_1" localSheetId="6" hidden="1">rare!$A$3:$A$15</definedName>
    <definedName name="DatosExternos_2" localSheetId="0" hidden="1">'anatomical entity'!$F$3:$F$15</definedName>
    <definedName name="DatosExternos_2" localSheetId="4" hidden="1">bacterial!$F$3:$F$15</definedName>
    <definedName name="DatosExternos_2" localSheetId="1" hidden="1">'cellular proliferation'!$F$3:$F$15</definedName>
    <definedName name="DatosExternos_2" localSheetId="2" hidden="1">genetic!$F$3:$F$15</definedName>
    <definedName name="DatosExternos_2" localSheetId="3" hidden="1">infectious!$F$3:$F$15</definedName>
    <definedName name="DatosExternos_2" localSheetId="5" hidden="1">metabolism!$F$3:$F$15</definedName>
    <definedName name="DatosExternos_2" localSheetId="6" hidden="1">rare!$F$3:$F$15</definedName>
    <definedName name="DatosExternos_3" localSheetId="0" hidden="1">'anatomical entity'!$A$20:$A$32</definedName>
    <definedName name="DatosExternos_3" localSheetId="4" hidden="1">bacterial!$A$20:$A$32</definedName>
    <definedName name="DatosExternos_3" localSheetId="1" hidden="1">'cellular proliferation'!$A$20:$A$32</definedName>
    <definedName name="DatosExternos_3" localSheetId="2" hidden="1">genetic!$A$20:$A$32</definedName>
    <definedName name="DatosExternos_3" localSheetId="3" hidden="1">infectious!$A$20:$A$32</definedName>
    <definedName name="DatosExternos_3" localSheetId="5" hidden="1">metabolism!$A$20:$A$32</definedName>
    <definedName name="DatosExternos_3" localSheetId="6" hidden="1">rare!$A$20:$A$32</definedName>
    <definedName name="DatosExternos_4" localSheetId="0" hidden="1">'anatomical entity'!$F$20:$F$32</definedName>
    <definedName name="DatosExternos_4" localSheetId="4" hidden="1">bacterial!$F$20:$F$32</definedName>
    <definedName name="DatosExternos_4" localSheetId="1" hidden="1">'cellular proliferation'!$F$20:$F$32</definedName>
    <definedName name="DatosExternos_4" localSheetId="2" hidden="1">genetic!$F$20:$F$32</definedName>
    <definedName name="DatosExternos_4" localSheetId="3" hidden="1">infectious!$F$20:$F$32</definedName>
    <definedName name="DatosExternos_4" localSheetId="5" hidden="1">metabolism!$F$20:$F$32</definedName>
    <definedName name="DatosExternos_4" localSheetId="6" hidden="1">rare!$F$20:$F$32</definedName>
    <definedName name="DatosExternos_5" localSheetId="0" hidden="1">'anatomical entity'!$A$37:$A$49</definedName>
    <definedName name="DatosExternos_5" localSheetId="4" hidden="1">bacterial!$A$37:$A$49</definedName>
    <definedName name="DatosExternos_5" localSheetId="1" hidden="1">'cellular proliferation'!$A$37:$A$49</definedName>
    <definedName name="DatosExternos_5" localSheetId="2" hidden="1">genetic!$A$37:$A$49</definedName>
    <definedName name="DatosExternos_5" localSheetId="3" hidden="1">infectious!$A$37:$A$49</definedName>
    <definedName name="DatosExternos_5" localSheetId="5" hidden="1">metabolism!$A$37:$A$49</definedName>
    <definedName name="DatosExternos_5" localSheetId="6" hidden="1">rare!$A$37:$A$49</definedName>
    <definedName name="DatosExternos_6" localSheetId="0" hidden="1">'anatomical entity'!$F$37:$F$49</definedName>
    <definedName name="DatosExternos_6" localSheetId="4" hidden="1">bacterial!$F$37:$F$49</definedName>
    <definedName name="DatosExternos_6" localSheetId="1" hidden="1">'cellular proliferation'!$F$37:$F$49</definedName>
    <definedName name="DatosExternos_6" localSheetId="2" hidden="1">genetic!$F$37:$F$49</definedName>
    <definedName name="DatosExternos_6" localSheetId="3" hidden="1">infectious!$F$37:$F$49</definedName>
    <definedName name="DatosExternos_6" localSheetId="5" hidden="1">metabolism!$F$37:$F$49</definedName>
    <definedName name="DatosExternos_6" localSheetId="6" hidden="1">rare!$F$37:$F$49</definedName>
    <definedName name="DatosExternos_7" localSheetId="0" hidden="1">'anatomical entity'!$A$54:$A$66</definedName>
    <definedName name="DatosExternos_7" localSheetId="4" hidden="1">bacterial!$A$54:$A$66</definedName>
    <definedName name="DatosExternos_7" localSheetId="1" hidden="1">'cellular proliferation'!$A$54:$A$66</definedName>
    <definedName name="DatosExternos_7" localSheetId="2" hidden="1">genetic!$A$54:$A$66</definedName>
    <definedName name="DatosExternos_7" localSheetId="3" hidden="1">infectious!$A$54:$A$66</definedName>
    <definedName name="DatosExternos_7" localSheetId="5" hidden="1">metabolism!$A$54:$A$66</definedName>
    <definedName name="DatosExternos_7" localSheetId="6" hidden="1">rare!$A$54:$A$66</definedName>
    <definedName name="DatosExternos_8" localSheetId="0" hidden="1">'anatomical entity'!$F$54:$F$66</definedName>
    <definedName name="DatosExternos_8" localSheetId="4" hidden="1">bacterial!$F$54:$F$66</definedName>
    <definedName name="DatosExternos_8" localSheetId="1" hidden="1">'cellular proliferation'!$F$54:$F$66</definedName>
    <definedName name="DatosExternos_8" localSheetId="2" hidden="1">genetic!$F$54:$F$66</definedName>
    <definedName name="DatosExternos_8" localSheetId="3" hidden="1">infectious!$F$54:$F$66</definedName>
    <definedName name="DatosExternos_8" localSheetId="5" hidden="1">metabolism!$F$54:$F$66</definedName>
    <definedName name="DatosExternos_8" localSheetId="6" hidden="1">rare!$F$54:$F$66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4" i="1" l="1"/>
  <c r="C74" i="1"/>
  <c r="B74" i="1"/>
  <c r="D73" i="1"/>
  <c r="C73" i="1"/>
  <c r="B73" i="1"/>
  <c r="D72" i="1"/>
  <c r="C72" i="1"/>
  <c r="B72" i="1"/>
  <c r="D71" i="1"/>
  <c r="C71" i="1"/>
  <c r="B71" i="1"/>
  <c r="D74" i="2"/>
  <c r="C74" i="2"/>
  <c r="B74" i="2"/>
  <c r="D73" i="2"/>
  <c r="C73" i="2"/>
  <c r="B73" i="2"/>
  <c r="D72" i="2"/>
  <c r="C72" i="2"/>
  <c r="B72" i="2"/>
  <c r="D71" i="2"/>
  <c r="C71" i="2"/>
  <c r="B71" i="2"/>
  <c r="D74" i="7"/>
  <c r="C74" i="7"/>
  <c r="B74" i="7"/>
  <c r="D73" i="7"/>
  <c r="C73" i="7"/>
  <c r="B73" i="7"/>
  <c r="D72" i="7"/>
  <c r="C72" i="7"/>
  <c r="B72" i="7"/>
  <c r="D71" i="7"/>
  <c r="C71" i="7"/>
  <c r="B71" i="7"/>
  <c r="D74" i="6"/>
  <c r="C74" i="6"/>
  <c r="B74" i="6"/>
  <c r="D73" i="6"/>
  <c r="C73" i="6"/>
  <c r="B73" i="6"/>
  <c r="D72" i="6"/>
  <c r="C72" i="6"/>
  <c r="B72" i="6"/>
  <c r="D71" i="6"/>
  <c r="C71" i="6"/>
  <c r="B71" i="6"/>
  <c r="D74" i="4"/>
  <c r="C74" i="4"/>
  <c r="B74" i="4"/>
  <c r="D73" i="4"/>
  <c r="C73" i="4"/>
  <c r="B73" i="4"/>
  <c r="D72" i="4"/>
  <c r="C72" i="4"/>
  <c r="B72" i="4"/>
  <c r="D71" i="4"/>
  <c r="C71" i="4"/>
  <c r="B71" i="4"/>
  <c r="D74" i="5"/>
  <c r="C74" i="5"/>
  <c r="B74" i="5"/>
  <c r="D73" i="5"/>
  <c r="C73" i="5"/>
  <c r="B73" i="5"/>
  <c r="D72" i="5"/>
  <c r="C72" i="5"/>
  <c r="B72" i="5"/>
  <c r="D71" i="5"/>
  <c r="C71" i="5"/>
  <c r="B71" i="5"/>
  <c r="D74" i="3"/>
  <c r="C74" i="3"/>
  <c r="B74" i="3"/>
  <c r="D73" i="3"/>
  <c r="C73" i="3"/>
  <c r="B73" i="3"/>
  <c r="D72" i="3"/>
  <c r="C72" i="3"/>
  <c r="B72" i="3"/>
  <c r="D71" i="3"/>
  <c r="C71" i="3"/>
  <c r="B71" i="3"/>
  <c r="G60" i="2" l="1"/>
  <c r="H44" i="2"/>
  <c r="I41" i="2"/>
  <c r="G41" i="2"/>
  <c r="H62" i="4"/>
  <c r="I60" i="4"/>
  <c r="G60" i="4"/>
  <c r="G59" i="4"/>
  <c r="G58" i="4"/>
  <c r="H45" i="4"/>
  <c r="I43" i="4"/>
  <c r="I42" i="4"/>
  <c r="H29" i="4"/>
  <c r="I27" i="4"/>
  <c r="I26" i="4"/>
  <c r="G26" i="4"/>
  <c r="G25" i="4"/>
  <c r="H12" i="4"/>
  <c r="I10" i="4"/>
  <c r="I9" i="4"/>
  <c r="G9" i="4"/>
  <c r="G59" i="6"/>
  <c r="H62" i="3"/>
  <c r="I60" i="3"/>
  <c r="G60" i="3"/>
  <c r="I59" i="3"/>
  <c r="G59" i="3"/>
  <c r="G58" i="3"/>
  <c r="H45" i="3"/>
  <c r="I43" i="3"/>
  <c r="I42" i="3"/>
  <c r="I41" i="3"/>
  <c r="H29" i="3"/>
  <c r="I27" i="3"/>
  <c r="I26" i="3"/>
  <c r="G26" i="3"/>
  <c r="G25" i="3"/>
  <c r="H12" i="3"/>
  <c r="I10" i="3"/>
  <c r="I9" i="3"/>
  <c r="G9" i="3"/>
  <c r="G8" i="3"/>
  <c r="I42" i="7"/>
  <c r="G4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89AE35-280E-46F3-A6F5-7D5B53046D9F}" keepAlive="1" name="Consulta - Num_clusters (10)" description="Conexión a la consulta 'Num_clusters (10)' en el libro." type="5" refreshedVersion="6" background="1" saveData="1">
    <dbPr connection="Provider=Microsoft.Mashup.OleDb.1;Data Source=$Workbook$;Location=&quot;Num_clusters (10)&quot;;Extended Properties=&quot;&quot;" command="SELECT * FROM [Num_clusters (10)]"/>
  </connection>
  <connection id="2" xr16:uid="{18BC1FFF-46FE-4000-B379-D8DD1A0A4873}" keepAlive="1" name="Consulta - Num_clusters (11)" description="Conexión a la consulta 'Num_clusters (11)' en el libro." type="5" refreshedVersion="6" background="1" saveData="1">
    <dbPr connection="Provider=Microsoft.Mashup.OleDb.1;Data Source=$Workbook$;Location=&quot;Num_clusters (11)&quot;;Extended Properties=&quot;&quot;" command="SELECT * FROM [Num_clusters (11)]"/>
  </connection>
  <connection id="3" xr16:uid="{CA351F5E-7F4A-44A3-86E1-6348F1A5A0DD}" keepAlive="1" name="Consulta - Num_clusters (12)" description="Conexión a la consulta 'Num_clusters (12)' en el libro." type="5" refreshedVersion="6" background="1" saveData="1">
    <dbPr connection="Provider=Microsoft.Mashup.OleDb.1;Data Source=$Workbook$;Location=&quot;Num_clusters (12)&quot;;Extended Properties=&quot;&quot;" command="SELECT * FROM [Num_clusters (12)]"/>
  </connection>
  <connection id="4" xr16:uid="{943F07E4-7950-4B14-925E-B79DEBDB31C9}" keepAlive="1" name="Consulta - Num_clusters (13)" description="Conexión a la consulta 'Num_clusters (13)' en el libro." type="5" refreshedVersion="6" background="1" saveData="1">
    <dbPr connection="Provider=Microsoft.Mashup.OleDb.1;Data Source=$Workbook$;Location=&quot;Num_clusters (13)&quot;;Extended Properties=&quot;&quot;" command="SELECT * FROM [Num_clusters (13)]"/>
  </connection>
  <connection id="5" xr16:uid="{ADDB906C-ECDB-42D2-B563-45EC85686F08}" keepAlive="1" name="Consulta - Num_clusters (14)" description="Conexión a la consulta 'Num_clusters (14)' en el libro." type="5" refreshedVersion="6" background="1" saveData="1">
    <dbPr connection="Provider=Microsoft.Mashup.OleDb.1;Data Source=$Workbook$;Location=&quot;Num_clusters (14)&quot;;Extended Properties=&quot;&quot;" command="SELECT * FROM [Num_clusters (14)]"/>
  </connection>
  <connection id="6" xr16:uid="{618A2B7E-8175-4C7B-96B0-75F3149296B8}" keepAlive="1" name="Consulta - Num_clusters (15)" description="Conexión a la consulta 'Num_clusters (15)' en el libro." type="5" refreshedVersion="6" background="1" saveData="1">
    <dbPr connection="Provider=Microsoft.Mashup.OleDb.1;Data Source=$Workbook$;Location=&quot;Num_clusters (15)&quot;;Extended Properties=&quot;&quot;" command="SELECT * FROM [Num_clusters (15)]"/>
  </connection>
  <connection id="7" xr16:uid="{9AE447BF-B117-4991-9C2C-E7AB4B95449F}" keepAlive="1" name="Consulta - Num_clusters (16)" description="Conexión a la consulta 'Num_clusters (16)' en el libro." type="5" refreshedVersion="6" background="1" saveData="1">
    <dbPr connection="Provider=Microsoft.Mashup.OleDb.1;Data Source=$Workbook$;Location=&quot;Num_clusters (16)&quot;;Extended Properties=&quot;&quot;" command="SELECT * FROM [Num_clusters (16)]"/>
  </connection>
  <connection id="8" xr16:uid="{C88274F5-60DD-459A-A3E1-10FB21051089}" keepAlive="1" name="Consulta - Num_clusters (17)" description="Conexión a la consulta 'Num_clusters (17)' en el libro." type="5" refreshedVersion="6" background="1" saveData="1">
    <dbPr connection="Provider=Microsoft.Mashup.OleDb.1;Data Source=$Workbook$;Location=&quot;Num_clusters (17)&quot;;Extended Properties=&quot;&quot;" command="SELECT * FROM [Num_clusters (17)]"/>
  </connection>
  <connection id="9" xr16:uid="{5A3F890E-724D-4E74-9966-73745C6BEE62}" keepAlive="1" name="Consulta - Num_clusters (18)" description="Conexión a la consulta 'Num_clusters (18)' en el libro." type="5" refreshedVersion="6" background="1" saveData="1">
    <dbPr connection="Provider=Microsoft.Mashup.OleDb.1;Data Source=$Workbook$;Location=&quot;Num_clusters (18)&quot;;Extended Properties=&quot;&quot;" command="SELECT * FROM [Num_clusters (18)]"/>
  </connection>
  <connection id="10" xr16:uid="{BE2F0E3F-DA1C-48F2-859A-53CBE65D691A}" keepAlive="1" name="Consulta - Num_clusters (19)" description="Conexión a la consulta 'Num_clusters (19)' en el libro." type="5" refreshedVersion="6" background="1" saveData="1">
    <dbPr connection="Provider=Microsoft.Mashup.OleDb.1;Data Source=$Workbook$;Location=&quot;Num_clusters (19)&quot;;Extended Properties=&quot;&quot;" command="SELECT * FROM [Num_clusters (19)]"/>
  </connection>
  <connection id="11" xr16:uid="{9C70A87F-582D-4C34-93A3-5A0AD784AF88}" keepAlive="1" name="Consulta - Num_clusters (20)" description="Conexión a la consulta 'Num_clusters (20)' en el libro." type="5" refreshedVersion="6" background="1" saveData="1">
    <dbPr connection="Provider=Microsoft.Mashup.OleDb.1;Data Source=$Workbook$;Location=&quot;Num_clusters (20)&quot;;Extended Properties=&quot;&quot;" command="SELECT * FROM [Num_clusters (20)]"/>
  </connection>
  <connection id="12" xr16:uid="{1DAC98C6-DA79-407B-A8D9-B12B9C56ED4F}" keepAlive="1" name="Consulta - Num_clusters (21)" description="Conexión a la consulta 'Num_clusters (21)' en el libro." type="5" refreshedVersion="6" background="1" saveData="1">
    <dbPr connection="Provider=Microsoft.Mashup.OleDb.1;Data Source=$Workbook$;Location=&quot;Num_clusters (21)&quot;;Extended Properties=&quot;&quot;" command="SELECT * FROM [Num_clusters (21)]"/>
  </connection>
  <connection id="13" xr16:uid="{16AED8FB-9C5F-4ED2-8934-94F9F9F1437F}" keepAlive="1" name="Consulta - Num_clusters (22)" description="Conexión a la consulta 'Num_clusters (22)' en el libro." type="5" refreshedVersion="6" background="1" saveData="1">
    <dbPr connection="Provider=Microsoft.Mashup.OleDb.1;Data Source=$Workbook$;Location=&quot;Num_clusters (22)&quot;;Extended Properties=&quot;&quot;" command="SELECT * FROM [Num_clusters (22)]"/>
  </connection>
  <connection id="14" xr16:uid="{6DB0AF86-A45C-48CF-ABC8-55D54AF8DECD}" keepAlive="1" name="Consulta - Num_clusters (23)" description="Conexión a la consulta 'Num_clusters (23)' en el libro." type="5" refreshedVersion="6" background="1" saveData="1">
    <dbPr connection="Provider=Microsoft.Mashup.OleDb.1;Data Source=$Workbook$;Location=&quot;Num_clusters (23)&quot;;Extended Properties=&quot;&quot;" command="SELECT * FROM [Num_clusters (23)]"/>
  </connection>
  <connection id="15" xr16:uid="{55D9F3DD-D05A-407E-BB6B-E20FA90180BF}" keepAlive="1" name="Consulta - Num_clusters (24)" description="Conexión a la consulta 'Num_clusters (24)' en el libro." type="5" refreshedVersion="6" background="1" saveData="1">
    <dbPr connection="Provider=Microsoft.Mashup.OleDb.1;Data Source=$Workbook$;Location=&quot;Num_clusters (24)&quot;;Extended Properties=&quot;&quot;" command="SELECT * FROM [Num_clusters (24)]"/>
  </connection>
  <connection id="16" xr16:uid="{786E92EF-4261-4868-AF6C-0021E6BAF51D}" keepAlive="1" name="Consulta - Num_clusters (25)" description="Conexión a la consulta 'Num_clusters (25)' en el libro." type="5" refreshedVersion="6" background="1" saveData="1">
    <dbPr connection="Provider=Microsoft.Mashup.OleDb.1;Data Source=$Workbook$;Location=&quot;Num_clusters (25)&quot;;Extended Properties=&quot;&quot;" command="SELECT * FROM [Num_clusters (25)]"/>
  </connection>
  <connection id="17" xr16:uid="{E382832A-8C2C-4ED6-BC5A-7F8C4A5EBA93}" keepAlive="1" name="Consulta - Num_clusters (26)" description="Conexión a la consulta 'Num_clusters (26)' en el libro." type="5" refreshedVersion="6" background="1" saveData="1">
    <dbPr connection="Provider=Microsoft.Mashup.OleDb.1;Data Source=$Workbook$;Location=&quot;Num_clusters (26)&quot;;Extended Properties=&quot;&quot;" command="SELECT * FROM [Num_clusters (26)]"/>
  </connection>
  <connection id="18" xr16:uid="{C1C74508-2B70-4835-83CE-889B4FB09812}" keepAlive="1" name="Consulta - Num_clusters (27)" description="Conexión a la consulta 'Num_clusters (27)' en el libro." type="5" refreshedVersion="6" background="1" saveData="1">
    <dbPr connection="Provider=Microsoft.Mashup.OleDb.1;Data Source=$Workbook$;Location=&quot;Num_clusters (27)&quot;;Extended Properties=&quot;&quot;" command="SELECT * FROM [Num_clusters (27)]"/>
  </connection>
  <connection id="19" xr16:uid="{20707CC1-B9AE-4959-9344-B4B3242430DB}" keepAlive="1" name="Consulta - Num_clusters (28)" description="Conexión a la consulta 'Num_clusters (28)' en el libro." type="5" refreshedVersion="6" background="1" saveData="1">
    <dbPr connection="Provider=Microsoft.Mashup.OleDb.1;Data Source=$Workbook$;Location=&quot;Num_clusters (28)&quot;;Extended Properties=&quot;&quot;" command="SELECT * FROM [Num_clusters (28)]"/>
  </connection>
  <connection id="20" xr16:uid="{B469C150-DD77-4700-A143-E4CF5C3C3EC1}" keepAlive="1" name="Consulta - Num_clusters (29)" description="Conexión a la consulta 'Num_clusters (29)' en el libro." type="5" refreshedVersion="6" background="1" saveData="1">
    <dbPr connection="Provider=Microsoft.Mashup.OleDb.1;Data Source=$Workbook$;Location=&quot;Num_clusters (29)&quot;;Extended Properties=&quot;&quot;" command="SELECT * FROM [Num_clusters (29)]"/>
  </connection>
  <connection id="21" xr16:uid="{6C520263-CC6A-44AA-AEFB-575F887DF96C}" keepAlive="1" name="Consulta - Num_clusters (30)" description="Conexión a la consulta 'Num_clusters (30)' en el libro." type="5" refreshedVersion="6" background="1" saveData="1">
    <dbPr connection="Provider=Microsoft.Mashup.OleDb.1;Data Source=$Workbook$;Location=&quot;Num_clusters (30)&quot;;Extended Properties=&quot;&quot;" command="SELECT * FROM [Num_clusters (30)]"/>
  </connection>
  <connection id="22" xr16:uid="{BD83C157-D748-463C-A46E-965B36D6C794}" keepAlive="1" name="Consulta - Num_clusters (31)" description="Conexión a la consulta 'Num_clusters (31)' en el libro." type="5" refreshedVersion="6" background="1" saveData="1">
    <dbPr connection="Provider=Microsoft.Mashup.OleDb.1;Data Source=$Workbook$;Location=&quot;Num_clusters (31)&quot;;Extended Properties=&quot;&quot;" command="SELECT * FROM [Num_clusters (31)]"/>
  </connection>
  <connection id="23" xr16:uid="{94367141-CAC8-4843-9967-D8D7D30150BC}" keepAlive="1" name="Consulta - Num_clusters (32)" description="Conexión a la consulta 'Num_clusters (32)' en el libro." type="5" refreshedVersion="6" background="1" saveData="1">
    <dbPr connection="Provider=Microsoft.Mashup.OleDb.1;Data Source=$Workbook$;Location=&quot;Num_clusters (32)&quot;;Extended Properties=&quot;&quot;" command="SELECT * FROM [Num_clusters (32)]"/>
  </connection>
  <connection id="24" xr16:uid="{FF4FB497-9D72-4B18-A9CA-529196F2BEF1}" keepAlive="1" name="Consulta - Num_clusters (33)" description="Conexión a la consulta 'Num_clusters (33)' en el libro." type="5" refreshedVersion="6" background="1" saveData="1">
    <dbPr connection="Provider=Microsoft.Mashup.OleDb.1;Data Source=$Workbook$;Location=&quot;Num_clusters (33)&quot;;Extended Properties=&quot;&quot;" command="SELECT * FROM [Num_clusters (33)]"/>
  </connection>
  <connection id="25" xr16:uid="{ABDF0E79-0750-497E-9B33-8CBEFCDD2633}" keepAlive="1" name="Consulta - Num_clusters (34)" description="Conexión a la consulta 'Num_clusters (34)' en el libro." type="5" refreshedVersion="6" background="1" saveData="1">
    <dbPr connection="Provider=Microsoft.Mashup.OleDb.1;Data Source=$Workbook$;Location=&quot;Num_clusters (34)&quot;;Extended Properties=&quot;&quot;" command="SELECT * FROM [Num_clusters (34)]"/>
  </connection>
  <connection id="26" xr16:uid="{2FABAEBC-15E5-4391-9F0D-D5A398815400}" keepAlive="1" name="Consulta - Num_clusters (35)" description="Conexión a la consulta 'Num_clusters (35)' en el libro." type="5" refreshedVersion="6" background="1" saveData="1">
    <dbPr connection="Provider=Microsoft.Mashup.OleDb.1;Data Source=$Workbook$;Location=&quot;Num_clusters (35)&quot;;Extended Properties=&quot;&quot;" command="SELECT * FROM [Num_clusters (35)]"/>
  </connection>
  <connection id="27" xr16:uid="{F9908EE3-4477-4EEC-BB68-43902794524B}" keepAlive="1" name="Consulta - Num_clusters (36)" description="Conexión a la consulta 'Num_clusters (36)' en el libro." type="5" refreshedVersion="6" background="1" saveData="1">
    <dbPr connection="Provider=Microsoft.Mashup.OleDb.1;Data Source=$Workbook$;Location=&quot;Num_clusters (36)&quot;;Extended Properties=&quot;&quot;" command="SELECT * FROM [Num_clusters (36)]"/>
  </connection>
  <connection id="28" xr16:uid="{5C5D4D2D-BF19-47F9-A3B5-03B6E5D60B04}" keepAlive="1" name="Consulta - Num_clusters (37)" description="Conexión a la consulta 'Num_clusters (37)' en el libro." type="5" refreshedVersion="6" background="1" saveData="1">
    <dbPr connection="Provider=Microsoft.Mashup.OleDb.1;Data Source=$Workbook$;Location=&quot;Num_clusters (37)&quot;;Extended Properties=&quot;&quot;" command="SELECT * FROM [Num_clusters (37)]"/>
  </connection>
  <connection id="29" xr16:uid="{E4FFC4A5-03EF-453E-BE4C-1CC31359003C}" keepAlive="1" name="Consulta - Num_clusters (38)" description="Conexión a la consulta 'Num_clusters (38)' en el libro." type="5" refreshedVersion="6" background="1" saveData="1">
    <dbPr connection="Provider=Microsoft.Mashup.OleDb.1;Data Source=$Workbook$;Location=&quot;Num_clusters (38)&quot;;Extended Properties=&quot;&quot;" command="SELECT * FROM [Num_clusters (38)]"/>
  </connection>
  <connection id="30" xr16:uid="{045E95BC-D24A-4F31-89DA-F13AC3EBA278}" keepAlive="1" name="Consulta - Num_clusters (39)" description="Conexión a la consulta 'Num_clusters (39)' en el libro." type="5" refreshedVersion="6" background="1" saveData="1">
    <dbPr connection="Provider=Microsoft.Mashup.OleDb.1;Data Source=$Workbook$;Location=&quot;Num_clusters (39)&quot;;Extended Properties=&quot;&quot;" command="SELECT * FROM [Num_clusters (39)]"/>
  </connection>
  <connection id="31" xr16:uid="{47248A8D-8C3F-4A4D-8F2C-49A567FE93F4}" keepAlive="1" name="Consulta - Num_clusters (4)" description="Conexión a la consulta 'Num_clusters (4)' en el libro." type="5" refreshedVersion="6" background="1" saveData="1">
    <dbPr connection="Provider=Microsoft.Mashup.OleDb.1;Data Source=$Workbook$;Location=&quot;Num_clusters (4)&quot;;Extended Properties=&quot;&quot;" command="SELECT * FROM [Num_clusters (4)]"/>
  </connection>
  <connection id="32" xr16:uid="{7AB0CC21-C20C-44DD-90B8-C8C872CFAA85}" keepAlive="1" name="Consulta - Num_clusters (40)" description="Conexión a la consulta 'Num_clusters (40)' en el libro." type="5" refreshedVersion="6" background="1" saveData="1">
    <dbPr connection="Provider=Microsoft.Mashup.OleDb.1;Data Source=$Workbook$;Location=&quot;Num_clusters (40)&quot;;Extended Properties=&quot;&quot;" command="SELECT * FROM [Num_clusters (40)]"/>
  </connection>
  <connection id="33" xr16:uid="{695A075E-61EF-42CF-B4C7-015AEA23D222}" keepAlive="1" name="Consulta - Num_clusters (41)" description="Conexión a la consulta 'Num_clusters (41)' en el libro." type="5" refreshedVersion="6" background="1" saveData="1">
    <dbPr connection="Provider=Microsoft.Mashup.OleDb.1;Data Source=$Workbook$;Location=&quot;Num_clusters (41)&quot;;Extended Properties=&quot;&quot;" command="SELECT * FROM [Num_clusters (41)]"/>
  </connection>
  <connection id="34" xr16:uid="{0EFAFC77-1271-46A6-B8A1-C46BEB820F3C}" keepAlive="1" name="Consulta - Num_clusters (42)" description="Conexión a la consulta 'Num_clusters (42)' en el libro." type="5" refreshedVersion="6" background="1" saveData="1">
    <dbPr connection="Provider=Microsoft.Mashup.OleDb.1;Data Source=$Workbook$;Location=&quot;Num_clusters (42)&quot;;Extended Properties=&quot;&quot;" command="SELECT * FROM [Num_clusters (42)]"/>
  </connection>
  <connection id="35" xr16:uid="{60BCE181-6D7B-4CE3-84AA-833F81CDCBF3}" keepAlive="1" name="Consulta - Num_clusters (43)" description="Conexión a la consulta 'Num_clusters (43)' en el libro." type="5" refreshedVersion="6" background="1" saveData="1">
    <dbPr connection="Provider=Microsoft.Mashup.OleDb.1;Data Source=$Workbook$;Location=&quot;Num_clusters (43)&quot;;Extended Properties=&quot;&quot;" command="SELECT * FROM [Num_clusters (43)]"/>
  </connection>
  <connection id="36" xr16:uid="{5229D88E-697A-402D-AB33-187698E1C532}" keepAlive="1" name="Consulta - Num_clusters (44)" description="Conexión a la consulta 'Num_clusters (44)' en el libro." type="5" refreshedVersion="6" background="1" saveData="1">
    <dbPr connection="Provider=Microsoft.Mashup.OleDb.1;Data Source=$Workbook$;Location=&quot;Num_clusters (44)&quot;;Extended Properties=&quot;&quot;" command="SELECT * FROM [Num_clusters (44)]"/>
  </connection>
  <connection id="37" xr16:uid="{9DEE1713-FE83-41E2-A0FB-DE4E9DA6D824}" keepAlive="1" name="Consulta - Num_clusters (45)" description="Conexión a la consulta 'Num_clusters (45)' en el libro." type="5" refreshedVersion="6" background="1" saveData="1">
    <dbPr connection="Provider=Microsoft.Mashup.OleDb.1;Data Source=$Workbook$;Location=&quot;Num_clusters (45)&quot;;Extended Properties=&quot;&quot;" command="SELECT * FROM [Num_clusters (45)]"/>
  </connection>
  <connection id="38" xr16:uid="{BB5F4211-FF69-4E38-8636-65809CB2CEFF}" keepAlive="1" name="Consulta - Num_clusters (46)" description="Conexión a la consulta 'Num_clusters (46)' en el libro." type="5" refreshedVersion="6" background="1" saveData="1">
    <dbPr connection="Provider=Microsoft.Mashup.OleDb.1;Data Source=$Workbook$;Location=&quot;Num_clusters (46)&quot;;Extended Properties=&quot;&quot;" command="SELECT * FROM [Num_clusters (46)]"/>
  </connection>
  <connection id="39" xr16:uid="{1C2DDEAC-04EB-4068-AEB8-8715AE073636}" keepAlive="1" name="Consulta - Num_clusters (47)" description="Conexión a la consulta 'Num_clusters (47)' en el libro." type="5" refreshedVersion="6" background="1" saveData="1">
    <dbPr connection="Provider=Microsoft.Mashup.OleDb.1;Data Source=$Workbook$;Location=&quot;Num_clusters (47)&quot;;Extended Properties=&quot;&quot;" command="SELECT * FROM [Num_clusters (47)]"/>
  </connection>
  <connection id="40" xr16:uid="{A8240FE5-B475-4DB2-A54A-2DADF7F04B57}" keepAlive="1" name="Consulta - Num_clusters (48)" description="Conexión a la consulta 'Num_clusters (48)' en el libro." type="5" refreshedVersion="6" background="1" saveData="1">
    <dbPr connection="Provider=Microsoft.Mashup.OleDb.1;Data Source=$Workbook$;Location=&quot;Num_clusters (48)&quot;;Extended Properties=&quot;&quot;" command="SELECT * FROM [Num_clusters (48)]"/>
  </connection>
  <connection id="41" xr16:uid="{FE12C362-06C2-4625-9F85-B428D6E64FCB}" keepAlive="1" name="Consulta - Num_clusters (49)" description="Conexión a la consulta 'Num_clusters (49)' en el libro." type="5" refreshedVersion="6" background="1" saveData="1">
    <dbPr connection="Provider=Microsoft.Mashup.OleDb.1;Data Source=$Workbook$;Location=&quot;Num_clusters (49)&quot;;Extended Properties=&quot;&quot;" command="SELECT * FROM [Num_clusters (49)]"/>
  </connection>
  <connection id="42" xr16:uid="{73987F84-72F7-4747-9B54-FFED9376E350}" keepAlive="1" name="Consulta - Num_clusters (5)" description="Conexión a la consulta 'Num_clusters (5)' en el libro." type="5" refreshedVersion="6" background="1" saveData="1">
    <dbPr connection="Provider=Microsoft.Mashup.OleDb.1;Data Source=$Workbook$;Location=&quot;Num_clusters (5)&quot;;Extended Properties=&quot;&quot;" command="SELECT * FROM [Num_clusters (5)]"/>
  </connection>
  <connection id="43" xr16:uid="{BF01AC49-BACD-41D1-9ABB-84D63DC2B005}" keepAlive="1" name="Consulta - Num_clusters (50)" description="Conexión a la consulta 'Num_clusters (50)' en el libro." type="5" refreshedVersion="6" background="1" saveData="1">
    <dbPr connection="Provider=Microsoft.Mashup.OleDb.1;Data Source=$Workbook$;Location=&quot;Num_clusters (50)&quot;;Extended Properties=&quot;&quot;" command="SELECT * FROM [Num_clusters (50)]"/>
  </connection>
  <connection id="44" xr16:uid="{36EE2D1C-70BC-4A46-88CD-6579F55645DF}" keepAlive="1" name="Consulta - Num_clusters (51)" description="Conexión a la consulta 'Num_clusters (51)' en el libro." type="5" refreshedVersion="6" background="1" saveData="1">
    <dbPr connection="Provider=Microsoft.Mashup.OleDb.1;Data Source=$Workbook$;Location=&quot;Num_clusters (51)&quot;;Extended Properties=&quot;&quot;" command="SELECT * FROM [Num_clusters (51)]"/>
  </connection>
  <connection id="45" xr16:uid="{3C736BB4-7629-499D-8582-AAD65B77470D}" keepAlive="1" name="Consulta - Num_clusters (52)" description="Conexión a la consulta 'Num_clusters (52)' en el libro." type="5" refreshedVersion="6" background="1" saveData="1">
    <dbPr connection="Provider=Microsoft.Mashup.OleDb.1;Data Source=$Workbook$;Location=&quot;Num_clusters (52)&quot;;Extended Properties=&quot;&quot;" command="SELECT * FROM [Num_clusters (52)]"/>
  </connection>
  <connection id="46" xr16:uid="{0C9DBBAC-2872-4A81-9954-683DDD58790D}" keepAlive="1" name="Consulta - Num_clusters (53)" description="Conexión a la consulta 'Num_clusters (53)' en el libro." type="5" refreshedVersion="6" background="1" saveData="1">
    <dbPr connection="Provider=Microsoft.Mashup.OleDb.1;Data Source=$Workbook$;Location=&quot;Num_clusters (53)&quot;;Extended Properties=&quot;&quot;" command="SELECT * FROM [Num_clusters (53)]"/>
  </connection>
  <connection id="47" xr16:uid="{5AC0CC2F-5E93-45E8-8297-EFB2182175FB}" keepAlive="1" name="Consulta - Num_clusters (54)" description="Conexión a la consulta 'Num_clusters (54)' en el libro." type="5" refreshedVersion="6" background="1" saveData="1">
    <dbPr connection="Provider=Microsoft.Mashup.OleDb.1;Data Source=$Workbook$;Location=&quot;Num_clusters (54)&quot;;Extended Properties=&quot;&quot;" command="SELECT * FROM [Num_clusters (54)]"/>
  </connection>
  <connection id="48" xr16:uid="{36330FA6-A2F3-4FDE-AA1C-AF769228F3F9}" keepAlive="1" name="Consulta - Num_clusters (55)" description="Conexión a la consulta 'Num_clusters (55)' en el libro." type="5" refreshedVersion="6" background="1" saveData="1">
    <dbPr connection="Provider=Microsoft.Mashup.OleDb.1;Data Source=$Workbook$;Location=&quot;Num_clusters (55)&quot;;Extended Properties=&quot;&quot;" command="SELECT * FROM [Num_clusters (55)]"/>
  </connection>
  <connection id="49" xr16:uid="{12C16D15-F351-46B2-ABB6-88619B3B284F}" keepAlive="1" name="Consulta - Num_clusters (56)" description="Conexión a la consulta 'Num_clusters (56)' en el libro." type="5" refreshedVersion="6" background="1" saveData="1">
    <dbPr connection="Provider=Microsoft.Mashup.OleDb.1;Data Source=$Workbook$;Location=&quot;Num_clusters (56)&quot;;Extended Properties=&quot;&quot;" command="SELECT * FROM [Num_clusters (56)]"/>
  </connection>
  <connection id="50" xr16:uid="{F8DBF296-A5C4-4D48-8D75-2857AEC1CF1A}" keepAlive="1" name="Consulta - Num_clusters (57)" description="Conexión a la consulta 'Num_clusters (57)' en el libro." type="5" refreshedVersion="6" background="1" saveData="1">
    <dbPr connection="Provider=Microsoft.Mashup.OleDb.1;Data Source=$Workbook$;Location=&quot;Num_clusters (57)&quot;;Extended Properties=&quot;&quot;" command="SELECT * FROM [Num_clusters (57)]"/>
  </connection>
  <connection id="51" xr16:uid="{8C4AADD4-D172-4056-B130-A4AE9D077499}" keepAlive="1" name="Consulta - Num_clusters (58)" description="Conexión a la consulta 'Num_clusters (58)' en el libro." type="5" refreshedVersion="6" background="1" saveData="1">
    <dbPr connection="Provider=Microsoft.Mashup.OleDb.1;Data Source=$Workbook$;Location=&quot;Num_clusters (58)&quot;;Extended Properties=&quot;&quot;" command="SELECT * FROM [Num_clusters (58)]"/>
  </connection>
  <connection id="52" xr16:uid="{E4B68E2B-0481-4D73-9360-75F80CCFD4DC}" keepAlive="1" name="Consulta - Num_clusters (59)" description="Conexión a la consulta 'Num_clusters (59)' en el libro." type="5" refreshedVersion="6" background="1" saveData="1">
    <dbPr connection="Provider=Microsoft.Mashup.OleDb.1;Data Source=$Workbook$;Location=&quot;Num_clusters (59)&quot;;Extended Properties=&quot;&quot;" command="SELECT * FROM [Num_clusters (59)]"/>
  </connection>
  <connection id="53" xr16:uid="{774521A7-ED5A-4BB0-B5A3-64CD89B8FFB8}" keepAlive="1" name="Consulta - Num_clusters (6)" description="Conexión a la consulta 'Num_clusters (6)' en el libro." type="5" refreshedVersion="6" background="1" saveData="1">
    <dbPr connection="Provider=Microsoft.Mashup.OleDb.1;Data Source=$Workbook$;Location=&quot;Num_clusters (6)&quot;;Extended Properties=&quot;&quot;" command="SELECT * FROM [Num_clusters (6)]"/>
  </connection>
  <connection id="54" xr16:uid="{F4EF29CC-D3EC-4A2F-A961-702ECEB4AE96}" keepAlive="1" name="Consulta - Num_clusters (60)" description="Conexión a la consulta 'Num_clusters (60)' en el libro." type="5" refreshedVersion="6" background="1" saveData="1">
    <dbPr connection="Provider=Microsoft.Mashup.OleDb.1;Data Source=$Workbook$;Location=&quot;Num_clusters (60)&quot;;Extended Properties=&quot;&quot;" command="SELECT * FROM [Num_clusters (60)]"/>
  </connection>
  <connection id="55" xr16:uid="{2369BFE3-C3AC-4863-962E-B38148962397}" keepAlive="1" name="Consulta - Num_clusters (61)" description="Conexión a la consulta 'Num_clusters (61)' en el libro." type="5" refreshedVersion="6" background="1" saveData="1">
    <dbPr connection="Provider=Microsoft.Mashup.OleDb.1;Data Source=$Workbook$;Location=&quot;Num_clusters (61)&quot;;Extended Properties=&quot;&quot;" command="SELECT * FROM [Num_clusters (61)]"/>
  </connection>
  <connection id="56" xr16:uid="{CF786B83-DA7B-4E32-B0CC-D1A9E7C4BEB6}" keepAlive="1" name="Consulta - Num_clusters (62)" description="Conexión a la consulta 'Num_clusters (62)' en el libro." type="5" refreshedVersion="6" background="1" saveData="1">
    <dbPr connection="Provider=Microsoft.Mashup.OleDb.1;Data Source=$Workbook$;Location=&quot;Num_clusters (62)&quot;;Extended Properties=&quot;&quot;" command="SELECT * FROM [Num_clusters (62)]"/>
  </connection>
  <connection id="57" xr16:uid="{9D984BE0-B1F4-4006-BA12-C6317892DE1D}" keepAlive="1" name="Consulta - Num_clusters (63)" description="Conexión a la consulta 'Num_clusters (63)' en el libro." type="5" refreshedVersion="6" background="1" saveData="1">
    <dbPr connection="Provider=Microsoft.Mashup.OleDb.1;Data Source=$Workbook$;Location=&quot;Num_clusters (63)&quot;;Extended Properties=&quot;&quot;" command="SELECT * FROM [Num_clusters (63)]"/>
  </connection>
  <connection id="58" xr16:uid="{6E83E629-DA33-4EBA-9615-953102336133}" keepAlive="1" name="Consulta - Num_clusters (64)" description="Conexión a la consulta 'Num_clusters (64)' en el libro." type="5" refreshedVersion="6" background="1" saveData="1">
    <dbPr connection="Provider=Microsoft.Mashup.OleDb.1;Data Source=$Workbook$;Location=&quot;Num_clusters (64)&quot;;Extended Properties=&quot;&quot;" command="SELECT * FROM [Num_clusters (64)]"/>
  </connection>
  <connection id="59" xr16:uid="{02F5AAC6-7F14-4B27-ABC3-6E79C11DD575}" keepAlive="1" name="Consulta - Num_clusters (65)" description="Conexión a la consulta 'Num_clusters (65)' en el libro." type="5" refreshedVersion="6" background="1" saveData="1">
    <dbPr connection="Provider=Microsoft.Mashup.OleDb.1;Data Source=$Workbook$;Location=&quot;Num_clusters (65)&quot;;Extended Properties=&quot;&quot;" command="SELECT * FROM [Num_clusters (65)]"/>
  </connection>
  <connection id="60" xr16:uid="{19AB393A-489F-42D3-B39E-95255FF62920}" keepAlive="1" name="Consulta - Num_clusters (66)" description="Conexión a la consulta 'Num_clusters (66)' en el libro." type="5" refreshedVersion="6" background="1" saveData="1">
    <dbPr connection="Provider=Microsoft.Mashup.OleDb.1;Data Source=$Workbook$;Location=&quot;Num_clusters (66)&quot;;Extended Properties=&quot;&quot;" command="SELECT * FROM [Num_clusters (66)]"/>
  </connection>
  <connection id="61" xr16:uid="{3DA87E67-067A-41E1-B934-11F6DBB141D3}" keepAlive="1" name="Consulta - Num_clusters (67)" description="Conexión a la consulta 'Num_clusters (67)' en el libro." type="5" refreshedVersion="6" background="1" saveData="1">
    <dbPr connection="Provider=Microsoft.Mashup.OleDb.1;Data Source=$Workbook$;Location=&quot;Num_clusters (67)&quot;;Extended Properties=&quot;&quot;" command="SELECT * FROM [Num_clusters (67)]"/>
  </connection>
  <connection id="62" xr16:uid="{2CA3F1E4-E88B-4425-AA89-7647D8D9C32A}" keepAlive="1" name="Consulta - Num_clusters (7)" description="Conexión a la consulta 'Num_clusters (7)' en el libro." type="5" refreshedVersion="6" background="1" saveData="1">
    <dbPr connection="Provider=Microsoft.Mashup.OleDb.1;Data Source=$Workbook$;Location=&quot;Num_clusters (7)&quot;;Extended Properties=&quot;&quot;" command="SELECT * FROM [Num_clusters (7)]"/>
  </connection>
  <connection id="63" xr16:uid="{E44659CF-17B3-40E7-8E61-E4782135C3DA}" keepAlive="1" name="Consulta - Num_clusters (8)" description="Conexión a la consulta 'Num_clusters (8)' en el libro." type="5" refreshedVersion="6" background="1" saveData="1">
    <dbPr connection="Provider=Microsoft.Mashup.OleDb.1;Data Source=$Workbook$;Location=&quot;Num_clusters (8)&quot;;Extended Properties=&quot;&quot;" command="SELECT * FROM [Num_clusters (8)]"/>
  </connection>
  <connection id="64" xr16:uid="{93D06275-736B-43F5-90B4-CF1A33372477}" keepAlive="1" name="Consulta - Num_clusters (9)" description="Conexión a la consulta 'Num_clusters (9)' en el libro." type="5" refreshedVersion="6" background="1" saveData="1">
    <dbPr connection="Provider=Microsoft.Mashup.OleDb.1;Data Source=$Workbook$;Location=&quot;Num_clusters (9)&quot;;Extended Properties=&quot;&quot;" command="SELECT * FROM [Num_clusters (9)]"/>
  </connection>
</connections>
</file>

<file path=xl/sharedStrings.xml><?xml version="1.0" encoding="utf-8"?>
<sst xmlns="http://schemas.openxmlformats.org/spreadsheetml/2006/main" count="357" uniqueCount="16">
  <si>
    <t>Epsilon</t>
  </si>
  <si>
    <t>MS = 2</t>
  </si>
  <si>
    <t>Silhouette_coefficient</t>
  </si>
  <si>
    <t>MS = 3</t>
  </si>
  <si>
    <t>MS = 5</t>
  </si>
  <si>
    <t>MS = 30</t>
  </si>
  <si>
    <t>term_cos</t>
  </si>
  <si>
    <t>term_jac</t>
  </si>
  <si>
    <t>term_dice</t>
  </si>
  <si>
    <t>Minimum cluster size</t>
  </si>
  <si>
    <t>Silhouette</t>
  </si>
  <si>
    <t>Term Cosine</t>
  </si>
  <si>
    <t>Term Jaccard</t>
  </si>
  <si>
    <t>Term Dice</t>
  </si>
  <si>
    <t>Number of clusters</t>
  </si>
  <si>
    <t>MS = 10 (In this case, we used 10, as the number of diseases is 37)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</si>
</sst>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4" fillId="0" borderId="1" applyNumberFormat="0" applyFill="0" applyAlignment="0" applyProtection="0"/>
    <xf numFmtId="0" fontId="1" fillId="5" borderId="0" applyNumberFormat="0" applyBorder="0" applyAlignment="0" applyProtection="0"/>
  </cellStyleXfs>
  <cellXfs count="11">
    <xf numFmtId="0" fontId="0" fillId="0" borderId="0" xfId="0"/>
    <xf numFmtId="0" fontId="1" fillId="2" borderId="0" xfId="1"/>
    <xf numFmtId="3" fontId="0" fillId="0" borderId="0" xfId="0" applyNumberFormat="1"/>
    <xf numFmtId="0" fontId="3" fillId="3" borderId="0" xfId="2"/>
    <xf numFmtId="0" fontId="2" fillId="4" borderId="0" xfId="3"/>
    <xf numFmtId="0" fontId="4" fillId="0" borderId="1" xfId="4"/>
    <xf numFmtId="0" fontId="1" fillId="5" borderId="0" xfId="5"/>
    <xf numFmtId="0" fontId="0" fillId="0" borderId="0" xfId="0" applyNumberFormat="1"/>
    <xf numFmtId="0" fontId="1" fillId="2" borderId="0" xfId="1" applyNumberFormat="1"/>
    <xf numFmtId="0" fontId="3" fillId="3" borderId="0" xfId="2" applyNumberFormat="1"/>
    <xf numFmtId="0" fontId="2" fillId="4" borderId="0" xfId="3" applyNumberFormat="1"/>
  </cellXfs>
  <cellStyles count="6">
    <cellStyle name="20% - Énfasis6" xfId="3" builtinId="50"/>
    <cellStyle name="Bueno" xfId="2" builtinId="26"/>
    <cellStyle name="Énfasis5" xfId="5" builtinId="45"/>
    <cellStyle name="Énfasis6" xfId="1" builtinId="49"/>
    <cellStyle name="Normal" xfId="0" builtinId="0"/>
    <cellStyle name="Título 3" xfId="4" builtinId="18"/>
  </cellStyles>
  <dxfs count="1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6" xr16:uid="{BA989752-B0E4-4C8D-B4E7-0DCEC554CE69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7" xr16:uid="{682F078D-0F05-4494-AE44-222D3B89160C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8" xr16:uid="{4C3D0199-FA25-4367-BC7F-A86B75BB0D9E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39" xr16:uid="{3C55E7D9-A715-427F-B351-214647D2FA04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40" xr16:uid="{E70680CB-EE00-49BD-A45F-95D483F70771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41" xr16:uid="{C255F485-9BA5-4BE4-88B0-A83D1AD3BCAE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43" xr16:uid="{C698DF68-A7A6-4A6C-BEDA-D5EA5423FEB1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44" xr16:uid="{76A4BC4C-742A-4F96-9FFA-C06C694A20F5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1" xr16:uid="{43376D13-29D2-419B-8AD7-336CEBD4180C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2" xr16:uid="{8F0151F8-A73C-48AB-9A51-1C34BEFBA6D2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53" xr16:uid="{B7BEE248-286A-4407-BFA4-0C8A82EFB9B5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5" xr16:uid="{7CB108FB-D2E2-48A3-BAD3-AAFBB0D72C5A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62" xr16:uid="{4B11BCDD-C2F2-427C-B61D-728057B10F34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3" xr16:uid="{297883B4-298D-4F86-AD5B-4DBAB9E80811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64" xr16:uid="{71C545E0-0088-4A26-819D-4863E7978394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1" xr16:uid="{89E03D5D-52D6-4E0D-9362-7EE2CB84955D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2" xr16:uid="{FE714A07-9711-460E-AD57-53679BE947A9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32466208-DFAC-4E25-AEDF-6C47F4AC09DA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9" xr16:uid="{743E338B-6339-4941-87DD-4D311DE7EF51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8" xr16:uid="{427A1D11-C482-4841-9AAC-6E038365BC5B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7" xr16:uid="{16859636-923B-4488-9007-99F620FB8B34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" xr16:uid="{570BF2BA-A702-4FBB-8350-713EE8F18762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24" xr16:uid="{D8E47B9D-B612-41DF-9C93-129DC7EF24A0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5" xr16:uid="{55C0FC2A-F1EE-4C94-8B66-84017AF59624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4" xr16:uid="{F264D74C-935F-4079-9848-08471A3A1D31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3" xr16:uid="{147676F7-361F-481D-9BD0-A3BB65D885E8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1" xr16:uid="{0762A4CD-1A59-4647-B106-D2E09EE4F0EA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60" xr16:uid="{66135314-363B-43C4-9F03-25841197AAC1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59" xr16:uid="{D9C73198-DC91-4B21-8B36-7C2248EE9B7A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58" xr16:uid="{03D86C7E-4F7D-4F99-96DE-ED7A5E63B1AD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57" xr16:uid="{8D71653C-FB77-4DCC-AB72-FAF0ED47529E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56" xr16:uid="{F4DDCED4-816A-42D9-BA5B-2F7CA47D048F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55" xr16:uid="{32964ACB-F4B7-4955-88F0-7C7D8050CF0D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23" xr16:uid="{6FE128CD-CC30-4D93-B7A7-A50776CC0583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54" xr16:uid="{3F69A062-BD35-4C58-B71C-56D512FDB7D0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5" xr16:uid="{30221BDF-D21C-4A37-8F21-B39D3ADCC667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6" xr16:uid="{E0C7D243-EB8C-440B-852E-2B6E832BE6F1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7" xr16:uid="{0C859A25-13B3-4B1C-91AB-9C5CAD0ACCEF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8" xr16:uid="{649B8FF1-57F6-4432-A189-3F21D5646860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49" xr16:uid="{04259620-6A40-4954-9AFC-7DCEA25B8F3F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50" xr16:uid="{F9036CA5-9263-427D-A52A-10470A9C49C5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51" xr16:uid="{817A0E7F-D829-4D48-85E3-E1DF81FDBBAF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52" xr16:uid="{85CBD8D5-7759-4EAB-A29C-63B641B01DBA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8" xr16:uid="{D642FF4C-22EF-481D-BA0A-C6A5BF4F4175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2" xr16:uid="{90965FD8-A7DF-4E41-85A7-38AF84AC6BBF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7" xr16:uid="{BB11D6CD-1296-4268-8241-A9A715C2A989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6" xr16:uid="{89861663-6E99-4DB2-8A0B-9AE3059CB85F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15" xr16:uid="{48F4E790-6562-4D15-A59C-877EBB888D52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14" xr16:uid="{2F69483F-BFF5-49DB-A66C-8A38D9565BF0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13" xr16:uid="{C322302C-5DCC-4365-A07A-6C73AEBA66B8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12" xr16:uid="{55B7557E-FCB8-4E1C-B218-2CB5E4A14C20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11" xr16:uid="{4DCDDD3C-C3ED-411F-A626-F14B17D40A1D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21" xr16:uid="{7F90A08F-0143-4CBF-8DB5-7345B6F888B2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20" xr16:uid="{3EC40443-F1F1-4252-A42C-59DC59C83803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19" xr16:uid="{5256113C-70C7-4E42-ADB8-0C31B5085C3C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6" xr16:uid="{CF9899D0-EF62-430E-B445-E74668EBE819}" autoFormatId="16" applyNumberFormats="0" applyBorderFormats="0" applyFontFormats="0" applyPatternFormats="0" applyAlignmentFormats="0" applyWidthHeightFormats="0">
  <queryTableRefresh nextId="17" unboundColumnsRight="3">
    <queryTableFields count="4">
      <queryTableField id="1" name="Column1" tableColumnId="1"/>
      <queryTableField id="14" dataBound="0" tableColumnId="14"/>
      <queryTableField id="15" dataBound="0" tableColumnId="15"/>
      <queryTableField id="16" dataBound="0" tableColumnId="16"/>
    </queryTableFields>
    <queryTableDeletedFields count="12">
      <deletedField name="gen_cos"/>
      <deletedField name="gen_jac"/>
      <deletedField name="gen_dic"/>
      <deletedField name="prot_cos"/>
      <deletedField name="Prot-jac"/>
      <deletedField name="prot_dic"/>
      <deletedField name="path_cos"/>
      <deletedField name="path_jac"/>
      <deletedField name="path_dice"/>
      <deletedField name="ppi_cos"/>
      <deletedField name="ppi_jac"/>
      <deletedField name="ppi_dic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tables/_rels/table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tables/_rels/table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2.xml"/></Relationships>
</file>

<file path=xl/tables/_rels/table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3.xml"/></Relationships>
</file>

<file path=xl/tables/_rels/table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4.xml"/></Relationships>
</file>

<file path=xl/tables/_rels/table5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5.xml"/></Relationships>
</file>

<file path=xl/tables/_rels/table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6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DE6EA4D-B381-44B0-B1DE-6B0B70DD96B4}" name="Num_clusters6926" displayName="Num_clusters6926" ref="A3:D15" tableType="queryTable" totalsRowShown="0">
  <autoFilter ref="A3:D15" xr:uid="{E87533C2-587D-40B5-900E-DC922EB812B9}"/>
  <tableColumns count="4">
    <tableColumn id="1" xr3:uid="{E33FEB26-E1E4-491A-9D45-D6E2045B1486}" uniqueName="1" name="Epsilon" queryTableFieldId="1" dataCellStyle="Énfasis6"/>
    <tableColumn id="14" xr3:uid="{DB539973-A0CA-4424-A3F5-2EF685AA0369}" uniqueName="14" name="term_cos" queryTableFieldId="14" dataCellStyle="Normal"/>
    <tableColumn id="15" xr3:uid="{9E96703C-EDD9-41A4-AE5C-E42F3F94046B}" uniqueName="15" name="term_jac" queryTableFieldId="15" dataCellStyle="Normal"/>
    <tableColumn id="16" xr3:uid="{002AA212-A230-499E-ADBC-CC45B4B2FFBE}" uniqueName="16" name="term_dice" queryTableFieldId="16" dataCellStyle="Normal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59F1162C-8418-43C7-899C-77D8BC325CF9}" name="Num_clusters6932743" displayName="Num_clusters6932743" ref="F3:I15" tableType="queryTable" totalsRowShown="0">
  <autoFilter ref="F3:I15" xr:uid="{BF4B3B04-7059-4A68-BBF2-97D6BAAFD567}"/>
  <tableColumns count="4">
    <tableColumn id="1" xr3:uid="{DE32CACA-DA52-4D3A-ACCF-133985032464}" uniqueName="1" name="Epsilon" queryTableFieldId="1" dataCellStyle="Énfasis6"/>
    <tableColumn id="14" xr3:uid="{16C1B781-ECF4-4D98-B567-B11D2B90676E}" uniqueName="14" name="term_cos" queryTableFieldId="14" dataCellStyle="Normal"/>
    <tableColumn id="15" xr3:uid="{B890B5BC-BF78-4920-8317-14C150B4BE30}" uniqueName="15" name="term_jac" queryTableFieldId="15" dataCellStyle="Normal"/>
    <tableColumn id="16" xr3:uid="{84F84941-25FC-49E4-A0F6-AE8F0C026F4D}" uniqueName="16" name="term_dice" queryTableFieldId="16" dataCellStyle="Normal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F6BDD9D-9EB2-41F7-8B35-571C45F0B3AF}" name="Num_clusters6942844" displayName="Num_clusters6942844" ref="A20:D32" tableType="queryTable" totalsRowShown="0">
  <autoFilter ref="A20:D32" xr:uid="{41C52AEC-169B-4BC0-AFBC-0BEACAC8F9DF}"/>
  <tableColumns count="4">
    <tableColumn id="1" xr3:uid="{467066E2-B57B-44AE-9599-6F1FF5CA3EE1}" uniqueName="1" name="Epsilon" queryTableFieldId="1" dataCellStyle="Énfasis6"/>
    <tableColumn id="14" xr3:uid="{AD05B4D8-CDF9-411A-9539-21ACF3D96785}" uniqueName="14" name="term_cos" queryTableFieldId="14" dataCellStyle="Normal"/>
    <tableColumn id="15" xr3:uid="{2FFB7F6D-E332-48CC-B6B8-7971E11F147C}" uniqueName="15" name="term_jac" queryTableFieldId="15" dataCellStyle="Normal"/>
    <tableColumn id="16" xr3:uid="{10EFC964-F446-4D6E-99E1-7129CD709A6E}" uniqueName="16" name="term_dice" queryTableFieldId="16" dataCellStyle="Normal"/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F3C8C048-BBB5-49B9-AD3F-272F5D70B1A9}" name="Num_clusters6952945" displayName="Num_clusters6952945" ref="F20:I32" tableType="queryTable" totalsRowShown="0">
  <autoFilter ref="F20:I32" xr:uid="{8EA2C5AC-8C86-4398-B0A3-278463F0586A}"/>
  <tableColumns count="4">
    <tableColumn id="1" xr3:uid="{DE7F3418-1188-424A-A102-8FCED25EAD0D}" uniqueName="1" name="Epsilon" queryTableFieldId="1" dataCellStyle="Énfasis6"/>
    <tableColumn id="14" xr3:uid="{5CFDF340-0B70-4E72-B1F9-1531E0C0729B}" uniqueName="14" name="term_cos" queryTableFieldId="14" dataCellStyle="Normal"/>
    <tableColumn id="15" xr3:uid="{ABEC8EC3-FC62-452D-AD05-C0B441B8BD40}" uniqueName="15" name="term_jac" queryTableFieldId="15" dataCellStyle="Normal"/>
    <tableColumn id="16" xr3:uid="{24DAC16F-0141-46B1-92E4-F12F06DAA584}" uniqueName="16" name="term_dice" queryTableFieldId="16" dataCellStyle="Normal"/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8C6D5FDE-4C07-459D-817C-287A8826B60A}" name="Num_clusters69463046" displayName="Num_clusters69463046" ref="A37:D49" tableType="queryTable" totalsRowShown="0">
  <autoFilter ref="A37:D49" xr:uid="{26BE17B1-4F62-43D7-84AE-A447E469D557}"/>
  <tableColumns count="4">
    <tableColumn id="1" xr3:uid="{560385F1-1CC0-4BB2-9F76-E7D1716545AA}" uniqueName="1" name="Epsilon" queryTableFieldId="1" dataCellStyle="Énfasis6"/>
    <tableColumn id="14" xr3:uid="{7A6CBEA9-5251-449B-8E6B-861C189695FE}" uniqueName="14" name="term_cos" queryTableFieldId="14" dataCellStyle="Normal"/>
    <tableColumn id="15" xr3:uid="{063BCB1E-80FA-4441-8A1B-3479C68758E1}" uniqueName="15" name="term_jac" queryTableFieldId="15" dataCellStyle="Normal"/>
    <tableColumn id="16" xr3:uid="{EDE9405D-81E9-48AD-9D17-5E95ED78F4A4}" uniqueName="16" name="term_dice" queryTableFieldId="16" dataCellStyle="Normal"/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6F0D8B1E-66B5-488A-B920-7CB6C3ED660A}" name="Num_clusters69473147" displayName="Num_clusters69473147" ref="F37:I49" tableType="queryTable" totalsRowShown="0">
  <autoFilter ref="F37:I49" xr:uid="{0C82294C-6588-4089-A8AE-FEBB304E8978}"/>
  <tableColumns count="4">
    <tableColumn id="1" xr3:uid="{DC8A12AA-7786-4D97-8888-88569C96C45E}" uniqueName="1" name="Epsilon" queryTableFieldId="1" dataCellStyle="Énfasis6"/>
    <tableColumn id="14" xr3:uid="{D35F92D6-E827-4E1A-99AE-DADBFDA87BEB}" uniqueName="14" name="term_cos" queryTableFieldId="14" dataCellStyle="Normal"/>
    <tableColumn id="15" xr3:uid="{E8B2AC48-13C1-4775-9CC6-BABABC788C78}" uniqueName="15" name="term_jac" queryTableFieldId="15" dataCellStyle="Normal"/>
    <tableColumn id="16" xr3:uid="{B29EDDEF-6116-495F-A49C-6FF5EAE7CB87}" uniqueName="16" name="term_dice" queryTableFieldId="16" dataCellStyle="Normal"/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CFBAECFA-F4F1-401A-A9B8-42B5EBBF0873}" name="Num_clusters694683248" displayName="Num_clusters694683248" ref="A54:D66" tableType="queryTable" totalsRowShown="0">
  <autoFilter ref="A54:D66" xr:uid="{17A88301-A603-42DB-8244-1EFC53E12084}"/>
  <tableColumns count="4">
    <tableColumn id="1" xr3:uid="{4776F79E-7B99-4CF2-91F9-AE5AD092852D}" uniqueName="1" name="Epsilon" queryTableFieldId="1" dataCellStyle="Énfasis6"/>
    <tableColumn id="14" xr3:uid="{C38BFF2A-20A0-4BAB-9F83-23F2D1C54986}" uniqueName="14" name="term_cos" queryTableFieldId="14" dataCellStyle="Normal"/>
    <tableColumn id="15" xr3:uid="{B97FF86C-BA2F-4981-8A8A-F5A572173FC8}" uniqueName="15" name="term_jac" queryTableFieldId="15" dataCellStyle="Normal"/>
    <tableColumn id="16" xr3:uid="{6468DAF2-C206-4961-B704-FC349676F9B9}" uniqueName="16" name="term_dice" queryTableFieldId="16" dataCellStyle="Normal"/>
  </tableColumns>
  <tableStyleInfo name="TableStyleLight1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B5991098-6EF2-4306-ADAC-C2216F49CFBD}" name="Num_clusters694793349" displayName="Num_clusters694793349" ref="F54:I66" tableType="queryTable" totalsRowShown="0">
  <autoFilter ref="F54:I66" xr:uid="{833D6AD2-F77D-4343-8016-30E654FE80BF}"/>
  <tableColumns count="4">
    <tableColumn id="1" xr3:uid="{B09CC6BB-690A-41EF-A701-61E6BA3AA16D}" uniqueName="1" name="Epsilon" queryTableFieldId="1" dataCellStyle="Énfasis6"/>
    <tableColumn id="14" xr3:uid="{492044C1-6B5C-48E4-A19E-A41FFF9B4802}" uniqueName="14" name="term_cos" queryTableFieldId="14" dataCellStyle="Normal"/>
    <tableColumn id="15" xr3:uid="{57EABD60-9634-44B5-93C3-2FA893E72ED0}" uniqueName="15" name="term_jac" queryTableFieldId="15" dataCellStyle="Normal"/>
    <tableColumn id="16" xr3:uid="{F4743AB2-3FA5-48E8-B7B9-74434AD26510}" uniqueName="16" name="term_dice" queryTableFieldId="16" dataCellStyle="Normal"/>
  </tableColumns>
  <tableStyleInfo name="TableStyleLight1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7BEF91-F828-430A-A94E-69D96778F76A}" name="Num_clusters69" displayName="Num_clusters69" ref="A3:D15" tableType="queryTable" totalsRowShown="0" headerRowDxfId="144" dataDxfId="143">
  <autoFilter ref="A3:D15" xr:uid="{92B78432-041B-4B3A-A093-C9F8AE7A7547}"/>
  <tableColumns count="4">
    <tableColumn id="1" xr3:uid="{47ACB322-DFF0-4FCF-BDDA-A4CF958F61A4}" uniqueName="1" name="Epsilon" queryTableFieldId="1" dataDxfId="142" dataCellStyle="Énfasis6"/>
    <tableColumn id="14" xr3:uid="{7F83913B-332A-44B5-A5E7-5BA36A99E8DE}" uniqueName="14" name="term_cos" queryTableFieldId="14" dataDxfId="141" dataCellStyle="Normal"/>
    <tableColumn id="15" xr3:uid="{1C1B8AD1-7DC8-45B8-A2D4-38AF582C312F}" uniqueName="15" name="term_jac" queryTableFieldId="15" dataDxfId="140" dataCellStyle="Normal"/>
    <tableColumn id="16" xr3:uid="{FF2004C5-C589-4832-A3F2-6A8A946713D6}" uniqueName="16" name="term_dice" queryTableFieldId="16" dataDxfId="139" dataCellStyle="Normal"/>
  </tableColumns>
  <tableStyleInfo name="TableStyleLight1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01D05D-59CE-4014-8F6B-1EF99721F292}" name="Num_clusters693" displayName="Num_clusters693" ref="F3:I15" tableType="queryTable" totalsRowShown="0" headerRowDxfId="138" dataDxfId="137">
  <autoFilter ref="F3:I15" xr:uid="{AB81827F-0576-4F16-ABB6-BFC974E6F105}"/>
  <tableColumns count="4">
    <tableColumn id="1" xr3:uid="{05F2C7BF-EE1B-40B5-B452-9FBF04F29D96}" uniqueName="1" name="Epsilon" queryTableFieldId="1" dataDxfId="136" dataCellStyle="Énfasis6"/>
    <tableColumn id="14" xr3:uid="{BB53E0D1-6317-4085-9C83-6FAF08C63522}" uniqueName="14" name="term_cos" queryTableFieldId="14" dataDxfId="135" dataCellStyle="Normal"/>
    <tableColumn id="15" xr3:uid="{C936CF3B-9C91-45CF-8354-99804F463A4E}" uniqueName="15" name="term_jac" queryTableFieldId="15" dataDxfId="134" dataCellStyle="Normal"/>
    <tableColumn id="16" xr3:uid="{EB33E47F-99BD-46A9-AD9E-539CB43232A2}" uniqueName="16" name="term_dice" queryTableFieldId="16" dataDxfId="133" dataCellStyle="Normal"/>
  </tableColumns>
  <tableStyleInfo name="TableStyleLight1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9EDB50-C535-4400-A7FD-76799B0D3807}" name="Num_clusters694" displayName="Num_clusters694" ref="A20:D32" tableType="queryTable" totalsRowShown="0" headerRowDxfId="132" dataDxfId="131">
  <autoFilter ref="A20:D32" xr:uid="{15CE4546-1058-4644-BFAE-EC29FBD2B633}"/>
  <tableColumns count="4">
    <tableColumn id="1" xr3:uid="{B1CF0F6B-7539-41D9-A0C3-225D57B5243F}" uniqueName="1" name="Epsilon" queryTableFieldId="1" dataDxfId="130" dataCellStyle="Énfasis6"/>
    <tableColumn id="14" xr3:uid="{FBF7D102-99A6-454C-A192-6AA740605940}" uniqueName="14" name="term_cos" queryTableFieldId="14" dataDxfId="129" dataCellStyle="Normal"/>
    <tableColumn id="15" xr3:uid="{5645C9A0-6E4B-440C-A7FF-B899AB726F1C}" uniqueName="15" name="term_jac" queryTableFieldId="15" dataDxfId="128" dataCellStyle="Normal"/>
    <tableColumn id="16" xr3:uid="{EC135B17-16A0-4C7A-B31E-91E68717A152}" uniqueName="16" name="term_dice" queryTableFieldId="16" dataDxfId="127" dataCellStyle="Normal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7B554BE-B502-4DE1-9ADF-3961E79E64AF}" name="Num_clusters69327" displayName="Num_clusters69327" ref="F3:I15" tableType="queryTable" totalsRowShown="0">
  <autoFilter ref="F3:I15" xr:uid="{CEAB569D-94C0-4CFE-AC39-7EC85E9B37E0}"/>
  <tableColumns count="4">
    <tableColumn id="1" xr3:uid="{CB694778-4AE9-44D4-9E0E-A380268CB35C}" uniqueName="1" name="Epsilon" queryTableFieldId="1" dataCellStyle="Énfasis6"/>
    <tableColumn id="14" xr3:uid="{CDE01BB6-C5F1-48FC-9264-44969FF56056}" uniqueName="14" name="term_cos" queryTableFieldId="14" dataCellStyle="Normal"/>
    <tableColumn id="15" xr3:uid="{5E922006-1B50-4653-B0CB-B4B3414C151D}" uniqueName="15" name="term_jac" queryTableFieldId="15" dataCellStyle="Normal"/>
    <tableColumn id="16" xr3:uid="{A7B07569-134F-479E-9909-F5301BFDD9F0}" uniqueName="16" name="term_dice" queryTableFieldId="16" dataCellStyle="Normal"/>
  </tableColumns>
  <tableStyleInfo name="TableStyleLight1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D876AF-889B-4049-8F5F-6B731F20CA84}" name="Num_clusters695" displayName="Num_clusters695" ref="F20:I32" tableType="queryTable" totalsRowShown="0" headerRowDxfId="126" dataDxfId="125">
  <autoFilter ref="F20:I32" xr:uid="{67D793D1-CFBB-410A-A89B-FB248573B637}"/>
  <tableColumns count="4">
    <tableColumn id="1" xr3:uid="{9728A930-9D8F-434B-A68B-C63B455C11A4}" uniqueName="1" name="Epsilon" queryTableFieldId="1" dataDxfId="124" dataCellStyle="Énfasis6"/>
    <tableColumn id="14" xr3:uid="{9700CF3E-0A0F-4797-9ED4-BD63B89002BE}" uniqueName="14" name="term_cos" queryTableFieldId="14" dataDxfId="123" dataCellStyle="Normal"/>
    <tableColumn id="15" xr3:uid="{70FF1CD4-6C7B-474D-A11C-E244D7A1AD3C}" uniqueName="15" name="term_jac" queryTableFieldId="15" dataDxfId="122" dataCellStyle="Normal"/>
    <tableColumn id="16" xr3:uid="{494DE374-872D-4CCE-A955-20F8F0C37CCD}" uniqueName="16" name="term_dice" queryTableFieldId="16" dataDxfId="121" dataCellStyle="Normal"/>
  </tableColumns>
  <tableStyleInfo name="TableStyleLight1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0C8C4C-41EA-4B80-8DAA-ACDE8A8C4451}" name="Num_clusters6946" displayName="Num_clusters6946" ref="A37:D49" tableType="queryTable" totalsRowShown="0" headerRowDxfId="120" dataDxfId="119">
  <autoFilter ref="A37:D49" xr:uid="{F189B094-83B5-4829-805D-A0C4E0A4D696}"/>
  <tableColumns count="4">
    <tableColumn id="1" xr3:uid="{44801970-D529-4EB0-AE0C-7BCE5271CAE7}" uniqueName="1" name="Epsilon" queryTableFieldId="1" dataDxfId="118" dataCellStyle="Énfasis6"/>
    <tableColumn id="14" xr3:uid="{C2882655-D7BB-4708-916E-2A2EF907C8DE}" uniqueName="14" name="term_cos" queryTableFieldId="14" dataDxfId="117" dataCellStyle="Normal"/>
    <tableColumn id="15" xr3:uid="{65F24931-DB67-4240-8D0B-8045587EBDCF}" uniqueName="15" name="term_jac" queryTableFieldId="15" dataDxfId="116" dataCellStyle="Normal"/>
    <tableColumn id="16" xr3:uid="{B95F6E53-9729-494F-BEEA-0E3BD31FD6D6}" uniqueName="16" name="term_dice" queryTableFieldId="16" dataDxfId="115" dataCellStyle="Normal"/>
  </tableColumns>
  <tableStyleInfo name="TableStyleLight14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E863F86-D66E-4D9B-873D-551271FDCD99}" name="Num_clusters6947" displayName="Num_clusters6947" ref="F37:I49" tableType="queryTable" totalsRowShown="0" headerRowDxfId="114" dataDxfId="113">
  <autoFilter ref="F37:I49" xr:uid="{A52D7CA5-212B-4C9F-A7C9-DBF47DF106CB}"/>
  <tableColumns count="4">
    <tableColumn id="1" xr3:uid="{1A28D1E3-063F-4B3B-BC13-9F0D83552F14}" uniqueName="1" name="Epsilon" queryTableFieldId="1" dataDxfId="112" dataCellStyle="Énfasis6"/>
    <tableColumn id="14" xr3:uid="{E1B481D4-8385-4AF3-9AD0-5255A4C87662}" uniqueName="14" name="term_cos" queryTableFieldId="14" dataDxfId="111" dataCellStyle="Normal"/>
    <tableColumn id="15" xr3:uid="{B609C958-3231-4288-B572-2C925B506959}" uniqueName="15" name="term_jac" queryTableFieldId="15" dataDxfId="110" dataCellStyle="Normal"/>
    <tableColumn id="16" xr3:uid="{A902BCD5-04C3-428A-A0AA-96135468B88E}" uniqueName="16" name="term_dice" queryTableFieldId="16" dataDxfId="109" dataCellStyle="Normal"/>
  </tableColumns>
  <tableStyleInfo name="TableStyleLight14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A6891D-871D-4831-8C46-35844E5FE2AD}" name="Num_clusters69468" displayName="Num_clusters69468" ref="A54:D66" tableType="queryTable" totalsRowShown="0" headerRowDxfId="108" dataDxfId="107">
  <autoFilter ref="A54:D66" xr:uid="{8977E6A3-C532-473C-9684-0142979D72DC}"/>
  <tableColumns count="4">
    <tableColumn id="1" xr3:uid="{4F421682-DF0C-4843-868B-418194A940C5}" uniqueName="1" name="Epsilon" queryTableFieldId="1" dataDxfId="106" dataCellStyle="Énfasis6"/>
    <tableColumn id="14" xr3:uid="{1F4A7656-F9F6-43B4-8CA4-B2DBA77B6E34}" uniqueName="14" name="term_cos" queryTableFieldId="14" dataDxfId="105" dataCellStyle="Normal"/>
    <tableColumn id="15" xr3:uid="{3EA2F76D-BA8C-4142-B768-E108462D7039}" uniqueName="15" name="term_jac" queryTableFieldId="15" dataDxfId="104" dataCellStyle="Normal"/>
    <tableColumn id="16" xr3:uid="{DC397512-2892-4242-B5F2-07FD78987605}" uniqueName="16" name="term_dice" queryTableFieldId="16" dataDxfId="103" dataCellStyle="Normal"/>
  </tableColumns>
  <tableStyleInfo name="TableStyleLight14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41EFDE-4080-4284-926E-1ACB8F903A81}" name="Num_clusters69479" displayName="Num_clusters69479" ref="F54:I66" tableType="queryTable" totalsRowShown="0" headerRowDxfId="102" dataDxfId="101">
  <autoFilter ref="F54:I66" xr:uid="{6C1A2CDE-1755-4340-86D6-AF6AC11B7523}"/>
  <tableColumns count="4">
    <tableColumn id="1" xr3:uid="{8AC460CC-09FB-4401-AD72-69102BDF25B2}" uniqueName="1" name="Epsilon" queryTableFieldId="1" dataDxfId="100" dataCellStyle="Énfasis6"/>
    <tableColumn id="14" xr3:uid="{DC531F69-C26F-4A56-BCCF-41D37C856C5B}" uniqueName="14" name="term_cos" queryTableFieldId="14" dataDxfId="99" dataCellStyle="Normal"/>
    <tableColumn id="15" xr3:uid="{E4447526-632A-4B1C-9BF6-EA97F33D26E4}" uniqueName="15" name="term_jac" queryTableFieldId="15" dataDxfId="98" dataCellStyle="Normal"/>
    <tableColumn id="16" xr3:uid="{23FA137A-3219-472A-88A2-3C61D7B71D33}" uniqueName="16" name="term_dice" queryTableFieldId="16" dataDxfId="97" dataCellStyle="Normal"/>
  </tableColumns>
  <tableStyleInfo name="TableStyleLight1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D1E7740-C88E-4171-8E8A-0C50C6F985C6}" name="Num_clusters6910" displayName="Num_clusters6910" ref="A3:D15" tableType="queryTable" totalsRowShown="0" headerRowDxfId="96" dataDxfId="95">
  <autoFilter ref="A3:D15" xr:uid="{94C43B10-025D-4016-B900-6DD07CF21231}"/>
  <tableColumns count="4">
    <tableColumn id="1" xr3:uid="{AEB49661-5B5B-4CC1-B5DB-E875F1D2A96E}" uniqueName="1" name="Epsilon" queryTableFieldId="1" dataDxfId="94" dataCellStyle="Énfasis6"/>
    <tableColumn id="14" xr3:uid="{D888FD41-C248-4CB3-9362-60F6D702FB91}" uniqueName="14" name="term_cos" queryTableFieldId="14" dataDxfId="93" dataCellStyle="Normal"/>
    <tableColumn id="15" xr3:uid="{5C068068-1E1B-464C-824C-06401DCF560E}" uniqueName="15" name="term_jac" queryTableFieldId="15" dataDxfId="92" dataCellStyle="Normal"/>
    <tableColumn id="16" xr3:uid="{89950270-2DF7-4AD1-90A9-3462B72EE539}" uniqueName="16" name="term_dice" queryTableFieldId="16" dataDxfId="91" dataCellStyle="Normal"/>
  </tableColumns>
  <tableStyleInfo name="TableStyleLight1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7E42BA5-2908-4E6C-B094-2D83971BA43F}" name="Num_clusters69311" displayName="Num_clusters69311" ref="F3:I15" tableType="queryTable" totalsRowShown="0" headerRowDxfId="90" dataDxfId="89">
  <autoFilter ref="F3:I15" xr:uid="{9FC63976-4F0E-4E4C-9E30-C924BB102732}"/>
  <tableColumns count="4">
    <tableColumn id="1" xr3:uid="{C7FBA1E1-B0E4-42EE-83E2-ACE787340620}" uniqueName="1" name="Epsilon" queryTableFieldId="1" dataDxfId="88" dataCellStyle="Énfasis6"/>
    <tableColumn id="14" xr3:uid="{E66DC52F-955D-48AB-B484-3B7D8E95896E}" uniqueName="14" name="term_cos" queryTableFieldId="14" dataDxfId="87" dataCellStyle="Normal"/>
    <tableColumn id="15" xr3:uid="{2DFBF063-6E45-4248-BCA6-B22F1B067512}" uniqueName="15" name="term_jac" queryTableFieldId="15" dataDxfId="86" dataCellStyle="Normal"/>
    <tableColumn id="16" xr3:uid="{79CB893A-71DC-4769-8519-77878E1429D5}" uniqueName="16" name="term_dice" queryTableFieldId="16" dataDxfId="85" dataCellStyle="Normal"/>
  </tableColumns>
  <tableStyleInfo name="TableStyleLight14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CCDB93E-984E-474C-85BB-418272623181}" name="Num_clusters69412" displayName="Num_clusters69412" ref="A20:D32" tableType="queryTable" totalsRowShown="0" headerRowDxfId="84" dataDxfId="83">
  <autoFilter ref="A20:D32" xr:uid="{897453AB-CBDC-49C8-AB89-37B4BEFE0637}"/>
  <tableColumns count="4">
    <tableColumn id="1" xr3:uid="{5C465C15-735E-4493-8E8F-52C3E64C3036}" uniqueName="1" name="Epsilon" queryTableFieldId="1" dataDxfId="82" dataCellStyle="Énfasis6"/>
    <tableColumn id="14" xr3:uid="{C8AC7A7A-E18F-491F-AE1C-03734CA64472}" uniqueName="14" name="term_cos" queryTableFieldId="14" dataDxfId="81" dataCellStyle="Normal"/>
    <tableColumn id="15" xr3:uid="{A97BA3CB-9BB1-42CE-9696-101043EC36B3}" uniqueName="15" name="term_jac" queryTableFieldId="15" dataDxfId="80" dataCellStyle="Normal"/>
    <tableColumn id="16" xr3:uid="{98B96521-8426-47F6-860A-38683084F213}" uniqueName="16" name="term_dice" queryTableFieldId="16" dataDxfId="79" dataCellStyle="Normal"/>
  </tableColumns>
  <tableStyleInfo name="TableStyleLight14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D50FDD-FFC4-4358-B6ED-8CC5924A4511}" name="Num_clusters69513" displayName="Num_clusters69513" ref="F20:I32" tableType="queryTable" totalsRowShown="0" headerRowDxfId="78" dataDxfId="77">
  <autoFilter ref="F20:I32" xr:uid="{5B5FECF6-4AA5-4F48-A66B-DC98F81E8C1D}"/>
  <tableColumns count="4">
    <tableColumn id="1" xr3:uid="{E1C0B1D0-1E55-47AA-AF8D-CE6D5CDEAB4D}" uniqueName="1" name="Epsilon" queryTableFieldId="1" dataDxfId="76" dataCellStyle="Énfasis6"/>
    <tableColumn id="14" xr3:uid="{4A910EE2-97C8-4EE7-9B7B-ADEE36D6DCB1}" uniqueName="14" name="term_cos" queryTableFieldId="14" dataDxfId="75" dataCellStyle="Normal"/>
    <tableColumn id="15" xr3:uid="{001462AF-00F8-4D43-A835-0EBA8FE8D88C}" uniqueName="15" name="term_jac" queryTableFieldId="15" dataDxfId="74" dataCellStyle="Normal"/>
    <tableColumn id="16" xr3:uid="{D08A244E-F69E-4B80-89E4-515179800799}" uniqueName="16" name="term_dice" queryTableFieldId="16" dataDxfId="73" dataCellStyle="Normal"/>
  </tableColumns>
  <tableStyleInfo name="TableStyleLight14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6DEAE1E-B5A7-4725-80ED-0519CD956466}" name="Num_clusters694614" displayName="Num_clusters694614" ref="A37:D49" tableType="queryTable" totalsRowShown="0" headerRowDxfId="72" dataDxfId="71">
  <autoFilter ref="A37:D49" xr:uid="{41BD14D1-C948-4185-9F9A-97A54625F2CB}"/>
  <tableColumns count="4">
    <tableColumn id="1" xr3:uid="{868C7489-18BA-4D2E-AFDE-D8441C863869}" uniqueName="1" name="Epsilon" queryTableFieldId="1" dataDxfId="70" dataCellStyle="Énfasis6"/>
    <tableColumn id="14" xr3:uid="{E9B8D1E5-7306-4EB2-8450-76F5572BC074}" uniqueName="14" name="term_cos" queryTableFieldId="14" dataDxfId="69" dataCellStyle="Normal"/>
    <tableColumn id="15" xr3:uid="{85B352DD-174A-49F2-86B2-6A16EFAF0672}" uniqueName="15" name="term_jac" queryTableFieldId="15" dataDxfId="68" dataCellStyle="Normal"/>
    <tableColumn id="16" xr3:uid="{6229D194-8186-4DB9-BD72-5F29EABC20F8}" uniqueName="16" name="term_dice" queryTableFieldId="16" dataDxfId="67" dataCellStyle="Normal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BA89432-C1E6-4728-8FD9-F0BF2A06AD1F}" name="Num_clusters69428" displayName="Num_clusters69428" ref="A20:D32" tableType="queryTable" totalsRowShown="0">
  <autoFilter ref="A20:D32" xr:uid="{5C1F5475-1C09-4DF7-BE3A-EF7F65C0DD34}"/>
  <tableColumns count="4">
    <tableColumn id="1" xr3:uid="{938A88A0-BCAA-48C2-8B85-C17C45ED0768}" uniqueName="1" name="Epsilon" queryTableFieldId="1" dataCellStyle="Énfasis6"/>
    <tableColumn id="14" xr3:uid="{2FAF4498-D3C0-47A5-973B-BEE2FD55E9EE}" uniqueName="14" name="term_cos" queryTableFieldId="14" dataCellStyle="Normal"/>
    <tableColumn id="15" xr3:uid="{F4AF2DAC-0951-4BA4-90E8-49993B46CB2E}" uniqueName="15" name="term_jac" queryTableFieldId="15" dataCellStyle="Normal"/>
    <tableColumn id="16" xr3:uid="{4BECD960-4C4E-4599-9374-47D5D2CE8CEA}" uniqueName="16" name="term_dice" queryTableFieldId="16" dataCellStyle="Normal"/>
  </tableColumns>
  <tableStyleInfo name="TableStyleLight14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50360EC-D624-4D06-BDB6-ADF318A5B0F9}" name="Num_clusters694715" displayName="Num_clusters694715" ref="F37:I49" tableType="queryTable" totalsRowShown="0" headerRowDxfId="66" dataDxfId="65">
  <autoFilter ref="F37:I49" xr:uid="{678FD5A0-DC63-484F-B680-D4ACBA0B3A76}"/>
  <tableColumns count="4">
    <tableColumn id="1" xr3:uid="{5B0E50C4-DECE-44EE-9E48-F28026473797}" uniqueName="1" name="Epsilon" queryTableFieldId="1" dataDxfId="64" dataCellStyle="Énfasis6"/>
    <tableColumn id="14" xr3:uid="{14C45F16-0BA5-42C5-8E6E-A94234C52689}" uniqueName="14" name="term_cos" queryTableFieldId="14" dataDxfId="63" dataCellStyle="Normal"/>
    <tableColumn id="15" xr3:uid="{F1938AA8-D175-47D5-B02A-419CB104415C}" uniqueName="15" name="term_jac" queryTableFieldId="15" dataDxfId="62" dataCellStyle="Normal"/>
    <tableColumn id="16" xr3:uid="{868130CB-6288-416A-B55F-198B7329453F}" uniqueName="16" name="term_dice" queryTableFieldId="16" dataDxfId="61" dataCellStyle="Normal"/>
  </tableColumns>
  <tableStyleInfo name="TableStyleLight14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BE1B40C-BD97-4DE3-AF7D-E7A90C59FCAC}" name="Num_clusters6946816" displayName="Num_clusters6946816" ref="A54:D66" tableType="queryTable" totalsRowShown="0" headerRowDxfId="60" dataDxfId="59">
  <autoFilter ref="A54:D66" xr:uid="{BBA08426-CB55-4B57-8CC6-348767909680}"/>
  <tableColumns count="4">
    <tableColumn id="1" xr3:uid="{0CD26834-5966-4257-BF71-C41B22D87654}" uniqueName="1" name="Epsilon" queryTableFieldId="1" dataDxfId="58" dataCellStyle="Énfasis6"/>
    <tableColumn id="14" xr3:uid="{B6B34FDC-970A-406C-8765-F741217B0CCA}" uniqueName="14" name="term_cos" queryTableFieldId="14" dataDxfId="57" dataCellStyle="Normal"/>
    <tableColumn id="15" xr3:uid="{E6D24EFC-564F-489A-BC86-488EA7B8965C}" uniqueName="15" name="term_jac" queryTableFieldId="15" dataDxfId="56" dataCellStyle="Normal"/>
    <tableColumn id="16" xr3:uid="{69530A60-779D-4443-B910-3632538941CF}" uniqueName="16" name="term_dice" queryTableFieldId="16" dataDxfId="55" dataCellStyle="Normal"/>
  </tableColumns>
  <tableStyleInfo name="TableStyleLight14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7419419-8796-45BB-8DB9-67129703750A}" name="Num_clusters6947917" displayName="Num_clusters6947917" ref="F54:I66" tableType="queryTable" totalsRowShown="0" headerRowDxfId="54" dataDxfId="53">
  <autoFilter ref="F54:I66" xr:uid="{58447EE5-79E4-4539-A759-DAC9233632D2}"/>
  <tableColumns count="4">
    <tableColumn id="1" xr3:uid="{71357A35-4AB6-4A33-B76B-34254C0562D2}" uniqueName="1" name="Epsilon" queryTableFieldId="1" dataDxfId="52" dataCellStyle="Énfasis6"/>
    <tableColumn id="14" xr3:uid="{1C7D3C80-1A7C-4CB7-9E73-89AB2A1F0921}" uniqueName="14" name="term_cos" queryTableFieldId="14" dataDxfId="51" dataCellStyle="Normal"/>
    <tableColumn id="15" xr3:uid="{342668FC-CB76-419F-9103-7FE4791F5370}" uniqueName="15" name="term_jac" queryTableFieldId="15" dataDxfId="50" dataCellStyle="Normal"/>
    <tableColumn id="16" xr3:uid="{E5DEB12F-F5D9-4E12-AC7C-0456D2C20D26}" uniqueName="16" name="term_dice" queryTableFieldId="16" dataDxfId="49" dataCellStyle="Normal"/>
  </tableColumns>
  <tableStyleInfo name="TableStyleLight14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8A4FEBEC-71DF-4FA1-9C9A-CD533F221614}" name="Num_clusters691834" displayName="Num_clusters691834" ref="A3:D15" tableType="queryTable" totalsRowShown="0" headerRowDxfId="48" dataDxfId="47">
  <autoFilter ref="A3:D15" xr:uid="{09EDC678-3C6D-4732-B57E-7C6ED8A97391}"/>
  <tableColumns count="4">
    <tableColumn id="1" xr3:uid="{67EB0B35-A7FD-4724-BB12-79ECBDAE616B}" uniqueName="1" name="Epsilon" queryTableFieldId="1" dataDxfId="46" dataCellStyle="Énfasis6"/>
    <tableColumn id="14" xr3:uid="{AE022BAE-7374-4B8D-82DE-664B056A1589}" uniqueName="14" name="term_cos" queryTableFieldId="14" dataDxfId="45" dataCellStyle="Normal"/>
    <tableColumn id="15" xr3:uid="{F1AC040A-09DB-420A-86C5-74837D259072}" uniqueName="15" name="term_jac" queryTableFieldId="15" dataDxfId="44" dataCellStyle="Normal"/>
    <tableColumn id="16" xr3:uid="{6653FB74-218C-4AA5-BFCF-6CDCCCBD5AFF}" uniqueName="16" name="term_dice" queryTableFieldId="16" dataDxfId="43" dataCellStyle="Normal"/>
  </tableColumns>
  <tableStyleInfo name="TableStyleLight14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37ED7F8E-2C26-49B7-B141-D93A7FE6A5B6}" name="Num_clusters6931935" displayName="Num_clusters6931935" ref="F3:I15" tableType="queryTable" totalsRowShown="0" headerRowDxfId="42" dataDxfId="41">
  <autoFilter ref="F3:I15" xr:uid="{EB1B6481-F6AB-4768-874C-1DB6D3F68214}"/>
  <tableColumns count="4">
    <tableColumn id="1" xr3:uid="{DA59502E-868C-42AB-B9AA-F22875D86979}" uniqueName="1" name="Epsilon" queryTableFieldId="1" dataDxfId="40" dataCellStyle="Énfasis6"/>
    <tableColumn id="14" xr3:uid="{CD86BB4B-E1BC-4B7F-8667-7953CDC21852}" uniqueName="14" name="term_cos" queryTableFieldId="14" dataDxfId="39" dataCellStyle="Normal"/>
    <tableColumn id="15" xr3:uid="{6707C55D-57B5-4DAB-888C-1B7A5413E88A}" uniqueName="15" name="term_jac" queryTableFieldId="15" dataDxfId="38" dataCellStyle="Normal"/>
    <tableColumn id="16" xr3:uid="{091B2893-23B9-4E56-B80B-6D6FB4F0E675}" uniqueName="16" name="term_dice" queryTableFieldId="16" dataDxfId="37" dataCellStyle="Normal"/>
  </tableColumns>
  <tableStyleInfo name="TableStyleLight14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4E29C8EA-ADA0-4C67-9226-6146D4054D6E}" name="Num_clusters6942036" displayName="Num_clusters6942036" ref="A20:D32" tableType="queryTable" totalsRowShown="0" headerRowDxfId="36" dataDxfId="35">
  <autoFilter ref="A20:D32" xr:uid="{FA18893C-97F2-47C8-A482-6DD16C9B7865}"/>
  <tableColumns count="4">
    <tableColumn id="1" xr3:uid="{F1680490-3234-448B-8EE9-3768303E2C24}" uniqueName="1" name="Epsilon" queryTableFieldId="1" dataDxfId="34" dataCellStyle="Énfasis6"/>
    <tableColumn id="14" xr3:uid="{B3424BEB-1CBA-493F-97F2-2EE366366AA7}" uniqueName="14" name="term_cos" queryTableFieldId="14" dataDxfId="33" dataCellStyle="Normal"/>
    <tableColumn id="15" xr3:uid="{BEA39786-6D44-4DEC-9BEC-DD9DCEC5AE9B}" uniqueName="15" name="term_jac" queryTableFieldId="15" dataDxfId="32" dataCellStyle="Normal"/>
    <tableColumn id="16" xr3:uid="{46FA3FD7-18F7-4DE8-A517-672C668F3B47}" uniqueName="16" name="term_dice" queryTableFieldId="16" dataDxfId="31" dataCellStyle="Normal"/>
  </tableColumns>
  <tableStyleInfo name="TableStyleLight14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937E1101-5062-462B-A5E8-BDF7B6BFECE6}" name="Num_clusters6952137" displayName="Num_clusters6952137" ref="F20:I32" tableType="queryTable" totalsRowShown="0" headerRowDxfId="30" dataDxfId="29">
  <autoFilter ref="F20:I32" xr:uid="{E5BF66CD-209E-495D-A3BC-8C6DA55DBFFD}"/>
  <tableColumns count="4">
    <tableColumn id="1" xr3:uid="{B82D0835-EAC5-49B3-B3EE-2248BD892D73}" uniqueName="1" name="Epsilon" queryTableFieldId="1" dataDxfId="28" dataCellStyle="Énfasis6"/>
    <tableColumn id="14" xr3:uid="{03597AFF-9764-43AA-A941-71224E8A065A}" uniqueName="14" name="term_cos" queryTableFieldId="14" dataDxfId="27" dataCellStyle="Normal"/>
    <tableColumn id="15" xr3:uid="{FFEDBFAB-BFE7-4382-8616-D22C2CD57A64}" uniqueName="15" name="term_jac" queryTableFieldId="15" dataDxfId="26" dataCellStyle="Normal"/>
    <tableColumn id="16" xr3:uid="{A6EBA77F-B230-4443-9187-18020B0119E2}" uniqueName="16" name="term_dice" queryTableFieldId="16" dataDxfId="25" dataCellStyle="Normal"/>
  </tableColumns>
  <tableStyleInfo name="TableStyleLight14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C313A22-5D89-4644-85DE-B8651E65B9D2}" name="Num_clusters69462238" displayName="Num_clusters69462238" ref="A37:D49" tableType="queryTable" totalsRowShown="0" headerRowDxfId="24" dataDxfId="23">
  <autoFilter ref="A37:D49" xr:uid="{A5D7F0C6-3AC9-461A-B323-B564F916D6BF}"/>
  <tableColumns count="4">
    <tableColumn id="1" xr3:uid="{619D2E28-FF23-4BF4-9099-60A2005ED5C2}" uniqueName="1" name="Epsilon" queryTableFieldId="1" dataDxfId="22" dataCellStyle="Énfasis6"/>
    <tableColumn id="14" xr3:uid="{9E9F647F-9F48-43A1-84E5-33670A56D3CB}" uniqueName="14" name="term_cos" queryTableFieldId="14" dataDxfId="21" dataCellStyle="Normal"/>
    <tableColumn id="15" xr3:uid="{9FC11C30-084B-433B-A2AD-033E8434E145}" uniqueName="15" name="term_jac" queryTableFieldId="15" dataDxfId="20" dataCellStyle="Normal"/>
    <tableColumn id="16" xr3:uid="{3AF87E44-0637-445C-9BFE-839DDB95E2EB}" uniqueName="16" name="term_dice" queryTableFieldId="16" dataDxfId="19" dataCellStyle="Normal"/>
  </tableColumns>
  <tableStyleInfo name="TableStyleLight14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9B0F62C-EA3D-4245-A508-33FC52CEDF39}" name="Num_clusters69472339" displayName="Num_clusters69472339" ref="F37:I49" tableType="queryTable" totalsRowShown="0" headerRowDxfId="18" dataDxfId="17">
  <autoFilter ref="F37:I49" xr:uid="{03218821-36AA-4B7B-B634-B13258F9C164}"/>
  <tableColumns count="4">
    <tableColumn id="1" xr3:uid="{9873B269-40C5-47BC-9ADA-D40749FABFB9}" uniqueName="1" name="Epsilon" queryTableFieldId="1" dataDxfId="16" dataCellStyle="Énfasis6"/>
    <tableColumn id="14" xr3:uid="{E8F398C5-01F3-404E-BC76-7F7D1942775B}" uniqueName="14" name="term_cos" queryTableFieldId="14" dataDxfId="15" dataCellStyle="Normal"/>
    <tableColumn id="15" xr3:uid="{FF6E9C70-0AB6-4E34-9376-F3BBE8B21347}" uniqueName="15" name="term_jac" queryTableFieldId="15" dataDxfId="14" dataCellStyle="Normal"/>
    <tableColumn id="16" xr3:uid="{662F0320-58FD-47E3-BD58-21BF6C31DF99}" uniqueName="16" name="term_dice" queryTableFieldId="16" dataDxfId="13" dataCellStyle="Normal"/>
  </tableColumns>
  <tableStyleInfo name="TableStyleLight14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35A3A989-7433-4681-A710-A5779DFBC56E}" name="Num_clusters694682440" displayName="Num_clusters694682440" ref="A54:D66" tableType="queryTable" totalsRowShown="0" headerRowDxfId="12" dataDxfId="11">
  <autoFilter ref="A54:D66" xr:uid="{FF7A354F-AC76-4BA8-8706-1A11A6B9ED43}"/>
  <tableColumns count="4">
    <tableColumn id="1" xr3:uid="{5C1F8B3C-39BB-4812-AC99-1167FFF912A5}" uniqueName="1" name="Epsilon" queryTableFieldId="1" dataDxfId="10" dataCellStyle="Énfasis6"/>
    <tableColumn id="14" xr3:uid="{6CDC3595-036B-41DB-8C7B-21B501D91753}" uniqueName="14" name="term_cos" queryTableFieldId="14" dataDxfId="9" dataCellStyle="Normal"/>
    <tableColumn id="15" xr3:uid="{9AD2C972-6F2A-4E31-B7C6-5F0C5AE12E6F}" uniqueName="15" name="term_jac" queryTableFieldId="15" dataDxfId="8" dataCellStyle="Normal"/>
    <tableColumn id="16" xr3:uid="{E622E08E-6B79-4006-BB98-C4C24E0CFE2B}" uniqueName="16" name="term_dice" queryTableFieldId="16" dataDxfId="7" dataCellStyle="Normal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288A13B-AA3F-4C05-802F-784E93148183}" name="Num_clusters69529" displayName="Num_clusters69529" ref="F20:I32" tableType="queryTable" totalsRowShown="0">
  <autoFilter ref="F20:I32" xr:uid="{16D78871-5A29-4CA5-8C0F-B0C361A4EB0F}"/>
  <tableColumns count="4">
    <tableColumn id="1" xr3:uid="{1EEC93F1-0C3F-400A-9A15-6467E23258CB}" uniqueName="1" name="Epsilon" queryTableFieldId="1" dataCellStyle="Énfasis6"/>
    <tableColumn id="14" xr3:uid="{4A4DC264-9C5D-4836-9CF1-6E9C2FC982F0}" uniqueName="14" name="term_cos" queryTableFieldId="14" dataCellStyle="Normal"/>
    <tableColumn id="15" xr3:uid="{80BB7BAD-0CBC-4C3C-9E19-AB68A62A9A81}" uniqueName="15" name="term_jac" queryTableFieldId="15" dataCellStyle="Normal"/>
    <tableColumn id="16" xr3:uid="{7E25C28A-9C7A-47F9-8644-8FA5FC535ADA}" uniqueName="16" name="term_dice" queryTableFieldId="16" dataCellStyle="Normal"/>
  </tableColumns>
  <tableStyleInfo name="TableStyleLight14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E93448B4-0852-42B1-BEB4-C259EEE23D26}" name="Num_clusters694792541" displayName="Num_clusters694792541" ref="F54:I66" tableType="queryTable" totalsRowShown="0" headerRowDxfId="6" dataDxfId="5">
  <autoFilter ref="F54:I66" xr:uid="{FC15D847-A02B-4315-991A-467B14A98B05}"/>
  <tableColumns count="4">
    <tableColumn id="1" xr3:uid="{C755E6D7-9FE6-4C57-89F9-0AD18D26B037}" uniqueName="1" name="Epsilon" queryTableFieldId="1" dataDxfId="4" dataCellStyle="Énfasis6"/>
    <tableColumn id="14" xr3:uid="{F5496206-0286-4D06-996B-399C55A6586F}" uniqueName="14" name="term_cos" queryTableFieldId="14" dataDxfId="3" dataCellStyle="Normal"/>
    <tableColumn id="15" xr3:uid="{5F5D698A-724F-436C-9268-839782819FF3}" uniqueName="15" name="term_jac" queryTableFieldId="15" dataDxfId="2" dataCellStyle="Normal"/>
    <tableColumn id="16" xr3:uid="{73D1F2CB-CCC9-4BEB-9B3E-E26D2711C7E4}" uniqueName="16" name="term_dice" queryTableFieldId="16" dataDxfId="1" dataCellStyle="Normal"/>
  </tableColumns>
  <tableStyleInfo name="TableStyleLight14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1DD16232-DDF0-40AE-B681-38A00F049144}" name="Num_clusters692650" displayName="Num_clusters692650" ref="A3:D15" tableType="queryTable" totalsRowShown="0">
  <autoFilter ref="A3:D15" xr:uid="{62C5FB5C-68D5-4274-A04C-7937D69DE80A}"/>
  <tableColumns count="4">
    <tableColumn id="1" xr3:uid="{683E6838-A6A2-41F2-A219-CEC01E0EDDE4}" uniqueName="1" name="Epsilon" queryTableFieldId="1" dataCellStyle="Énfasis6"/>
    <tableColumn id="14" xr3:uid="{CC0168FC-0247-4CB5-A9DB-9373E33103B5}" uniqueName="14" name="term_cos" queryTableFieldId="14" dataCellStyle="Normal"/>
    <tableColumn id="15" xr3:uid="{48F11B2C-85B9-4C4F-9510-E5333440D4C0}" uniqueName="15" name="term_jac" queryTableFieldId="15" dataCellStyle="Normal"/>
    <tableColumn id="16" xr3:uid="{41005A50-0126-461C-B5E3-3D3C1A521CAF}" uniqueName="16" name="term_dice" queryTableFieldId="16" dataCellStyle="Normal"/>
  </tableColumns>
  <tableStyleInfo name="TableStyleLight14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2DBD7964-1FBF-442A-BED4-96236D7E3D2C}" name="Num_clusters6932751" displayName="Num_clusters6932751" ref="F3:I15" tableType="queryTable" totalsRowShown="0">
  <autoFilter ref="F3:I15" xr:uid="{888F967F-E85A-4699-B66C-1FF7459F4F12}"/>
  <tableColumns count="4">
    <tableColumn id="1" xr3:uid="{53A54527-0CF2-459C-AAE4-F5A9A892262A}" uniqueName="1" name="Epsilon" queryTableFieldId="1" dataCellStyle="Énfasis6"/>
    <tableColumn id="14" xr3:uid="{E3F7013F-4832-4D54-B74B-B4E727409E0D}" uniqueName="14" name="term_cos" queryTableFieldId="14" dataCellStyle="Normal"/>
    <tableColumn id="15" xr3:uid="{B3A7B0D1-2EA3-4219-833D-82F42140806E}" uniqueName="15" name="term_jac" queryTableFieldId="15" dataCellStyle="Normal"/>
    <tableColumn id="16" xr3:uid="{975D38C8-9DB4-4CCA-8C27-8EA9021D819F}" uniqueName="16" name="term_dice" queryTableFieldId="16" dataCellStyle="Normal"/>
  </tableColumns>
  <tableStyleInfo name="TableStyleLight14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F9C8B65D-0DC0-401C-87CA-D458D95A7038}" name="Num_clusters6942852" displayName="Num_clusters6942852" ref="A20:D32" tableType="queryTable" totalsRowShown="0">
  <autoFilter ref="A20:D32" xr:uid="{FAB97673-13B8-4C81-8021-EA5310EFDED2}"/>
  <tableColumns count="4">
    <tableColumn id="1" xr3:uid="{3D6C0BEC-A87B-401F-8D4A-7136E41A5D2D}" uniqueName="1" name="Epsilon" queryTableFieldId="1" dataCellStyle="Énfasis6"/>
    <tableColumn id="14" xr3:uid="{61E0E945-1AF3-4A37-9538-12C581B5E9F0}" uniqueName="14" name="term_cos" queryTableFieldId="14" dataCellStyle="Normal"/>
    <tableColumn id="15" xr3:uid="{E6BBDC4C-08F6-43CD-94D2-F08F08417C6B}" uniqueName="15" name="term_jac" queryTableFieldId="15" dataCellStyle="Normal"/>
    <tableColumn id="16" xr3:uid="{01086C57-7042-4940-AE77-C9C2E7473D3D}" uniqueName="16" name="term_dice" queryTableFieldId="16" dataCellStyle="Normal"/>
  </tableColumns>
  <tableStyleInfo name="TableStyleLight14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926FF659-12E1-4CF2-B3C3-B14C4E968B97}" name="Num_clusters6952953" displayName="Num_clusters6952953" ref="F20:I32" tableType="queryTable" totalsRowShown="0">
  <autoFilter ref="F20:I32" xr:uid="{7A1A80F2-ECA6-4956-A171-3B8FC50CD045}"/>
  <tableColumns count="4">
    <tableColumn id="1" xr3:uid="{1C9EE0A2-8652-40C9-9998-75CBFEB92A6F}" uniqueName="1" name="Epsilon" queryTableFieldId="1" dataCellStyle="Énfasis6"/>
    <tableColumn id="14" xr3:uid="{01803B41-4052-4331-82A5-891113DF576F}" uniqueName="14" name="term_cos" queryTableFieldId="14" dataCellStyle="Normal"/>
    <tableColumn id="15" xr3:uid="{2C496100-FF4E-4CB8-B5C5-386207F6762F}" uniqueName="15" name="term_jac" queryTableFieldId="15" dataCellStyle="Normal"/>
    <tableColumn id="16" xr3:uid="{96E93E20-D486-48E7-B8B6-DE7C83CDCD4D}" uniqueName="16" name="term_dice" queryTableFieldId="16" dataCellStyle="Normal"/>
  </tableColumns>
  <tableStyleInfo name="TableStyleLight14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730B74B-CD3E-48F4-A902-D9D3A5E6BEFB}" name="Num_clusters69463054" displayName="Num_clusters69463054" ref="A37:D49" tableType="queryTable" totalsRowShown="0">
  <autoFilter ref="A37:D49" xr:uid="{D283989D-E8F2-43FF-B66D-3C85E716AB20}"/>
  <tableColumns count="4">
    <tableColumn id="1" xr3:uid="{1815CEE1-F9C3-4865-B49F-75C730CBC2FE}" uniqueName="1" name="Epsilon" queryTableFieldId="1" dataCellStyle="Énfasis6"/>
    <tableColumn id="14" xr3:uid="{35F6764A-5ED3-4A30-BF90-BBC00AE5056F}" uniqueName="14" name="term_cos" queryTableFieldId="14" dataCellStyle="Normal"/>
    <tableColumn id="15" xr3:uid="{AE689C1E-D32A-4A31-A8CB-D93887B5D430}" uniqueName="15" name="term_jac" queryTableFieldId="15" dataCellStyle="Normal"/>
    <tableColumn id="16" xr3:uid="{E2DD36FB-D2FF-4389-81B6-1D377030F53B}" uniqueName="16" name="term_dice" queryTableFieldId="16" dataCellStyle="Normal"/>
  </tableColumns>
  <tableStyleInfo name="TableStyleLight14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C252C1FC-FEFE-48C7-B521-D7B63CD2D6FE}" name="Num_clusters69473155" displayName="Num_clusters69473155" ref="F37:I49" tableType="queryTable" totalsRowShown="0">
  <autoFilter ref="F37:I49" xr:uid="{472472D8-367A-4AAD-B49A-82153A19A56F}"/>
  <tableColumns count="4">
    <tableColumn id="1" xr3:uid="{53EA61EB-D2D8-47BB-9AF7-EC4B42D3846F}" uniqueName="1" name="Epsilon" queryTableFieldId="1" dataCellStyle="Énfasis6"/>
    <tableColumn id="14" xr3:uid="{F1C44181-0338-4589-9702-1EBAE8CA108C}" uniqueName="14" name="term_cos" queryTableFieldId="14" dataCellStyle="Normal"/>
    <tableColumn id="15" xr3:uid="{C083B224-C981-4B22-A7BC-7816F630ED93}" uniqueName="15" name="term_jac" queryTableFieldId="15" dataCellStyle="Normal"/>
    <tableColumn id="16" xr3:uid="{503927A1-1BB7-43D0-A047-176907352E38}" uniqueName="16" name="term_dice" queryTableFieldId="16" dataCellStyle="Normal"/>
  </tableColumns>
  <tableStyleInfo name="TableStyleLight14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1C12A1BF-E827-45D3-B7E7-35124E4D70D4}" name="Num_clusters694683256" displayName="Num_clusters694683256" ref="A54:D66" tableType="queryTable" totalsRowShown="0">
  <autoFilter ref="A54:D66" xr:uid="{5B34D832-5974-43A7-AF4E-51E47553EA27}"/>
  <tableColumns count="4">
    <tableColumn id="1" xr3:uid="{EB8099C2-147A-4B54-9F6C-121BA0A8B55B}" uniqueName="1" name="Epsilon" queryTableFieldId="1" dataCellStyle="Énfasis6"/>
    <tableColumn id="14" xr3:uid="{471F6F74-4745-441E-AFF8-02DC62EBD2FB}" uniqueName="14" name="term_cos" queryTableFieldId="14" dataCellStyle="Normal"/>
    <tableColumn id="15" xr3:uid="{5DB94981-9D79-4098-9DAD-F0F9B8BAAF1A}" uniqueName="15" name="term_jac" queryTableFieldId="15" dataCellStyle="Normal"/>
    <tableColumn id="16" xr3:uid="{25BE4A09-66CF-42EB-8C47-1A8E9B80D660}" uniqueName="16" name="term_dice" queryTableFieldId="16" dataCellStyle="Normal"/>
  </tableColumns>
  <tableStyleInfo name="TableStyleLight14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10BD7838-CA50-439A-AAE3-44D67D6D2792}" name="Num_clusters694793357" displayName="Num_clusters694793357" ref="F54:I66" tableType="queryTable" totalsRowShown="0">
  <autoFilter ref="F54:I66" xr:uid="{95F5BDA4-207C-4719-B1AF-A9CB1172A42E}"/>
  <tableColumns count="4">
    <tableColumn id="1" xr3:uid="{191F90DE-ED8B-4F59-8598-0B0E3D44ADAF}" uniqueName="1" name="Epsilon" queryTableFieldId="1" dataCellStyle="Énfasis6"/>
    <tableColumn id="14" xr3:uid="{6C1C9A4A-6660-4B2C-BE1D-2EABA7B9E51E}" uniqueName="14" name="term_cos" queryTableFieldId="14" dataCellStyle="Normal"/>
    <tableColumn id="15" xr3:uid="{10D4FE3B-3B71-4FE3-9070-472CFDEF67D2}" uniqueName="15" name="term_jac" queryTableFieldId="15" dataCellStyle="Normal"/>
    <tableColumn id="16" xr3:uid="{12D431E2-9C4D-4049-8F25-A226EBF45DBE}" uniqueName="16" name="term_dice" queryTableFieldId="16" dataCellStyle="Normal"/>
  </tableColumns>
  <tableStyleInfo name="TableStyleLight14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504CD4E-D3F5-4C61-891D-B2E2207B39E9}" name="Num_clusters6918" displayName="Num_clusters6918" ref="A3:D15" tableType="queryTable" totalsRowShown="0">
  <autoFilter ref="A3:D15" xr:uid="{3B13685A-68B1-4176-9681-7C20B44B2B12}"/>
  <tableColumns count="4">
    <tableColumn id="1" xr3:uid="{91B7E80F-20D9-430C-B3C0-69F4FC0C5792}" uniqueName="1" name="Epsilon" queryTableFieldId="1" dataCellStyle="Énfasis6"/>
    <tableColumn id="14" xr3:uid="{224C075A-A562-49AF-A7BB-98A6030B34E4}" uniqueName="14" name="term_cos" queryTableFieldId="14" dataCellStyle="Normal"/>
    <tableColumn id="15" xr3:uid="{830D9CD4-A2CF-4ADA-9412-D6B506177A6D}" uniqueName="15" name="term_jac" queryTableFieldId="15" dataCellStyle="Normal"/>
    <tableColumn id="16" xr3:uid="{6FD03424-D004-4E77-829A-B0F50DCB23A9}" uniqueName="16" name="term_dice" queryTableFieldId="16" dataCellStyle="Normal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F22891F-6689-4D0D-9921-CC5B79D4D38A}" name="Num_clusters694630" displayName="Num_clusters694630" ref="A37:D49" tableType="queryTable" totalsRowShown="0">
  <autoFilter ref="A37:D49" xr:uid="{FE947D11-4626-4C62-98DD-F087D3C77C49}"/>
  <tableColumns count="4">
    <tableColumn id="1" xr3:uid="{89D1B414-5BDB-4F49-A470-510B6237D3CB}" uniqueName="1" name="Epsilon" queryTableFieldId="1" dataCellStyle="Énfasis6"/>
    <tableColumn id="14" xr3:uid="{80D61647-568E-4887-8B46-C16363C806C7}" uniqueName="14" name="term_cos" queryTableFieldId="14" dataCellStyle="Normal"/>
    <tableColumn id="15" xr3:uid="{B3C26A2A-445A-4533-A1C3-0D2405C72F76}" uniqueName="15" name="term_jac" queryTableFieldId="15" dataCellStyle="Normal"/>
    <tableColumn id="16" xr3:uid="{020C8AA2-DDE8-4290-AAF7-CBBF0782ECF8}" uniqueName="16" name="term_dice" queryTableFieldId="16" dataCellStyle="Normal"/>
  </tableColumns>
  <tableStyleInfo name="TableStyleLight14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6A29F3A-5574-40FF-A531-A1F4B5C419F1}" name="Num_clusters69319" displayName="Num_clusters69319" ref="F3:I15" tableType="queryTable" totalsRowShown="0">
  <autoFilter ref="F3:I15" xr:uid="{8D901B6F-4028-4347-B6FC-79F0CDB2CC5E}"/>
  <tableColumns count="4">
    <tableColumn id="1" xr3:uid="{196F07CA-B4D3-45C4-8383-5398B63BDADD}" uniqueName="1" name="Epsilon" queryTableFieldId="1" dataCellStyle="Énfasis6"/>
    <tableColumn id="14" xr3:uid="{57E279A0-E593-48D9-AB92-5EC378434963}" uniqueName="14" name="term_cos" queryTableFieldId="14" dataCellStyle="Normal"/>
    <tableColumn id="15" xr3:uid="{482324F6-7521-470C-BF0C-559190967DF7}" uniqueName="15" name="term_jac" queryTableFieldId="15" dataCellStyle="Normal"/>
    <tableColumn id="16" xr3:uid="{422DBE5E-E41A-4633-9017-D3FAAED49F09}" uniqueName="16" name="term_dice" queryTableFieldId="16" dataCellStyle="Normal"/>
  </tableColumns>
  <tableStyleInfo name="TableStyleLight14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C4C380B-68B5-4D19-853B-0C811D345457}" name="Num_clusters69420" displayName="Num_clusters69420" ref="A20:D32" tableType="queryTable" totalsRowShown="0">
  <autoFilter ref="A20:D32" xr:uid="{93FA6006-F590-4426-91BF-C5171BE7E5D4}"/>
  <tableColumns count="4">
    <tableColumn id="1" xr3:uid="{4A7EEFE1-551B-423F-B5E2-564D4F9D6795}" uniqueName="1" name="Epsilon" queryTableFieldId="1" dataCellStyle="Énfasis6"/>
    <tableColumn id="14" xr3:uid="{82709CF3-2C71-4EBB-9286-96C85FB869F2}" uniqueName="14" name="term_cos" queryTableFieldId="14" dataCellStyle="Normal"/>
    <tableColumn id="15" xr3:uid="{789DF82F-32A5-409D-A634-C14A12C3361D}" uniqueName="15" name="term_jac" queryTableFieldId="15" dataCellStyle="Normal"/>
    <tableColumn id="16" xr3:uid="{C8A4D513-512A-493E-9882-EA87D93CDD93}" uniqueName="16" name="term_dice" queryTableFieldId="16" dataCellStyle="Normal"/>
  </tableColumns>
  <tableStyleInfo name="TableStyleLight14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6B9119D-61F4-4A70-A4ED-EC7E89399354}" name="Num_clusters69521" displayName="Num_clusters69521" ref="F20:I32" tableType="queryTable" totalsRowShown="0">
  <autoFilter ref="F20:I32" xr:uid="{2D9B60A3-B2FA-4D5B-A005-187EE3919C87}"/>
  <tableColumns count="4">
    <tableColumn id="1" xr3:uid="{A8306674-DA8F-48EF-AE4F-B56FAED7B373}" uniqueName="1" name="Epsilon" queryTableFieldId="1" dataCellStyle="Énfasis6"/>
    <tableColumn id="14" xr3:uid="{5B5E2197-6758-4483-AF7D-992A64F80993}" uniqueName="14" name="term_cos" queryTableFieldId="14" dataCellStyle="Normal"/>
    <tableColumn id="15" xr3:uid="{D878CCFD-1DB2-4F42-9286-5EE5B5B6C091}" uniqueName="15" name="term_jac" queryTableFieldId="15" dataCellStyle="Normal"/>
    <tableColumn id="16" xr3:uid="{52325BA1-8383-44D7-9684-0E34EDDB7EF2}" uniqueName="16" name="term_dice" queryTableFieldId="16" dataCellStyle="Normal"/>
  </tableColumns>
  <tableStyleInfo name="TableStyleLight14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E03D976-5954-4522-8F16-3179D486800C}" name="Num_clusters694622" displayName="Num_clusters694622" ref="A37:D49" tableType="queryTable" totalsRowShown="0">
  <autoFilter ref="A37:D49" xr:uid="{F127D058-A5DD-46B8-A8F5-62459FF3524C}"/>
  <tableColumns count="4">
    <tableColumn id="1" xr3:uid="{FB755DC7-5C97-45E7-8B19-062C9922EB0F}" uniqueName="1" name="Epsilon" queryTableFieldId="1" dataCellStyle="Énfasis6"/>
    <tableColumn id="14" xr3:uid="{701234C1-2E82-4698-BF15-EEDA9E7A3A3E}" uniqueName="14" name="term_cos" queryTableFieldId="14" dataCellStyle="Normal"/>
    <tableColumn id="15" xr3:uid="{6D50FC74-3300-4E31-9ACA-E6B7844F7757}" uniqueName="15" name="term_jac" queryTableFieldId="15" dataCellStyle="Normal"/>
    <tableColumn id="16" xr3:uid="{C887B417-1884-494F-A6EE-6C738AFA462A}" uniqueName="16" name="term_dice" queryTableFieldId="16" dataCellStyle="Normal"/>
  </tableColumns>
  <tableStyleInfo name="TableStyleLight14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201627C-A7F3-44B7-A35E-FE3EEC616E10}" name="Num_clusters694723" displayName="Num_clusters694723" ref="F37:I49" tableType="queryTable" totalsRowShown="0">
  <autoFilter ref="F37:I49" xr:uid="{B94F2DC8-A006-4B0B-8A7C-A08CC750ABA0}"/>
  <tableColumns count="4">
    <tableColumn id="1" xr3:uid="{0996FD17-988D-46EB-8384-26BD2D226F88}" uniqueName="1" name="Epsilon" queryTableFieldId="1" dataCellStyle="Énfasis6"/>
    <tableColumn id="14" xr3:uid="{D18F0189-A10F-4CA5-928A-EE4CBDD5A11A}" uniqueName="14" name="term_cos" queryTableFieldId="14" dataDxfId="0" dataCellStyle="Normal"/>
    <tableColumn id="15" xr3:uid="{E2BD62BB-A815-4118-B9D1-BB993D2A2EEB}" uniqueName="15" name="term_jac" queryTableFieldId="15" dataCellStyle="Normal"/>
    <tableColumn id="16" xr3:uid="{DB56C26D-40CE-4A37-BA07-C86ABBBCFBC5}" uniqueName="16" name="term_dice" queryTableFieldId="16" dataCellStyle="Normal"/>
  </tableColumns>
  <tableStyleInfo name="TableStyleLight14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D0E6FBB-98F6-4620-8440-4F3031434955}" name="Num_clusters6946824" displayName="Num_clusters6946824" ref="A54:D66" tableType="queryTable" totalsRowShown="0">
  <autoFilter ref="A54:D66" xr:uid="{5594CC2A-6A7D-49A5-9904-197E9A77A67E}"/>
  <tableColumns count="4">
    <tableColumn id="1" xr3:uid="{454A2306-CFF6-43F0-BC39-B19F52F61A65}" uniqueName="1" name="Epsilon" queryTableFieldId="1" dataCellStyle="Énfasis6"/>
    <tableColumn id="14" xr3:uid="{6CBCF5DC-5999-47C9-9010-1406239A8C14}" uniqueName="14" name="term_cos" queryTableFieldId="14" dataCellStyle="Normal"/>
    <tableColumn id="15" xr3:uid="{A5581E98-38B7-4DBA-94BD-266D982440A3}" uniqueName="15" name="term_jac" queryTableFieldId="15" dataCellStyle="Normal"/>
    <tableColumn id="16" xr3:uid="{51BF0A46-E66F-479E-A975-9748583AB4E1}" uniqueName="16" name="term_dice" queryTableFieldId="16" dataCellStyle="Normal"/>
  </tableColumns>
  <tableStyleInfo name="TableStyleLight14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9091685-148A-4D46-A19A-D817AEE30132}" name="Num_clusters6947925" displayName="Num_clusters6947925" ref="F54:I66" tableType="queryTable" totalsRowShown="0">
  <autoFilter ref="F54:I66" xr:uid="{7B0E452F-EA9F-46E1-9456-C9016FFB795E}"/>
  <tableColumns count="4">
    <tableColumn id="1" xr3:uid="{6490490F-C3D1-4235-87B8-3A6E5F35B64F}" uniqueName="1" name="Epsilon" queryTableFieldId="1" dataCellStyle="Énfasis6"/>
    <tableColumn id="14" xr3:uid="{66AAE938-AD57-4C31-836E-ABDB062C0CC7}" uniqueName="14" name="term_cos" queryTableFieldId="14" dataCellStyle="Normal"/>
    <tableColumn id="15" xr3:uid="{634938CC-3AE3-4116-8EBC-E48683D49076}" uniqueName="15" name="term_jac" queryTableFieldId="15" dataCellStyle="Normal"/>
    <tableColumn id="16" xr3:uid="{B6D7955B-E042-41FA-A456-03CDB6D21B6D}" uniqueName="16" name="term_dice" queryTableFieldId="16" dataCellStyle="Normal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CA9E6D3-750A-4A3E-9384-7208AACD2DE3}" name="Num_clusters694731" displayName="Num_clusters694731" ref="F37:I49" tableType="queryTable" totalsRowShown="0">
  <autoFilter ref="F37:I49" xr:uid="{7509D3F2-3773-4503-9890-70BFD451B4C3}"/>
  <tableColumns count="4">
    <tableColumn id="1" xr3:uid="{7CE4681F-FDC7-42B8-8D1B-1BE9ABB275D1}" uniqueName="1" name="Epsilon" queryTableFieldId="1" dataCellStyle="Énfasis6"/>
    <tableColumn id="14" xr3:uid="{F02F443D-6FE8-4CC8-82AE-8A746F950AEE}" uniqueName="14" name="term_cos" queryTableFieldId="14" dataDxfId="145" dataCellStyle="Normal"/>
    <tableColumn id="15" xr3:uid="{EB270A29-0980-4341-92A5-1AD2F4BF2F2C}" uniqueName="15" name="term_jac" queryTableFieldId="15" dataCellStyle="Normal"/>
    <tableColumn id="16" xr3:uid="{6C01145F-EB7E-48A6-B838-98460A3D9E95}" uniqueName="16" name="term_dice" queryTableFieldId="16" dataCellStyle="Normal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256C4EA-D154-4714-92A4-23CFA59B46AC}" name="Num_clusters6946832" displayName="Num_clusters6946832" ref="A54:D66" tableType="queryTable" totalsRowShown="0">
  <autoFilter ref="A54:D66" xr:uid="{C5A4901E-C715-4B39-8FAA-1BEEA26C0D8E}"/>
  <tableColumns count="4">
    <tableColumn id="1" xr3:uid="{97473AAB-6E18-4BC3-9621-E0759DB8E864}" uniqueName="1" name="Epsilon" queryTableFieldId="1" dataCellStyle="Énfasis6"/>
    <tableColumn id="14" xr3:uid="{C79F5D1D-9A51-45C4-96FA-61C1252DFBCC}" uniqueName="14" name="term_cos" queryTableFieldId="14" dataCellStyle="Normal"/>
    <tableColumn id="15" xr3:uid="{96E43A9D-E666-492F-94D2-1AE8BDD9E1EE}" uniqueName="15" name="term_jac" queryTableFieldId="15" dataCellStyle="Normal"/>
    <tableColumn id="16" xr3:uid="{9FB2596E-C62F-46B6-8E8D-4048F5EE73AA}" uniqueName="16" name="term_dice" queryTableFieldId="16" dataCellStyle="Normal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3E9C3744-574D-4760-8548-F16D4D0B22E9}" name="Num_clusters6947933" displayName="Num_clusters6947933" ref="F54:I66" tableType="queryTable" totalsRowShown="0">
  <autoFilter ref="F54:I66" xr:uid="{38CE5A69-7459-4C66-AEE2-1EE832453199}"/>
  <tableColumns count="4">
    <tableColumn id="1" xr3:uid="{0BC22249-D9C6-4481-9EE3-3BD1E028AAC4}" uniqueName="1" name="Epsilon" queryTableFieldId="1" dataCellStyle="Énfasis6"/>
    <tableColumn id="14" xr3:uid="{346B2378-34F9-43D8-8BD3-077C230235EC}" uniqueName="14" name="term_cos" queryTableFieldId="14" dataCellStyle="Normal"/>
    <tableColumn id="15" xr3:uid="{EBD24B96-09D9-42BE-9F16-13B666973901}" uniqueName="15" name="term_jac" queryTableFieldId="15" dataCellStyle="Normal"/>
    <tableColumn id="16" xr3:uid="{19FA55EB-766B-4F2E-A113-AC7260DCE444}" uniqueName="16" name="term_dice" queryTableFieldId="16" dataCellStyle="Normal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663D80C4-C4D7-4A99-B983-813CF5BA485D}" name="Num_clusters692642" displayName="Num_clusters692642" ref="A3:D15" tableType="queryTable" totalsRowShown="0">
  <autoFilter ref="A3:D15" xr:uid="{E8E71591-2B41-4770-B43F-79C5DE61C777}"/>
  <tableColumns count="4">
    <tableColumn id="1" xr3:uid="{0954E4BD-AEC6-49C6-8470-67A87BAC9FD1}" uniqueName="1" name="Epsilon" queryTableFieldId="1" dataCellStyle="Énfasis6"/>
    <tableColumn id="14" xr3:uid="{97478167-B9F1-49AC-8848-896FF78C2419}" uniqueName="14" name="term_cos" queryTableFieldId="14" dataCellStyle="Normal"/>
    <tableColumn id="15" xr3:uid="{FAF20983-E707-426C-9747-15AEB80BEEBC}" uniqueName="15" name="term_jac" queryTableFieldId="15" dataCellStyle="Normal"/>
    <tableColumn id="16" xr3:uid="{AC6708E5-5508-4247-97E8-B775D3BD4724}" uniqueName="16" name="term_dice" queryTableFieldId="16" dataCellStyle="Normal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9" Type="http://schemas.openxmlformats.org/officeDocument/2006/relationships/table" Target="../tables/table2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2.xml"/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0.xml"/><Relationship Id="rId3" Type="http://schemas.openxmlformats.org/officeDocument/2006/relationships/table" Target="../tables/table35.xml"/><Relationship Id="rId7" Type="http://schemas.openxmlformats.org/officeDocument/2006/relationships/table" Target="../tables/table39.xml"/><Relationship Id="rId2" Type="http://schemas.openxmlformats.org/officeDocument/2006/relationships/table" Target="../tables/table34.xml"/><Relationship Id="rId1" Type="http://schemas.openxmlformats.org/officeDocument/2006/relationships/table" Target="../tables/table33.xml"/><Relationship Id="rId6" Type="http://schemas.openxmlformats.org/officeDocument/2006/relationships/table" Target="../tables/table38.xml"/><Relationship Id="rId5" Type="http://schemas.openxmlformats.org/officeDocument/2006/relationships/table" Target="../tables/table37.xml"/><Relationship Id="rId4" Type="http://schemas.openxmlformats.org/officeDocument/2006/relationships/table" Target="../tables/table3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8.xml"/><Relationship Id="rId3" Type="http://schemas.openxmlformats.org/officeDocument/2006/relationships/table" Target="../tables/table43.xml"/><Relationship Id="rId7" Type="http://schemas.openxmlformats.org/officeDocument/2006/relationships/table" Target="../tables/table47.xml"/><Relationship Id="rId2" Type="http://schemas.openxmlformats.org/officeDocument/2006/relationships/table" Target="../tables/table42.xml"/><Relationship Id="rId1" Type="http://schemas.openxmlformats.org/officeDocument/2006/relationships/table" Target="../tables/table41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6.xml"/><Relationship Id="rId3" Type="http://schemas.openxmlformats.org/officeDocument/2006/relationships/table" Target="../tables/table51.xml"/><Relationship Id="rId7" Type="http://schemas.openxmlformats.org/officeDocument/2006/relationships/table" Target="../tables/table55.xml"/><Relationship Id="rId2" Type="http://schemas.openxmlformats.org/officeDocument/2006/relationships/table" Target="../tables/table50.xml"/><Relationship Id="rId1" Type="http://schemas.openxmlformats.org/officeDocument/2006/relationships/table" Target="../tables/table49.xml"/><Relationship Id="rId6" Type="http://schemas.openxmlformats.org/officeDocument/2006/relationships/table" Target="../tables/table54.xml"/><Relationship Id="rId5" Type="http://schemas.openxmlformats.org/officeDocument/2006/relationships/table" Target="../tables/table53.xml"/><Relationship Id="rId4" Type="http://schemas.openxmlformats.org/officeDocument/2006/relationships/table" Target="../tables/table5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DB506-B7BC-4C56-8DD9-27CD97250AEF}">
  <dimension ref="A1:K74"/>
  <sheetViews>
    <sheetView topLeftCell="A62" zoomScale="97" workbookViewId="0">
      <selection activeCell="B71" sqref="B71:D74"/>
    </sheetView>
  </sheetViews>
  <sheetFormatPr baseColWidth="10" defaultRowHeight="14.4" x14ac:dyDescent="0.3"/>
  <sheetData>
    <row r="1" spans="1:11" x14ac:dyDescent="0.3">
      <c r="A1" t="s">
        <v>1</v>
      </c>
    </row>
    <row r="2" spans="1:11" x14ac:dyDescent="0.3">
      <c r="A2" t="s">
        <v>14</v>
      </c>
      <c r="F2" t="s">
        <v>2</v>
      </c>
    </row>
    <row r="3" spans="1:11" x14ac:dyDescent="0.3">
      <c r="A3" t="s">
        <v>0</v>
      </c>
      <c r="B3" t="s">
        <v>6</v>
      </c>
      <c r="C3" t="s">
        <v>7</v>
      </c>
      <c r="D3" t="s">
        <v>8</v>
      </c>
      <c r="F3" t="s">
        <v>0</v>
      </c>
      <c r="G3" t="s">
        <v>6</v>
      </c>
      <c r="H3" t="s">
        <v>7</v>
      </c>
      <c r="I3" t="s">
        <v>8</v>
      </c>
    </row>
    <row r="4" spans="1:11" x14ac:dyDescent="0.3">
      <c r="A4" s="1">
        <v>0.3</v>
      </c>
      <c r="B4">
        <v>315</v>
      </c>
      <c r="C4">
        <v>304</v>
      </c>
      <c r="D4">
        <v>311</v>
      </c>
      <c r="F4" s="1">
        <v>0.3</v>
      </c>
      <c r="G4" s="3">
        <v>0.36080000000000001</v>
      </c>
      <c r="H4" s="4">
        <v>0.3785</v>
      </c>
      <c r="I4" s="4">
        <v>0.36149999999999999</v>
      </c>
      <c r="K4">
        <v>2</v>
      </c>
    </row>
    <row r="5" spans="1:11" x14ac:dyDescent="0.3">
      <c r="A5" s="1">
        <v>0.4</v>
      </c>
      <c r="B5">
        <v>313</v>
      </c>
      <c r="C5">
        <v>308</v>
      </c>
      <c r="D5">
        <v>319</v>
      </c>
      <c r="F5" s="1">
        <v>0.4</v>
      </c>
      <c r="G5" s="4">
        <v>0.3528</v>
      </c>
      <c r="H5" s="4">
        <v>0.38590000000000002</v>
      </c>
      <c r="I5" s="3">
        <v>0.37109999999999999</v>
      </c>
      <c r="K5">
        <v>2</v>
      </c>
    </row>
    <row r="6" spans="1:11" x14ac:dyDescent="0.3">
      <c r="A6" s="1">
        <v>0.5</v>
      </c>
      <c r="B6">
        <v>290</v>
      </c>
      <c r="C6">
        <v>316</v>
      </c>
      <c r="D6">
        <v>297</v>
      </c>
      <c r="F6" s="1">
        <v>0.5</v>
      </c>
      <c r="G6" s="4">
        <v>0.31019999999999998</v>
      </c>
      <c r="H6" s="3">
        <v>0.39140000000000003</v>
      </c>
      <c r="I6" s="4">
        <v>0.3291</v>
      </c>
      <c r="K6">
        <v>2</v>
      </c>
    </row>
    <row r="7" spans="1:11" x14ac:dyDescent="0.3">
      <c r="A7" s="1">
        <v>0.6</v>
      </c>
      <c r="B7">
        <v>193</v>
      </c>
      <c r="C7">
        <v>318</v>
      </c>
      <c r="D7">
        <v>233</v>
      </c>
      <c r="F7" s="1">
        <v>0.6</v>
      </c>
      <c r="G7">
        <v>0.1196</v>
      </c>
      <c r="H7" s="4">
        <v>0.38100000000000001</v>
      </c>
      <c r="I7">
        <v>0.21079999999999999</v>
      </c>
      <c r="K7">
        <v>2</v>
      </c>
    </row>
    <row r="8" spans="1:11" x14ac:dyDescent="0.3">
      <c r="A8" s="1">
        <v>0.65</v>
      </c>
      <c r="B8">
        <v>91</v>
      </c>
      <c r="C8">
        <v>311</v>
      </c>
      <c r="D8">
        <v>145</v>
      </c>
      <c r="F8" s="1">
        <v>0.65</v>
      </c>
      <c r="G8">
        <v>1E-4</v>
      </c>
      <c r="H8" s="4">
        <v>0.3705</v>
      </c>
      <c r="I8">
        <v>7.22E-2</v>
      </c>
      <c r="K8">
        <v>2</v>
      </c>
    </row>
    <row r="9" spans="1:11" x14ac:dyDescent="0.3">
      <c r="A9" s="1">
        <v>0.7</v>
      </c>
      <c r="B9">
        <v>26</v>
      </c>
      <c r="C9">
        <v>298</v>
      </c>
      <c r="D9">
        <v>49</v>
      </c>
      <c r="F9" s="1">
        <v>0.7</v>
      </c>
      <c r="G9">
        <f>0.0563</f>
        <v>5.6300000000000003E-2</v>
      </c>
      <c r="H9" s="4">
        <v>0.34210000000000002</v>
      </c>
      <c r="I9">
        <f>0.0323</f>
        <v>3.2300000000000002E-2</v>
      </c>
      <c r="K9">
        <v>2</v>
      </c>
    </row>
    <row r="10" spans="1:11" x14ac:dyDescent="0.3">
      <c r="A10" s="1">
        <v>0.75</v>
      </c>
      <c r="B10">
        <v>3</v>
      </c>
      <c r="C10">
        <v>233</v>
      </c>
      <c r="D10">
        <v>8</v>
      </c>
      <c r="F10" s="1">
        <v>0.75</v>
      </c>
      <c r="G10">
        <v>9.4000000000000004E-3</v>
      </c>
      <c r="H10">
        <v>0.23480000000000001</v>
      </c>
      <c r="I10">
        <f>0.0221</f>
        <v>2.2100000000000002E-2</v>
      </c>
      <c r="K10">
        <v>2</v>
      </c>
    </row>
    <row r="11" spans="1:11" x14ac:dyDescent="0.3">
      <c r="A11" s="1">
        <v>0.8</v>
      </c>
      <c r="B11">
        <v>1</v>
      </c>
      <c r="C11">
        <v>92</v>
      </c>
      <c r="D11">
        <v>2</v>
      </c>
      <c r="F11" s="1">
        <v>0.8</v>
      </c>
      <c r="G11">
        <v>3.7499999999999999E-2</v>
      </c>
      <c r="H11">
        <v>5.4399999999999997E-2</v>
      </c>
      <c r="I11">
        <v>2.2000000000000001E-3</v>
      </c>
      <c r="K11">
        <v>2</v>
      </c>
    </row>
    <row r="12" spans="1:11" x14ac:dyDescent="0.3">
      <c r="A12" s="1">
        <v>0.85</v>
      </c>
      <c r="B12">
        <v>1</v>
      </c>
      <c r="C12">
        <v>17</v>
      </c>
      <c r="D12">
        <v>1</v>
      </c>
      <c r="F12" s="1">
        <v>0.85</v>
      </c>
      <c r="G12">
        <v>3.7499999999999999E-2</v>
      </c>
      <c r="H12">
        <f>0.0085</f>
        <v>8.5000000000000006E-3</v>
      </c>
      <c r="I12">
        <v>3.2899999999999999E-2</v>
      </c>
      <c r="K12">
        <v>2</v>
      </c>
    </row>
    <row r="13" spans="1:11" x14ac:dyDescent="0.3">
      <c r="A13" s="1">
        <v>0.9</v>
      </c>
      <c r="B13">
        <v>1</v>
      </c>
      <c r="C13">
        <v>1</v>
      </c>
      <c r="D13">
        <v>1</v>
      </c>
      <c r="F13" s="1">
        <v>0.9</v>
      </c>
      <c r="G13">
        <v>3.7499999999999999E-2</v>
      </c>
      <c r="H13">
        <v>1.8100000000000002E-2</v>
      </c>
      <c r="I13">
        <v>3.2899999999999999E-2</v>
      </c>
      <c r="K13">
        <v>2</v>
      </c>
    </row>
    <row r="14" spans="1:11" x14ac:dyDescent="0.3">
      <c r="A14" s="1">
        <v>0.95</v>
      </c>
      <c r="B14">
        <v>1</v>
      </c>
      <c r="C14">
        <v>1</v>
      </c>
      <c r="D14">
        <v>1</v>
      </c>
      <c r="F14" s="1">
        <v>0.95</v>
      </c>
      <c r="G14">
        <v>3.7499999999999999E-2</v>
      </c>
      <c r="H14">
        <v>1.8100000000000002E-2</v>
      </c>
      <c r="I14">
        <v>3.2899999999999999E-2</v>
      </c>
      <c r="K14">
        <v>2</v>
      </c>
    </row>
    <row r="15" spans="1:11" x14ac:dyDescent="0.3">
      <c r="A15" s="1">
        <v>0.99</v>
      </c>
      <c r="B15">
        <v>1</v>
      </c>
      <c r="C15">
        <v>1</v>
      </c>
      <c r="D15">
        <v>1</v>
      </c>
      <c r="F15" s="1">
        <v>0.99</v>
      </c>
      <c r="G15">
        <v>3.7499999999999999E-2</v>
      </c>
      <c r="H15">
        <v>1.8100000000000002E-2</v>
      </c>
      <c r="I15">
        <v>3.2899999999999999E-2</v>
      </c>
      <c r="K15">
        <v>2</v>
      </c>
    </row>
    <row r="18" spans="1:11" x14ac:dyDescent="0.3">
      <c r="A18" t="s">
        <v>3</v>
      </c>
    </row>
    <row r="19" spans="1:11" x14ac:dyDescent="0.3">
      <c r="A19" t="s">
        <v>14</v>
      </c>
      <c r="F19" t="s">
        <v>2</v>
      </c>
    </row>
    <row r="20" spans="1:11" x14ac:dyDescent="0.3">
      <c r="A20" t="s">
        <v>0</v>
      </c>
      <c r="B20" t="s">
        <v>6</v>
      </c>
      <c r="C20" t="s">
        <v>7</v>
      </c>
      <c r="D20" t="s">
        <v>8</v>
      </c>
      <c r="F20" t="s">
        <v>0</v>
      </c>
      <c r="G20" t="s">
        <v>6</v>
      </c>
      <c r="H20" t="s">
        <v>7</v>
      </c>
      <c r="I20" t="s">
        <v>8</v>
      </c>
    </row>
    <row r="21" spans="1:11" x14ac:dyDescent="0.3">
      <c r="A21" s="1">
        <v>0.3</v>
      </c>
      <c r="B21">
        <v>160</v>
      </c>
      <c r="C21">
        <v>151</v>
      </c>
      <c r="D21">
        <v>158</v>
      </c>
      <c r="F21" s="1">
        <v>0.3</v>
      </c>
      <c r="G21">
        <v>0.18820000000000001</v>
      </c>
      <c r="H21" s="4">
        <v>0.22140000000000001</v>
      </c>
      <c r="I21">
        <v>0.192</v>
      </c>
      <c r="K21">
        <v>3</v>
      </c>
    </row>
    <row r="22" spans="1:11" x14ac:dyDescent="0.3">
      <c r="A22" s="1">
        <v>0.4</v>
      </c>
      <c r="B22">
        <v>163</v>
      </c>
      <c r="C22">
        <v>155</v>
      </c>
      <c r="D22">
        <v>164</v>
      </c>
      <c r="F22" s="1">
        <v>0.4</v>
      </c>
      <c r="G22" s="3">
        <v>0.19</v>
      </c>
      <c r="H22" s="4">
        <v>0.23</v>
      </c>
      <c r="I22" s="3">
        <v>0.20380000000000001</v>
      </c>
      <c r="K22">
        <v>3</v>
      </c>
    </row>
    <row r="23" spans="1:11" x14ac:dyDescent="0.3">
      <c r="A23" s="1">
        <v>0.5</v>
      </c>
      <c r="B23">
        <v>155</v>
      </c>
      <c r="C23">
        <v>160</v>
      </c>
      <c r="D23">
        <v>153</v>
      </c>
      <c r="F23" s="1">
        <v>0.5</v>
      </c>
      <c r="G23">
        <v>0.1724</v>
      </c>
      <c r="H23" s="3">
        <v>0.23710000000000001</v>
      </c>
      <c r="I23">
        <v>0.1855</v>
      </c>
      <c r="K23">
        <v>3</v>
      </c>
    </row>
    <row r="24" spans="1:11" x14ac:dyDescent="0.3">
      <c r="A24" s="1">
        <v>0.6</v>
      </c>
      <c r="B24">
        <v>103</v>
      </c>
      <c r="C24">
        <v>163</v>
      </c>
      <c r="D24">
        <v>135</v>
      </c>
      <c r="F24" s="1">
        <v>0.6</v>
      </c>
      <c r="G24">
        <v>4.19E-2</v>
      </c>
      <c r="H24" s="4">
        <v>0.2339</v>
      </c>
      <c r="I24">
        <v>0.121</v>
      </c>
      <c r="K24">
        <v>3</v>
      </c>
    </row>
    <row r="25" spans="1:11" x14ac:dyDescent="0.3">
      <c r="A25" s="1">
        <v>0.65</v>
      </c>
      <c r="B25">
        <v>53</v>
      </c>
      <c r="C25">
        <v>163</v>
      </c>
      <c r="D25">
        <v>80</v>
      </c>
      <c r="F25" s="1">
        <v>0.65</v>
      </c>
      <c r="G25">
        <f>0.0245</f>
        <v>2.4500000000000001E-2</v>
      </c>
      <c r="H25" s="4">
        <v>0.2288</v>
      </c>
      <c r="I25">
        <v>2.5600000000000001E-2</v>
      </c>
      <c r="K25">
        <v>3</v>
      </c>
    </row>
    <row r="26" spans="1:11" x14ac:dyDescent="0.3">
      <c r="A26" s="1">
        <v>0.7</v>
      </c>
      <c r="B26">
        <v>14</v>
      </c>
      <c r="C26">
        <v>161</v>
      </c>
      <c r="D26">
        <v>25</v>
      </c>
      <c r="F26" s="1">
        <v>0.7</v>
      </c>
      <c r="G26">
        <f>0.0431</f>
        <v>4.3099999999999999E-2</v>
      </c>
      <c r="H26" s="4">
        <v>0.22090000000000001</v>
      </c>
      <c r="I26">
        <f>0.0368</f>
        <v>3.6799999999999999E-2</v>
      </c>
      <c r="K26">
        <v>3</v>
      </c>
    </row>
    <row r="27" spans="1:11" x14ac:dyDescent="0.3">
      <c r="A27" s="1">
        <v>0.75</v>
      </c>
      <c r="B27">
        <v>3</v>
      </c>
      <c r="C27">
        <v>135</v>
      </c>
      <c r="D27">
        <v>5</v>
      </c>
      <c r="F27" s="1">
        <v>0.75</v>
      </c>
      <c r="G27">
        <v>9.4000000000000004E-3</v>
      </c>
      <c r="H27">
        <v>0.15190000000000001</v>
      </c>
      <c r="I27">
        <f>0.0064</f>
        <v>6.4000000000000003E-3</v>
      </c>
      <c r="K27">
        <v>3</v>
      </c>
    </row>
    <row r="28" spans="1:11" x14ac:dyDescent="0.3">
      <c r="A28" s="1">
        <v>0.8</v>
      </c>
      <c r="B28">
        <v>1</v>
      </c>
      <c r="C28">
        <v>48</v>
      </c>
      <c r="D28">
        <v>1</v>
      </c>
      <c r="F28" s="1">
        <v>0.8</v>
      </c>
      <c r="G28">
        <v>3.7499999999999999E-2</v>
      </c>
      <c r="H28">
        <v>2.3199999999999998E-2</v>
      </c>
      <c r="I28">
        <v>3.27E-2</v>
      </c>
      <c r="K28">
        <v>3</v>
      </c>
    </row>
    <row r="29" spans="1:11" x14ac:dyDescent="0.3">
      <c r="A29" s="1">
        <v>0.85</v>
      </c>
      <c r="B29">
        <v>1</v>
      </c>
      <c r="C29">
        <v>10</v>
      </c>
      <c r="D29">
        <v>1</v>
      </c>
      <c r="F29" s="1">
        <v>0.85</v>
      </c>
      <c r="G29">
        <v>3.7499999999999999E-2</v>
      </c>
      <c r="H29">
        <f>0.0072</f>
        <v>7.1999999999999998E-3</v>
      </c>
      <c r="I29">
        <v>3.2899999999999999E-2</v>
      </c>
      <c r="K29">
        <v>3</v>
      </c>
    </row>
    <row r="30" spans="1:11" x14ac:dyDescent="0.3">
      <c r="A30" s="1">
        <v>0.9</v>
      </c>
      <c r="B30">
        <v>1</v>
      </c>
      <c r="C30">
        <v>1</v>
      </c>
      <c r="D30">
        <v>1</v>
      </c>
      <c r="F30" s="1">
        <v>0.9</v>
      </c>
      <c r="G30">
        <v>3.7499999999999999E-2</v>
      </c>
      <c r="H30">
        <v>1.8100000000000002E-2</v>
      </c>
      <c r="I30">
        <v>3.2899999999999999E-2</v>
      </c>
      <c r="K30">
        <v>3</v>
      </c>
    </row>
    <row r="31" spans="1:11" x14ac:dyDescent="0.3">
      <c r="A31" s="1">
        <v>0.95</v>
      </c>
      <c r="B31">
        <v>1</v>
      </c>
      <c r="C31">
        <v>1</v>
      </c>
      <c r="D31">
        <v>1</v>
      </c>
      <c r="F31" s="1">
        <v>0.95</v>
      </c>
      <c r="G31">
        <v>3.7499999999999999E-2</v>
      </c>
      <c r="H31">
        <v>1.8100000000000002E-2</v>
      </c>
      <c r="I31">
        <v>3.2899999999999999E-2</v>
      </c>
      <c r="K31">
        <v>3</v>
      </c>
    </row>
    <row r="32" spans="1:11" x14ac:dyDescent="0.3">
      <c r="A32" s="1">
        <v>0.99</v>
      </c>
      <c r="B32">
        <v>1</v>
      </c>
      <c r="C32">
        <v>1</v>
      </c>
      <c r="D32">
        <v>1</v>
      </c>
      <c r="F32" s="1">
        <v>0.99</v>
      </c>
      <c r="G32">
        <v>3.7499999999999999E-2</v>
      </c>
      <c r="H32">
        <v>1.8100000000000002E-2</v>
      </c>
      <c r="I32">
        <v>3.2899999999999999E-2</v>
      </c>
      <c r="K32">
        <v>3</v>
      </c>
    </row>
    <row r="35" spans="1:11" x14ac:dyDescent="0.3">
      <c r="A35" t="s">
        <v>4</v>
      </c>
    </row>
    <row r="36" spans="1:11" x14ac:dyDescent="0.3">
      <c r="A36" t="s">
        <v>14</v>
      </c>
      <c r="F36" t="s">
        <v>2</v>
      </c>
    </row>
    <row r="37" spans="1:11" x14ac:dyDescent="0.3">
      <c r="A37" t="s">
        <v>0</v>
      </c>
      <c r="B37" t="s">
        <v>6</v>
      </c>
      <c r="C37" t="s">
        <v>7</v>
      </c>
      <c r="D37" t="s">
        <v>8</v>
      </c>
      <c r="F37" t="s">
        <v>0</v>
      </c>
      <c r="G37" t="s">
        <v>6</v>
      </c>
      <c r="H37" t="s">
        <v>7</v>
      </c>
      <c r="I37" t="s">
        <v>8</v>
      </c>
    </row>
    <row r="38" spans="1:11" x14ac:dyDescent="0.3">
      <c r="A38" s="1">
        <v>0.3</v>
      </c>
      <c r="B38">
        <v>45</v>
      </c>
      <c r="C38">
        <v>39</v>
      </c>
      <c r="D38">
        <v>42</v>
      </c>
      <c r="F38" s="1">
        <v>0.3</v>
      </c>
      <c r="G38">
        <v>-4.7999999999999996E-3</v>
      </c>
      <c r="H38">
        <v>5.2600000000000001E-2</v>
      </c>
      <c r="I38">
        <v>8.6999999999999994E-3</v>
      </c>
      <c r="K38">
        <v>5</v>
      </c>
    </row>
    <row r="39" spans="1:11" x14ac:dyDescent="0.3">
      <c r="A39" s="1">
        <v>0.4</v>
      </c>
      <c r="B39">
        <v>45</v>
      </c>
      <c r="C39">
        <v>41</v>
      </c>
      <c r="D39">
        <v>45</v>
      </c>
      <c r="F39" s="1">
        <v>0.4</v>
      </c>
      <c r="G39">
        <v>3.0999999999999999E-3</v>
      </c>
      <c r="H39">
        <v>5.5500000000000001E-2</v>
      </c>
      <c r="I39">
        <v>1.6299999999999999E-2</v>
      </c>
      <c r="K39">
        <v>5</v>
      </c>
    </row>
    <row r="40" spans="1:11" x14ac:dyDescent="0.3">
      <c r="A40" s="1">
        <v>0.5</v>
      </c>
      <c r="B40">
        <v>58</v>
      </c>
      <c r="C40">
        <v>45</v>
      </c>
      <c r="D40">
        <v>54</v>
      </c>
      <c r="F40" s="1">
        <v>0.5</v>
      </c>
      <c r="G40">
        <v>2.3400000000000001E-2</v>
      </c>
      <c r="H40">
        <v>6.1600000000000002E-2</v>
      </c>
      <c r="I40">
        <v>3.1800000000000002E-2</v>
      </c>
      <c r="K40">
        <v>5</v>
      </c>
    </row>
    <row r="41" spans="1:11" x14ac:dyDescent="0.3">
      <c r="A41" s="1">
        <v>0.6</v>
      </c>
      <c r="B41">
        <v>40</v>
      </c>
      <c r="C41">
        <v>47</v>
      </c>
      <c r="D41">
        <v>54</v>
      </c>
      <c r="F41" s="1">
        <v>0.6</v>
      </c>
      <c r="G41">
        <v>-2.2700000000000001E-2</v>
      </c>
      <c r="H41">
        <v>6.3399999999999998E-2</v>
      </c>
      <c r="I41">
        <v>2.46E-2</v>
      </c>
      <c r="K41">
        <v>5</v>
      </c>
    </row>
    <row r="42" spans="1:11" x14ac:dyDescent="0.3">
      <c r="A42" s="1">
        <v>0.65</v>
      </c>
      <c r="B42">
        <v>16</v>
      </c>
      <c r="C42">
        <v>48</v>
      </c>
      <c r="D42">
        <v>35</v>
      </c>
      <c r="F42" s="1">
        <v>0.65</v>
      </c>
      <c r="G42">
        <v>-4.4200000000000003E-2</v>
      </c>
      <c r="H42">
        <v>6.5000000000000002E-2</v>
      </c>
      <c r="I42">
        <f>0.0159</f>
        <v>1.5900000000000001E-2</v>
      </c>
      <c r="K42">
        <v>5</v>
      </c>
    </row>
    <row r="43" spans="1:11" x14ac:dyDescent="0.3">
      <c r="A43" s="1">
        <v>0.7</v>
      </c>
      <c r="B43">
        <v>6</v>
      </c>
      <c r="C43">
        <v>57</v>
      </c>
      <c r="D43">
        <v>7</v>
      </c>
      <c r="F43" s="1">
        <v>0.7</v>
      </c>
      <c r="G43">
        <v>-2.7300000000000001E-2</v>
      </c>
      <c r="H43">
        <v>7.2900000000000006E-2</v>
      </c>
      <c r="I43">
        <f>0.0286</f>
        <v>2.86E-2</v>
      </c>
      <c r="K43">
        <v>5</v>
      </c>
    </row>
    <row r="44" spans="1:11" x14ac:dyDescent="0.3">
      <c r="A44" s="1">
        <v>0.75</v>
      </c>
      <c r="B44">
        <v>1</v>
      </c>
      <c r="C44">
        <v>54</v>
      </c>
      <c r="D44">
        <v>1</v>
      </c>
      <c r="F44" s="1">
        <v>0.75</v>
      </c>
      <c r="G44">
        <v>3.6900000000000002E-2</v>
      </c>
      <c r="H44">
        <v>5.8099999999999999E-2</v>
      </c>
      <c r="I44">
        <v>3.1099999999999999E-2</v>
      </c>
      <c r="K44">
        <v>5</v>
      </c>
    </row>
    <row r="45" spans="1:11" x14ac:dyDescent="0.3">
      <c r="A45" s="1">
        <v>0.8</v>
      </c>
      <c r="B45">
        <v>1</v>
      </c>
      <c r="C45">
        <v>17</v>
      </c>
      <c r="D45">
        <v>1</v>
      </c>
      <c r="F45" s="1">
        <v>0.8</v>
      </c>
      <c r="G45">
        <v>3.7499999999999999E-2</v>
      </c>
      <c r="H45">
        <f>0.0043</f>
        <v>4.3E-3</v>
      </c>
      <c r="I45">
        <v>3.27E-2</v>
      </c>
      <c r="K45">
        <v>5</v>
      </c>
    </row>
    <row r="46" spans="1:11" x14ac:dyDescent="0.3">
      <c r="A46" s="1">
        <v>0.85</v>
      </c>
      <c r="B46">
        <v>1</v>
      </c>
      <c r="C46">
        <v>2</v>
      </c>
      <c r="D46">
        <v>1</v>
      </c>
      <c r="F46" s="1">
        <v>0.85</v>
      </c>
      <c r="G46">
        <v>3.7499999999999999E-2</v>
      </c>
      <c r="H46">
        <v>2.3E-3</v>
      </c>
      <c r="I46">
        <v>3.2899999999999999E-2</v>
      </c>
      <c r="K46">
        <v>5</v>
      </c>
    </row>
    <row r="47" spans="1:11" x14ac:dyDescent="0.3">
      <c r="A47" s="1">
        <v>0.9</v>
      </c>
      <c r="B47">
        <v>1</v>
      </c>
      <c r="C47">
        <v>1</v>
      </c>
      <c r="D47">
        <v>1</v>
      </c>
      <c r="F47" s="1">
        <v>0.9</v>
      </c>
      <c r="G47">
        <v>3.7499999999999999E-2</v>
      </c>
      <c r="H47">
        <v>1.7999999999999999E-2</v>
      </c>
      <c r="I47">
        <v>3.2899999999999999E-2</v>
      </c>
      <c r="K47">
        <v>5</v>
      </c>
    </row>
    <row r="48" spans="1:11" x14ac:dyDescent="0.3">
      <c r="A48" s="1">
        <v>0.95</v>
      </c>
      <c r="B48">
        <v>1</v>
      </c>
      <c r="C48">
        <v>1</v>
      </c>
      <c r="D48">
        <v>1</v>
      </c>
      <c r="F48" s="1">
        <v>0.95</v>
      </c>
      <c r="G48">
        <v>3.7499999999999999E-2</v>
      </c>
      <c r="H48">
        <v>1.8100000000000002E-2</v>
      </c>
      <c r="I48">
        <v>3.2899999999999999E-2</v>
      </c>
      <c r="K48">
        <v>5</v>
      </c>
    </row>
    <row r="49" spans="1:11" x14ac:dyDescent="0.3">
      <c r="A49" s="1">
        <v>0.99</v>
      </c>
      <c r="B49">
        <v>1</v>
      </c>
      <c r="C49">
        <v>1</v>
      </c>
      <c r="D49">
        <v>1</v>
      </c>
      <c r="F49" s="1">
        <v>0.99</v>
      </c>
      <c r="G49">
        <v>3.7499999999999999E-2</v>
      </c>
      <c r="H49">
        <v>1.8100000000000002E-2</v>
      </c>
      <c r="I49">
        <v>3.2899999999999999E-2</v>
      </c>
      <c r="K49">
        <v>5</v>
      </c>
    </row>
    <row r="52" spans="1:11" x14ac:dyDescent="0.3">
      <c r="A52" t="s">
        <v>5</v>
      </c>
      <c r="F52" t="s">
        <v>2</v>
      </c>
    </row>
    <row r="53" spans="1:11" x14ac:dyDescent="0.3">
      <c r="A53" t="s">
        <v>14</v>
      </c>
    </row>
    <row r="54" spans="1:11" x14ac:dyDescent="0.3">
      <c r="A54" t="s">
        <v>0</v>
      </c>
      <c r="B54" t="s">
        <v>6</v>
      </c>
      <c r="C54" t="s">
        <v>7</v>
      </c>
      <c r="D54" t="s">
        <v>8</v>
      </c>
      <c r="F54" t="s">
        <v>0</v>
      </c>
      <c r="G54" t="s">
        <v>6</v>
      </c>
      <c r="H54" t="s">
        <v>7</v>
      </c>
      <c r="I54" t="s">
        <v>8</v>
      </c>
    </row>
    <row r="55" spans="1:11" x14ac:dyDescent="0.3">
      <c r="A55" s="1">
        <v>0.3</v>
      </c>
      <c r="B55">
        <v>0</v>
      </c>
      <c r="C55">
        <v>0</v>
      </c>
      <c r="D55">
        <v>0</v>
      </c>
      <c r="F55" s="1">
        <v>0.3</v>
      </c>
      <c r="G55" s="2">
        <v>-1</v>
      </c>
      <c r="H55" s="2">
        <v>-1</v>
      </c>
      <c r="I55" s="2">
        <v>-1</v>
      </c>
      <c r="K55">
        <v>30</v>
      </c>
    </row>
    <row r="56" spans="1:11" x14ac:dyDescent="0.3">
      <c r="A56" s="1">
        <v>0.4</v>
      </c>
      <c r="B56">
        <v>0</v>
      </c>
      <c r="C56">
        <v>0</v>
      </c>
      <c r="D56">
        <v>0</v>
      </c>
      <c r="F56" s="1">
        <v>0.4</v>
      </c>
      <c r="G56" s="2">
        <v>-1</v>
      </c>
      <c r="H56" s="2">
        <v>-1</v>
      </c>
      <c r="I56" s="2">
        <v>-1</v>
      </c>
      <c r="K56">
        <v>30</v>
      </c>
    </row>
    <row r="57" spans="1:11" x14ac:dyDescent="0.3">
      <c r="A57" s="1">
        <v>0.5</v>
      </c>
      <c r="B57">
        <v>0</v>
      </c>
      <c r="C57">
        <v>0</v>
      </c>
      <c r="D57">
        <v>0</v>
      </c>
      <c r="F57" s="1">
        <v>0.5</v>
      </c>
      <c r="G57" s="2">
        <v>-1</v>
      </c>
      <c r="H57" s="2">
        <v>-1</v>
      </c>
      <c r="I57" s="2">
        <v>-1</v>
      </c>
      <c r="K57">
        <v>30</v>
      </c>
    </row>
    <row r="58" spans="1:11" x14ac:dyDescent="0.3">
      <c r="A58" s="1">
        <v>0.6</v>
      </c>
      <c r="B58">
        <v>3</v>
      </c>
      <c r="C58">
        <v>0</v>
      </c>
      <c r="D58">
        <v>0</v>
      </c>
      <c r="F58" s="1">
        <v>0.6</v>
      </c>
      <c r="G58">
        <f>0.025</f>
        <v>2.5000000000000001E-2</v>
      </c>
      <c r="H58" s="2">
        <v>-1</v>
      </c>
      <c r="I58" s="2">
        <v>-1</v>
      </c>
      <c r="K58">
        <v>30</v>
      </c>
    </row>
    <row r="59" spans="1:11" x14ac:dyDescent="0.3">
      <c r="A59" s="1">
        <v>0.65</v>
      </c>
      <c r="B59">
        <v>5</v>
      </c>
      <c r="C59">
        <v>0</v>
      </c>
      <c r="D59">
        <v>1</v>
      </c>
      <c r="F59" s="1">
        <v>0.65</v>
      </c>
      <c r="G59">
        <f>0.013</f>
        <v>1.2999999999999999E-2</v>
      </c>
      <c r="H59" s="2">
        <v>-1</v>
      </c>
      <c r="I59">
        <v>5.7999999999999996E-3</v>
      </c>
      <c r="K59">
        <v>30</v>
      </c>
    </row>
    <row r="60" spans="1:11" x14ac:dyDescent="0.3">
      <c r="A60" s="1">
        <v>0.7</v>
      </c>
      <c r="B60">
        <v>2</v>
      </c>
      <c r="C60">
        <v>0</v>
      </c>
      <c r="D60">
        <v>8</v>
      </c>
      <c r="F60" s="1">
        <v>0.7</v>
      </c>
      <c r="G60">
        <f>0.0304</f>
        <v>3.04E-2</v>
      </c>
      <c r="H60" s="2">
        <v>-1</v>
      </c>
      <c r="I60">
        <f>0.0191</f>
        <v>1.9099999999999999E-2</v>
      </c>
      <c r="K60">
        <v>30</v>
      </c>
    </row>
    <row r="61" spans="1:11" x14ac:dyDescent="0.3">
      <c r="A61" s="1">
        <v>0.75</v>
      </c>
      <c r="B61">
        <v>1</v>
      </c>
      <c r="C61">
        <v>0</v>
      </c>
      <c r="D61">
        <v>1</v>
      </c>
      <c r="F61" s="1">
        <v>0.75</v>
      </c>
      <c r="G61">
        <v>3.5000000000000003E-2</v>
      </c>
      <c r="H61" s="2">
        <v>-1</v>
      </c>
      <c r="I61">
        <v>2.1600000000000001E-2</v>
      </c>
      <c r="K61">
        <v>30</v>
      </c>
    </row>
    <row r="62" spans="1:11" x14ac:dyDescent="0.3">
      <c r="A62" s="1">
        <v>0.8</v>
      </c>
      <c r="B62">
        <v>1</v>
      </c>
      <c r="C62">
        <v>4</v>
      </c>
      <c r="D62">
        <v>1</v>
      </c>
      <c r="F62" s="1">
        <v>0.8</v>
      </c>
      <c r="G62">
        <v>3.7600000000000001E-2</v>
      </c>
      <c r="H62">
        <f>0.0006</f>
        <v>5.9999999999999995E-4</v>
      </c>
      <c r="I62">
        <v>3.2899999999999999E-2</v>
      </c>
      <c r="K62">
        <v>30</v>
      </c>
    </row>
    <row r="63" spans="1:11" x14ac:dyDescent="0.3">
      <c r="A63" s="1">
        <v>0.85</v>
      </c>
      <c r="B63">
        <v>1</v>
      </c>
      <c r="C63">
        <v>1</v>
      </c>
      <c r="D63">
        <v>1</v>
      </c>
      <c r="F63" s="1">
        <v>0.85</v>
      </c>
      <c r="G63">
        <v>3.7499999999999999E-2</v>
      </c>
      <c r="H63">
        <v>8.8000000000000005E-3</v>
      </c>
      <c r="I63">
        <v>3.2899999999999999E-2</v>
      </c>
      <c r="K63">
        <v>30</v>
      </c>
    </row>
    <row r="64" spans="1:11" x14ac:dyDescent="0.3">
      <c r="A64" s="1">
        <v>0.9</v>
      </c>
      <c r="B64">
        <v>1</v>
      </c>
      <c r="C64">
        <v>1</v>
      </c>
      <c r="D64">
        <v>1</v>
      </c>
      <c r="F64" s="1">
        <v>0.9</v>
      </c>
      <c r="G64">
        <v>3.7499999999999999E-2</v>
      </c>
      <c r="H64">
        <v>1.8100000000000002E-2</v>
      </c>
      <c r="I64">
        <v>3.2899999999999999E-2</v>
      </c>
      <c r="K64">
        <v>30</v>
      </c>
    </row>
    <row r="65" spans="1:11" x14ac:dyDescent="0.3">
      <c r="A65" s="1">
        <v>0.95</v>
      </c>
      <c r="B65">
        <v>1</v>
      </c>
      <c r="C65">
        <v>1</v>
      </c>
      <c r="D65">
        <v>1</v>
      </c>
      <c r="F65" s="1">
        <v>0.95</v>
      </c>
      <c r="G65">
        <v>3.7499999999999999E-2</v>
      </c>
      <c r="H65">
        <v>1.8100000000000002E-2</v>
      </c>
      <c r="I65">
        <v>3.2899999999999999E-2</v>
      </c>
      <c r="K65">
        <v>30</v>
      </c>
    </row>
    <row r="66" spans="1:11" x14ac:dyDescent="0.3">
      <c r="A66" s="1">
        <v>0.99</v>
      </c>
      <c r="B66">
        <v>1</v>
      </c>
      <c r="C66">
        <v>1</v>
      </c>
      <c r="D66">
        <v>1</v>
      </c>
      <c r="F66" s="1">
        <v>0.99</v>
      </c>
      <c r="G66">
        <v>3.7499999999999999E-2</v>
      </c>
      <c r="H66">
        <v>1.8100000000000002E-2</v>
      </c>
      <c r="I66">
        <v>3.2899999999999999E-2</v>
      </c>
      <c r="K66">
        <v>30</v>
      </c>
    </row>
    <row r="70" spans="1:11" ht="15" thickBot="1" x14ac:dyDescent="0.35">
      <c r="B70" s="5" t="s">
        <v>11</v>
      </c>
      <c r="C70" s="5" t="s">
        <v>12</v>
      </c>
      <c r="D70" s="5" t="s">
        <v>13</v>
      </c>
    </row>
    <row r="71" spans="1:11" x14ac:dyDescent="0.3">
      <c r="A71" s="6" t="s">
        <v>9</v>
      </c>
      <c r="B71">
        <f xml:space="preserve"> INDEX($K4:$K66,MATCH(MAX(G4:G66),G4:G66,0),0)</f>
        <v>2</v>
      </c>
      <c r="C71">
        <f xml:space="preserve"> INDEX($K4:$K66,MATCH(MAX(H4:H66),H4:H66,0),0)</f>
        <v>2</v>
      </c>
      <c r="D71">
        <f xml:space="preserve"> INDEX($K4:$K66,MATCH(MAX(I4:I66),I4:I66,0),0)</f>
        <v>2</v>
      </c>
    </row>
    <row r="72" spans="1:11" x14ac:dyDescent="0.3">
      <c r="A72" s="6" t="s">
        <v>0</v>
      </c>
      <c r="B72">
        <f xml:space="preserve"> INDEX($A4:$A66,MATCH(MAX(G4:G66),G4:G66,0),0)</f>
        <v>0.3</v>
      </c>
      <c r="C72">
        <f t="shared" ref="C72:D72" si="0" xml:space="preserve"> INDEX($A4:$A66,MATCH(MAX(H4:H66),H4:H66,0),0)</f>
        <v>0.5</v>
      </c>
      <c r="D72">
        <f t="shared" si="0"/>
        <v>0.4</v>
      </c>
    </row>
    <row r="73" spans="1:11" x14ac:dyDescent="0.3">
      <c r="A73" s="6" t="s">
        <v>10</v>
      </c>
      <c r="B73">
        <f>MAX(G4:G66)</f>
        <v>0.36080000000000001</v>
      </c>
      <c r="C73">
        <f t="shared" ref="C73:D73" si="1">MAX(H4:H66)</f>
        <v>0.39140000000000003</v>
      </c>
      <c r="D73">
        <f t="shared" si="1"/>
        <v>0.37109999999999999</v>
      </c>
    </row>
    <row r="74" spans="1:11" x14ac:dyDescent="0.3">
      <c r="A74" s="6" t="s">
        <v>14</v>
      </c>
      <c r="B74">
        <f xml:space="preserve"> INDEX(B4:B66,MATCH(MAX(G4:G66),G4:G66,0),0)</f>
        <v>315</v>
      </c>
      <c r="C74">
        <f t="shared" ref="C74:D74" si="2" xml:space="preserve"> INDEX(C4:C66,MATCH(MAX(H4:H66),H4:H66,0),0)</f>
        <v>316</v>
      </c>
      <c r="D74">
        <f t="shared" si="2"/>
        <v>319</v>
      </c>
    </row>
  </sheetData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BA0D3-58C2-4191-9249-9085080DFA8F}">
  <dimension ref="A1:K74"/>
  <sheetViews>
    <sheetView tabSelected="1" topLeftCell="A43" zoomScale="79" workbookViewId="0">
      <selection activeCell="B71" sqref="B71:D74"/>
    </sheetView>
  </sheetViews>
  <sheetFormatPr baseColWidth="10" defaultRowHeight="14.4" x14ac:dyDescent="0.3"/>
  <sheetData>
    <row r="1" spans="1:11" x14ac:dyDescent="0.3">
      <c r="A1" t="s">
        <v>1</v>
      </c>
    </row>
    <row r="2" spans="1:11" x14ac:dyDescent="0.3">
      <c r="A2" t="s">
        <v>14</v>
      </c>
      <c r="F2" t="s">
        <v>2</v>
      </c>
    </row>
    <row r="3" spans="1:11" x14ac:dyDescent="0.3">
      <c r="A3" t="s">
        <v>0</v>
      </c>
      <c r="B3" t="s">
        <v>6</v>
      </c>
      <c r="C3" t="s">
        <v>7</v>
      </c>
      <c r="D3" t="s">
        <v>8</v>
      </c>
      <c r="F3" t="s">
        <v>0</v>
      </c>
      <c r="G3" t="s">
        <v>6</v>
      </c>
      <c r="H3" t="s">
        <v>7</v>
      </c>
      <c r="I3" t="s">
        <v>8</v>
      </c>
    </row>
    <row r="4" spans="1:11" x14ac:dyDescent="0.3">
      <c r="A4" s="1">
        <v>0.3</v>
      </c>
      <c r="B4">
        <v>6</v>
      </c>
      <c r="C4">
        <v>6</v>
      </c>
      <c r="D4">
        <v>6</v>
      </c>
      <c r="F4" s="1">
        <v>0.3</v>
      </c>
      <c r="G4">
        <v>0.41289999999999999</v>
      </c>
      <c r="H4" s="4">
        <v>0.43540000000000001</v>
      </c>
      <c r="I4" s="4">
        <v>0.41539999999999999</v>
      </c>
      <c r="K4">
        <v>2</v>
      </c>
    </row>
    <row r="5" spans="1:11" x14ac:dyDescent="0.3">
      <c r="A5" s="1">
        <v>0.4</v>
      </c>
      <c r="B5">
        <v>7</v>
      </c>
      <c r="C5">
        <v>6</v>
      </c>
      <c r="D5">
        <v>6</v>
      </c>
      <c r="F5" s="1">
        <v>0.4</v>
      </c>
      <c r="G5" s="4">
        <v>0.44319999999999998</v>
      </c>
      <c r="H5" s="4">
        <v>0.43540000000000001</v>
      </c>
      <c r="I5" s="4">
        <v>0.41539999999999999</v>
      </c>
      <c r="K5">
        <v>2</v>
      </c>
    </row>
    <row r="6" spans="1:11" x14ac:dyDescent="0.3">
      <c r="A6" s="1">
        <v>0.5</v>
      </c>
      <c r="B6">
        <v>7</v>
      </c>
      <c r="C6">
        <v>6</v>
      </c>
      <c r="D6">
        <v>7</v>
      </c>
      <c r="F6" s="1">
        <v>0.5</v>
      </c>
      <c r="G6" s="4">
        <v>0.44319999999999998</v>
      </c>
      <c r="H6" s="4">
        <v>0.43540000000000001</v>
      </c>
      <c r="I6" s="4">
        <v>0.44219999999999998</v>
      </c>
      <c r="K6">
        <v>2</v>
      </c>
    </row>
    <row r="7" spans="1:11" x14ac:dyDescent="0.3">
      <c r="A7" s="1">
        <v>0.6</v>
      </c>
      <c r="B7">
        <v>7</v>
      </c>
      <c r="C7">
        <v>6</v>
      </c>
      <c r="D7">
        <v>7</v>
      </c>
      <c r="F7" s="1">
        <v>0.6</v>
      </c>
      <c r="G7" s="4">
        <v>0.44319999999999998</v>
      </c>
      <c r="H7" s="4">
        <v>0.43540000000000001</v>
      </c>
      <c r="I7" s="4">
        <v>0.44219999999999998</v>
      </c>
      <c r="K7">
        <v>2</v>
      </c>
    </row>
    <row r="8" spans="1:11" x14ac:dyDescent="0.3">
      <c r="A8" s="1">
        <v>0.65</v>
      </c>
      <c r="B8">
        <v>7</v>
      </c>
      <c r="C8">
        <v>7</v>
      </c>
      <c r="D8">
        <v>7</v>
      </c>
      <c r="F8" s="1">
        <v>0.65</v>
      </c>
      <c r="G8" s="4">
        <v>0.44319999999999998</v>
      </c>
      <c r="H8" s="4">
        <v>0.45340000000000003</v>
      </c>
      <c r="I8" s="4">
        <v>0.44219999999999998</v>
      </c>
      <c r="K8">
        <v>2</v>
      </c>
    </row>
    <row r="9" spans="1:11" x14ac:dyDescent="0.3">
      <c r="A9" s="1">
        <v>0.7</v>
      </c>
      <c r="B9">
        <v>7</v>
      </c>
      <c r="C9">
        <v>7</v>
      </c>
      <c r="D9">
        <v>7</v>
      </c>
      <c r="F9" s="1">
        <v>0.7</v>
      </c>
      <c r="G9" s="4">
        <v>0.43459999999999999</v>
      </c>
      <c r="H9" s="4">
        <v>0.45340000000000003</v>
      </c>
      <c r="I9" s="4">
        <v>0.43409999999999999</v>
      </c>
      <c r="K9">
        <v>2</v>
      </c>
    </row>
    <row r="10" spans="1:11" x14ac:dyDescent="0.3">
      <c r="A10" s="1">
        <v>0.75</v>
      </c>
      <c r="B10">
        <v>8</v>
      </c>
      <c r="C10">
        <v>7</v>
      </c>
      <c r="D10">
        <v>8</v>
      </c>
      <c r="F10" s="1">
        <v>0.75</v>
      </c>
      <c r="G10" s="3">
        <v>0.44409999999999999</v>
      </c>
      <c r="H10" s="3">
        <v>0.45340000000000003</v>
      </c>
      <c r="I10" s="3">
        <v>0.44350000000000001</v>
      </c>
      <c r="K10">
        <v>2</v>
      </c>
    </row>
    <row r="11" spans="1:11" x14ac:dyDescent="0.3">
      <c r="A11" s="1">
        <v>0.8</v>
      </c>
      <c r="B11">
        <v>3</v>
      </c>
      <c r="C11">
        <v>7</v>
      </c>
      <c r="D11">
        <v>5</v>
      </c>
      <c r="F11" s="1">
        <v>0.8</v>
      </c>
      <c r="G11">
        <v>0.1542</v>
      </c>
      <c r="H11" s="4">
        <v>0.45340000000000003</v>
      </c>
      <c r="I11" s="4">
        <v>0.28449999999999998</v>
      </c>
      <c r="K11">
        <v>2</v>
      </c>
    </row>
    <row r="12" spans="1:11" x14ac:dyDescent="0.3">
      <c r="A12" s="1">
        <v>0.85</v>
      </c>
      <c r="B12">
        <v>2</v>
      </c>
      <c r="C12">
        <v>8</v>
      </c>
      <c r="D12">
        <v>3</v>
      </c>
      <c r="F12" s="1">
        <v>0.85</v>
      </c>
      <c r="G12">
        <v>0.14269999999999999</v>
      </c>
      <c r="H12" s="4">
        <v>0.42780000000000001</v>
      </c>
      <c r="I12">
        <v>0.23680000000000001</v>
      </c>
      <c r="K12">
        <v>2</v>
      </c>
    </row>
    <row r="13" spans="1:11" x14ac:dyDescent="0.3">
      <c r="A13" s="1">
        <v>0.9</v>
      </c>
      <c r="B13">
        <v>1</v>
      </c>
      <c r="C13">
        <v>4</v>
      </c>
      <c r="D13">
        <v>2</v>
      </c>
      <c r="F13" s="1">
        <v>0.9</v>
      </c>
      <c r="G13">
        <v>8.7999999999999995E-2</v>
      </c>
      <c r="H13">
        <v>0.25119999999999998</v>
      </c>
      <c r="I13">
        <v>0.1376</v>
      </c>
      <c r="K13">
        <v>2</v>
      </c>
    </row>
    <row r="14" spans="1:11" x14ac:dyDescent="0.3">
      <c r="A14" s="1">
        <v>0.95</v>
      </c>
      <c r="B14">
        <v>1</v>
      </c>
      <c r="C14">
        <v>2</v>
      </c>
      <c r="D14">
        <v>1</v>
      </c>
      <c r="F14" s="1">
        <v>0.95</v>
      </c>
      <c r="G14">
        <v>8.7999999999999995E-2</v>
      </c>
      <c r="H14">
        <v>0.1163</v>
      </c>
      <c r="I14">
        <v>8.1900000000000001E-2</v>
      </c>
      <c r="K14">
        <v>2</v>
      </c>
    </row>
    <row r="15" spans="1:11" x14ac:dyDescent="0.3">
      <c r="A15" s="1">
        <v>0.99</v>
      </c>
      <c r="B15">
        <v>1</v>
      </c>
      <c r="C15">
        <v>1</v>
      </c>
      <c r="D15">
        <v>1</v>
      </c>
      <c r="F15" s="1">
        <v>0.99</v>
      </c>
      <c r="G15">
        <v>8.7999999999999995E-2</v>
      </c>
      <c r="H15">
        <v>6.0999999999999999E-2</v>
      </c>
      <c r="I15">
        <v>8.1900000000000001E-2</v>
      </c>
      <c r="K15">
        <v>2</v>
      </c>
    </row>
    <row r="18" spans="1:11" x14ac:dyDescent="0.3">
      <c r="A18" t="s">
        <v>3</v>
      </c>
    </row>
    <row r="19" spans="1:11" x14ac:dyDescent="0.3">
      <c r="A19" t="s">
        <v>14</v>
      </c>
      <c r="F19" t="s">
        <v>2</v>
      </c>
    </row>
    <row r="20" spans="1:11" x14ac:dyDescent="0.3">
      <c r="A20" t="s">
        <v>0</v>
      </c>
      <c r="B20" t="s">
        <v>6</v>
      </c>
      <c r="C20" t="s">
        <v>7</v>
      </c>
      <c r="D20" t="s">
        <v>8</v>
      </c>
      <c r="F20" t="s">
        <v>0</v>
      </c>
      <c r="G20" t="s">
        <v>6</v>
      </c>
      <c r="H20" t="s">
        <v>7</v>
      </c>
      <c r="I20" t="s">
        <v>8</v>
      </c>
    </row>
    <row r="21" spans="1:11" x14ac:dyDescent="0.3">
      <c r="A21" s="1">
        <v>0.3</v>
      </c>
      <c r="B21">
        <v>2</v>
      </c>
      <c r="C21">
        <v>2</v>
      </c>
      <c r="D21">
        <v>2</v>
      </c>
      <c r="F21" s="1">
        <v>0.3</v>
      </c>
      <c r="G21">
        <v>0.23169999999999999</v>
      </c>
      <c r="H21">
        <v>0.24690000000000001</v>
      </c>
      <c r="I21">
        <v>0.24149999999999999</v>
      </c>
      <c r="K21">
        <v>3</v>
      </c>
    </row>
    <row r="22" spans="1:11" x14ac:dyDescent="0.3">
      <c r="A22" s="1">
        <v>0.4</v>
      </c>
      <c r="B22">
        <v>2</v>
      </c>
      <c r="C22">
        <v>2</v>
      </c>
      <c r="D22">
        <v>2</v>
      </c>
      <c r="F22" s="1">
        <v>0.4</v>
      </c>
      <c r="G22">
        <v>0.23169999999999999</v>
      </c>
      <c r="H22">
        <v>0.24690000000000001</v>
      </c>
      <c r="I22">
        <v>0.24149999999999999</v>
      </c>
      <c r="K22">
        <v>3</v>
      </c>
    </row>
    <row r="23" spans="1:11" x14ac:dyDescent="0.3">
      <c r="A23" s="1">
        <v>0.5</v>
      </c>
      <c r="B23">
        <v>2</v>
      </c>
      <c r="C23">
        <v>2</v>
      </c>
      <c r="D23">
        <v>2</v>
      </c>
      <c r="F23" s="1">
        <v>0.5</v>
      </c>
      <c r="G23">
        <v>0.23169999999999999</v>
      </c>
      <c r="H23">
        <v>0.24690000000000001</v>
      </c>
      <c r="I23">
        <v>0.24149999999999999</v>
      </c>
      <c r="K23">
        <v>3</v>
      </c>
    </row>
    <row r="24" spans="1:11" x14ac:dyDescent="0.3">
      <c r="A24" s="1">
        <v>0.6</v>
      </c>
      <c r="B24">
        <v>2</v>
      </c>
      <c r="C24">
        <v>2</v>
      </c>
      <c r="D24">
        <v>2</v>
      </c>
      <c r="F24" s="1">
        <v>0.6</v>
      </c>
      <c r="G24">
        <v>0.23169999999999999</v>
      </c>
      <c r="H24">
        <v>0.24690000000000001</v>
      </c>
      <c r="I24">
        <v>0.24149999999999999</v>
      </c>
      <c r="K24">
        <v>3</v>
      </c>
    </row>
    <row r="25" spans="1:11" x14ac:dyDescent="0.3">
      <c r="A25" s="1">
        <v>0.65</v>
      </c>
      <c r="B25">
        <v>2</v>
      </c>
      <c r="C25">
        <v>2</v>
      </c>
      <c r="D25">
        <v>2</v>
      </c>
      <c r="F25" s="1">
        <v>0.65</v>
      </c>
      <c r="G25">
        <v>0.23169999999999999</v>
      </c>
      <c r="H25">
        <v>0.24690000000000001</v>
      </c>
      <c r="I25">
        <v>0.24149999999999999</v>
      </c>
      <c r="K25">
        <v>3</v>
      </c>
    </row>
    <row r="26" spans="1:11" x14ac:dyDescent="0.3">
      <c r="A26" s="1">
        <v>0.7</v>
      </c>
      <c r="B26">
        <v>3</v>
      </c>
      <c r="C26">
        <v>2</v>
      </c>
      <c r="D26">
        <v>3</v>
      </c>
      <c r="F26" s="1">
        <v>0.7</v>
      </c>
      <c r="G26">
        <v>0.2475</v>
      </c>
      <c r="H26">
        <v>0.24690000000000001</v>
      </c>
      <c r="I26">
        <v>0.25890000000000002</v>
      </c>
      <c r="K26">
        <v>3</v>
      </c>
    </row>
    <row r="27" spans="1:11" x14ac:dyDescent="0.3">
      <c r="A27" s="1">
        <v>0.75</v>
      </c>
      <c r="B27">
        <v>5</v>
      </c>
      <c r="C27">
        <v>2</v>
      </c>
      <c r="D27">
        <v>5</v>
      </c>
      <c r="F27" s="1">
        <v>0.75</v>
      </c>
      <c r="G27" s="3">
        <v>0.30380000000000001</v>
      </c>
      <c r="H27">
        <v>0.24690000000000001</v>
      </c>
      <c r="I27" s="3">
        <v>0.30869999999999997</v>
      </c>
      <c r="K27">
        <v>3</v>
      </c>
    </row>
    <row r="28" spans="1:11" x14ac:dyDescent="0.3">
      <c r="A28" s="1">
        <v>0.8</v>
      </c>
      <c r="B28">
        <v>1</v>
      </c>
      <c r="C28">
        <v>2</v>
      </c>
      <c r="D28">
        <v>3</v>
      </c>
      <c r="F28" s="1">
        <v>0.8</v>
      </c>
      <c r="G28">
        <v>9.11E-2</v>
      </c>
      <c r="H28">
        <v>0.24690000000000001</v>
      </c>
      <c r="I28">
        <v>0.19439999999999999</v>
      </c>
      <c r="K28">
        <v>3</v>
      </c>
    </row>
    <row r="29" spans="1:11" x14ac:dyDescent="0.3">
      <c r="A29" s="1">
        <v>0.85</v>
      </c>
      <c r="B29">
        <v>1</v>
      </c>
      <c r="C29">
        <v>5</v>
      </c>
      <c r="D29">
        <v>2</v>
      </c>
      <c r="F29" s="1">
        <v>0.85</v>
      </c>
      <c r="G29">
        <v>9.8699999999999996E-2</v>
      </c>
      <c r="H29" s="3">
        <v>0.30449999999999999</v>
      </c>
      <c r="I29">
        <v>0.1918</v>
      </c>
      <c r="K29">
        <v>3</v>
      </c>
    </row>
    <row r="30" spans="1:11" x14ac:dyDescent="0.3">
      <c r="A30" s="1">
        <v>0.9</v>
      </c>
      <c r="B30">
        <v>1</v>
      </c>
      <c r="C30">
        <v>2</v>
      </c>
      <c r="D30">
        <v>1</v>
      </c>
      <c r="F30" s="1">
        <v>0.9</v>
      </c>
      <c r="G30">
        <v>8.7999999999999995E-2</v>
      </c>
      <c r="H30">
        <v>0.1691</v>
      </c>
      <c r="I30">
        <v>9.2700000000000005E-2</v>
      </c>
      <c r="K30">
        <v>3</v>
      </c>
    </row>
    <row r="31" spans="1:11" x14ac:dyDescent="0.3">
      <c r="A31" s="1">
        <v>0.95</v>
      </c>
      <c r="B31">
        <v>1</v>
      </c>
      <c r="C31">
        <v>1</v>
      </c>
      <c r="D31">
        <v>1</v>
      </c>
      <c r="F31" s="1">
        <v>0.95</v>
      </c>
      <c r="G31">
        <v>8.7999999999999995E-2</v>
      </c>
      <c r="H31">
        <v>7.0699999999999999E-2</v>
      </c>
      <c r="I31">
        <v>8.1900000000000001E-2</v>
      </c>
      <c r="K31">
        <v>3</v>
      </c>
    </row>
    <row r="32" spans="1:11" x14ac:dyDescent="0.3">
      <c r="A32" s="1">
        <v>0.99</v>
      </c>
      <c r="B32">
        <v>1</v>
      </c>
      <c r="C32">
        <v>1</v>
      </c>
      <c r="D32">
        <v>1</v>
      </c>
      <c r="F32" s="1">
        <v>0.99</v>
      </c>
      <c r="G32">
        <v>8.7999999999999995E-2</v>
      </c>
      <c r="H32">
        <v>6.0999999999999999E-2</v>
      </c>
      <c r="I32">
        <v>8.1900000000000001E-2</v>
      </c>
      <c r="K32">
        <v>3</v>
      </c>
    </row>
    <row r="35" spans="1:11" x14ac:dyDescent="0.3">
      <c r="A35" t="s">
        <v>4</v>
      </c>
    </row>
    <row r="36" spans="1:11" x14ac:dyDescent="0.3">
      <c r="A36" t="s">
        <v>14</v>
      </c>
      <c r="F36" t="s">
        <v>2</v>
      </c>
    </row>
    <row r="37" spans="1:11" x14ac:dyDescent="0.3">
      <c r="A37" t="s">
        <v>0</v>
      </c>
      <c r="B37" t="s">
        <v>6</v>
      </c>
      <c r="C37" t="s">
        <v>7</v>
      </c>
      <c r="D37" t="s">
        <v>8</v>
      </c>
      <c r="F37" t="s">
        <v>0</v>
      </c>
      <c r="G37" t="s">
        <v>6</v>
      </c>
      <c r="H37" t="s">
        <v>7</v>
      </c>
      <c r="I37" t="s">
        <v>8</v>
      </c>
    </row>
    <row r="38" spans="1:11" x14ac:dyDescent="0.3">
      <c r="A38" s="1">
        <v>0.3</v>
      </c>
      <c r="B38">
        <v>1</v>
      </c>
      <c r="C38">
        <v>1</v>
      </c>
      <c r="D38">
        <v>1</v>
      </c>
      <c r="F38" s="1">
        <v>0.3</v>
      </c>
      <c r="G38">
        <v>0.14729999999999999</v>
      </c>
      <c r="H38">
        <v>0.14849999999999999</v>
      </c>
      <c r="I38">
        <v>0.14349999999999999</v>
      </c>
      <c r="K38">
        <v>5</v>
      </c>
    </row>
    <row r="39" spans="1:11" x14ac:dyDescent="0.3">
      <c r="A39" s="1">
        <v>0.4</v>
      </c>
      <c r="B39">
        <v>1</v>
      </c>
      <c r="C39">
        <v>1</v>
      </c>
      <c r="D39">
        <v>1</v>
      </c>
      <c r="F39" s="1">
        <v>0.4</v>
      </c>
      <c r="G39">
        <v>0.14729999999999999</v>
      </c>
      <c r="H39">
        <v>0.14849999999999999</v>
      </c>
      <c r="I39">
        <v>0.14349999999999999</v>
      </c>
      <c r="K39">
        <v>5</v>
      </c>
    </row>
    <row r="40" spans="1:11" x14ac:dyDescent="0.3">
      <c r="A40" s="1">
        <v>0.5</v>
      </c>
      <c r="B40">
        <v>1</v>
      </c>
      <c r="C40">
        <v>1</v>
      </c>
      <c r="D40">
        <v>1</v>
      </c>
      <c r="F40" s="1">
        <v>0.5</v>
      </c>
      <c r="G40">
        <v>0.14729999999999999</v>
      </c>
      <c r="H40">
        <v>0.14849999999999999</v>
      </c>
      <c r="I40">
        <v>0.14349999999999999</v>
      </c>
      <c r="K40">
        <v>5</v>
      </c>
    </row>
    <row r="41" spans="1:11" x14ac:dyDescent="0.3">
      <c r="A41" s="1">
        <v>0.6</v>
      </c>
      <c r="B41">
        <v>1</v>
      </c>
      <c r="C41">
        <v>1</v>
      </c>
      <c r="D41">
        <v>1</v>
      </c>
      <c r="F41" s="1">
        <v>0.6</v>
      </c>
      <c r="G41">
        <v>0.14729999999999999</v>
      </c>
      <c r="H41">
        <v>0.14849999999999999</v>
      </c>
      <c r="I41">
        <v>0.14349999999999999</v>
      </c>
      <c r="K41">
        <v>5</v>
      </c>
    </row>
    <row r="42" spans="1:11" x14ac:dyDescent="0.3">
      <c r="A42" s="1">
        <v>0.65</v>
      </c>
      <c r="B42">
        <v>1</v>
      </c>
      <c r="C42">
        <v>1</v>
      </c>
      <c r="D42">
        <v>1</v>
      </c>
      <c r="F42" s="1">
        <v>0.65</v>
      </c>
      <c r="G42">
        <v>0.14729999999999999</v>
      </c>
      <c r="H42">
        <v>0.14849999999999999</v>
      </c>
      <c r="I42">
        <v>0.14349999999999999</v>
      </c>
      <c r="K42">
        <v>5</v>
      </c>
    </row>
    <row r="43" spans="1:11" x14ac:dyDescent="0.3">
      <c r="A43" s="1">
        <v>0.7</v>
      </c>
      <c r="B43">
        <v>1</v>
      </c>
      <c r="C43">
        <v>1</v>
      </c>
      <c r="D43">
        <v>1</v>
      </c>
      <c r="F43" s="1">
        <v>0.7</v>
      </c>
      <c r="G43">
        <v>0.14729999999999999</v>
      </c>
      <c r="H43">
        <v>0.14849999999999999</v>
      </c>
      <c r="I43">
        <v>0.14349999999999999</v>
      </c>
      <c r="K43">
        <v>5</v>
      </c>
    </row>
    <row r="44" spans="1:11" x14ac:dyDescent="0.3">
      <c r="A44" s="1">
        <v>0.75</v>
      </c>
      <c r="B44">
        <v>2</v>
      </c>
      <c r="C44">
        <v>1</v>
      </c>
      <c r="D44">
        <v>1</v>
      </c>
      <c r="F44" s="1">
        <v>0.75</v>
      </c>
      <c r="G44">
        <v>0.14419999999999999</v>
      </c>
      <c r="H44">
        <v>0.14849999999999999</v>
      </c>
      <c r="I44">
        <v>0.14349999999999999</v>
      </c>
      <c r="K44">
        <v>5</v>
      </c>
    </row>
    <row r="45" spans="1:11" x14ac:dyDescent="0.3">
      <c r="A45" s="1">
        <v>0.8</v>
      </c>
      <c r="B45">
        <v>2</v>
      </c>
      <c r="C45">
        <v>1</v>
      </c>
      <c r="D45">
        <v>2</v>
      </c>
      <c r="F45" s="1">
        <v>0.8</v>
      </c>
      <c r="G45">
        <v>0.1027</v>
      </c>
      <c r="H45">
        <v>0.14849999999999999</v>
      </c>
      <c r="I45">
        <v>0.1003</v>
      </c>
      <c r="K45">
        <v>5</v>
      </c>
    </row>
    <row r="46" spans="1:11" x14ac:dyDescent="0.3">
      <c r="A46" s="1">
        <v>0.85</v>
      </c>
      <c r="B46">
        <v>1</v>
      </c>
      <c r="C46">
        <v>1</v>
      </c>
      <c r="D46">
        <v>1</v>
      </c>
      <c r="F46" s="1">
        <v>0.85</v>
      </c>
      <c r="G46">
        <v>9.8699999999999996E-2</v>
      </c>
      <c r="H46">
        <v>0.14849999999999999</v>
      </c>
      <c r="I46">
        <v>0.1147</v>
      </c>
      <c r="K46">
        <v>5</v>
      </c>
    </row>
    <row r="47" spans="1:11" x14ac:dyDescent="0.3">
      <c r="A47" s="1">
        <v>0.9</v>
      </c>
      <c r="B47">
        <v>1</v>
      </c>
      <c r="C47">
        <v>1</v>
      </c>
      <c r="D47">
        <v>1</v>
      </c>
      <c r="F47" s="1">
        <v>0.9</v>
      </c>
      <c r="G47">
        <v>8.7999999999999995E-2</v>
      </c>
      <c r="H47">
        <v>7.9399999999999998E-2</v>
      </c>
      <c r="I47">
        <v>9.2700000000000005E-2</v>
      </c>
      <c r="K47">
        <v>5</v>
      </c>
    </row>
    <row r="48" spans="1:11" x14ac:dyDescent="0.3">
      <c r="A48" s="1">
        <v>0.95</v>
      </c>
      <c r="B48">
        <v>1</v>
      </c>
      <c r="C48">
        <v>1</v>
      </c>
      <c r="D48">
        <v>1</v>
      </c>
      <c r="F48" s="1">
        <v>0.95</v>
      </c>
      <c r="G48">
        <v>8.7999999999999995E-2</v>
      </c>
      <c r="H48">
        <v>7.0699999999999999E-2</v>
      </c>
      <c r="I48">
        <v>8.1900000000000001E-2</v>
      </c>
      <c r="K48">
        <v>5</v>
      </c>
    </row>
    <row r="49" spans="1:11" x14ac:dyDescent="0.3">
      <c r="A49" s="1">
        <v>0.99</v>
      </c>
      <c r="B49">
        <v>1</v>
      </c>
      <c r="C49">
        <v>1</v>
      </c>
      <c r="D49">
        <v>1</v>
      </c>
      <c r="F49" s="1">
        <v>0.99</v>
      </c>
      <c r="G49">
        <v>8.7999999999999995E-2</v>
      </c>
      <c r="H49">
        <v>6.0999999999999999E-2</v>
      </c>
      <c r="I49">
        <v>8.1900000000000001E-2</v>
      </c>
      <c r="K49">
        <v>5</v>
      </c>
    </row>
    <row r="52" spans="1:11" x14ac:dyDescent="0.3">
      <c r="A52" t="s">
        <v>15</v>
      </c>
    </row>
    <row r="53" spans="1:11" x14ac:dyDescent="0.3">
      <c r="A53" t="s">
        <v>14</v>
      </c>
      <c r="F53" t="s">
        <v>2</v>
      </c>
    </row>
    <row r="54" spans="1:11" x14ac:dyDescent="0.3">
      <c r="A54" t="s">
        <v>0</v>
      </c>
      <c r="B54" t="s">
        <v>6</v>
      </c>
      <c r="C54" t="s">
        <v>7</v>
      </c>
      <c r="D54" t="s">
        <v>8</v>
      </c>
      <c r="F54" t="s">
        <v>0</v>
      </c>
      <c r="G54" t="s">
        <v>6</v>
      </c>
      <c r="H54" t="s">
        <v>7</v>
      </c>
      <c r="I54" t="s">
        <v>8</v>
      </c>
    </row>
    <row r="55" spans="1:11" x14ac:dyDescent="0.3">
      <c r="A55" s="1">
        <v>0.3</v>
      </c>
      <c r="B55">
        <v>0</v>
      </c>
      <c r="C55">
        <v>0</v>
      </c>
      <c r="D55">
        <v>0</v>
      </c>
      <c r="F55" s="1">
        <v>0.3</v>
      </c>
      <c r="G55" s="2">
        <v>-1</v>
      </c>
      <c r="H55" s="2">
        <v>-1</v>
      </c>
      <c r="I55" s="2">
        <v>-1</v>
      </c>
      <c r="K55">
        <v>30</v>
      </c>
    </row>
    <row r="56" spans="1:11" x14ac:dyDescent="0.3">
      <c r="A56" s="1">
        <v>0.4</v>
      </c>
      <c r="B56">
        <v>0</v>
      </c>
      <c r="C56">
        <v>0</v>
      </c>
      <c r="D56">
        <v>0</v>
      </c>
      <c r="F56" s="1">
        <v>0.4</v>
      </c>
      <c r="G56" s="2">
        <v>-1</v>
      </c>
      <c r="H56" s="2">
        <v>-1</v>
      </c>
      <c r="I56" s="2">
        <v>-1</v>
      </c>
      <c r="K56">
        <v>30</v>
      </c>
    </row>
    <row r="57" spans="1:11" x14ac:dyDescent="0.3">
      <c r="A57" s="1">
        <v>0.5</v>
      </c>
      <c r="B57">
        <v>0</v>
      </c>
      <c r="C57">
        <v>0</v>
      </c>
      <c r="D57">
        <v>0</v>
      </c>
      <c r="F57" s="1">
        <v>0.5</v>
      </c>
      <c r="G57" s="2">
        <v>-1</v>
      </c>
      <c r="H57" s="2">
        <v>-1</v>
      </c>
      <c r="I57" s="2">
        <v>-1</v>
      </c>
      <c r="K57">
        <v>30</v>
      </c>
    </row>
    <row r="58" spans="1:11" x14ac:dyDescent="0.3">
      <c r="A58" s="1">
        <v>0.6</v>
      </c>
      <c r="B58">
        <v>0</v>
      </c>
      <c r="C58">
        <v>0</v>
      </c>
      <c r="D58">
        <v>0</v>
      </c>
      <c r="F58" s="1">
        <v>0.6</v>
      </c>
      <c r="G58" s="2">
        <v>-1</v>
      </c>
      <c r="H58" s="2">
        <v>-1</v>
      </c>
      <c r="I58" s="2">
        <v>-1</v>
      </c>
      <c r="K58">
        <v>30</v>
      </c>
    </row>
    <row r="59" spans="1:11" x14ac:dyDescent="0.3">
      <c r="A59" s="1">
        <v>0.65</v>
      </c>
      <c r="B59">
        <v>0</v>
      </c>
      <c r="C59">
        <v>0</v>
      </c>
      <c r="D59">
        <v>0</v>
      </c>
      <c r="F59" s="1">
        <v>0.65</v>
      </c>
      <c r="G59" s="2">
        <v>-1</v>
      </c>
      <c r="H59" s="2">
        <v>-1</v>
      </c>
      <c r="I59" s="2">
        <v>-1</v>
      </c>
      <c r="K59">
        <v>30</v>
      </c>
    </row>
    <row r="60" spans="1:11" x14ac:dyDescent="0.3">
      <c r="A60" s="1">
        <v>0.7</v>
      </c>
      <c r="B60">
        <v>0</v>
      </c>
      <c r="C60">
        <v>0</v>
      </c>
      <c r="D60">
        <v>0</v>
      </c>
      <c r="F60" s="1">
        <v>0.7</v>
      </c>
      <c r="G60" s="2">
        <v>-1</v>
      </c>
      <c r="H60" s="2">
        <v>-1</v>
      </c>
      <c r="I60" s="2">
        <v>-1</v>
      </c>
      <c r="K60">
        <v>30</v>
      </c>
    </row>
    <row r="61" spans="1:11" x14ac:dyDescent="0.3">
      <c r="A61" s="1">
        <v>0.75</v>
      </c>
      <c r="B61">
        <v>0</v>
      </c>
      <c r="C61">
        <v>0</v>
      </c>
      <c r="D61">
        <v>0</v>
      </c>
      <c r="F61" s="1">
        <v>0.75</v>
      </c>
      <c r="G61" s="2">
        <v>-1</v>
      </c>
      <c r="H61" s="2">
        <v>-1</v>
      </c>
      <c r="I61" s="2">
        <v>-1</v>
      </c>
      <c r="K61">
        <v>30</v>
      </c>
    </row>
    <row r="62" spans="1:11" x14ac:dyDescent="0.3">
      <c r="A62" s="1">
        <v>0.8</v>
      </c>
      <c r="B62">
        <v>1</v>
      </c>
      <c r="C62">
        <v>0</v>
      </c>
      <c r="D62">
        <v>1</v>
      </c>
      <c r="F62" s="1">
        <v>0.8</v>
      </c>
      <c r="G62">
        <v>8.3000000000000004E-2</v>
      </c>
      <c r="H62" s="2">
        <v>-1</v>
      </c>
      <c r="I62">
        <v>8.2500000000000004E-2</v>
      </c>
      <c r="K62">
        <v>30</v>
      </c>
    </row>
    <row r="63" spans="1:11" x14ac:dyDescent="0.3">
      <c r="A63" s="1">
        <v>0.85</v>
      </c>
      <c r="B63">
        <v>1</v>
      </c>
      <c r="C63">
        <v>0</v>
      </c>
      <c r="D63">
        <v>2</v>
      </c>
      <c r="F63" s="1">
        <v>0.85</v>
      </c>
      <c r="G63">
        <v>8.5800000000000001E-2</v>
      </c>
      <c r="H63" s="2">
        <v>-1</v>
      </c>
      <c r="I63">
        <v>0.1</v>
      </c>
      <c r="K63">
        <v>30</v>
      </c>
    </row>
    <row r="64" spans="1:11" x14ac:dyDescent="0.3">
      <c r="A64" s="1">
        <v>0.9</v>
      </c>
      <c r="B64">
        <v>1</v>
      </c>
      <c r="C64">
        <v>1</v>
      </c>
      <c r="D64">
        <v>1</v>
      </c>
      <c r="F64" s="1">
        <v>0.9</v>
      </c>
      <c r="G64">
        <v>9.8699999999999996E-2</v>
      </c>
      <c r="H64">
        <v>7.8100000000000003E-2</v>
      </c>
      <c r="I64">
        <v>8.7599999999999997E-2</v>
      </c>
      <c r="K64">
        <v>30</v>
      </c>
    </row>
    <row r="65" spans="1:11" x14ac:dyDescent="0.3">
      <c r="A65" s="1">
        <v>0.95</v>
      </c>
      <c r="B65">
        <v>1</v>
      </c>
      <c r="C65">
        <v>1</v>
      </c>
      <c r="D65">
        <v>1</v>
      </c>
      <c r="F65" s="1">
        <v>0.95</v>
      </c>
      <c r="G65">
        <v>8.7999999999999995E-2</v>
      </c>
      <c r="H65">
        <v>6.8000000000000005E-2</v>
      </c>
      <c r="I65">
        <v>8.1900000000000001E-2</v>
      </c>
      <c r="K65">
        <v>30</v>
      </c>
    </row>
    <row r="66" spans="1:11" x14ac:dyDescent="0.3">
      <c r="A66" s="1">
        <v>0.99</v>
      </c>
      <c r="B66">
        <v>1</v>
      </c>
      <c r="C66">
        <v>1</v>
      </c>
      <c r="D66">
        <v>1</v>
      </c>
      <c r="F66" s="1">
        <v>0.99</v>
      </c>
      <c r="G66">
        <v>8.7999999999999995E-2</v>
      </c>
      <c r="H66">
        <v>6.0999999999999999E-2</v>
      </c>
      <c r="I66">
        <v>8.1900000000000001E-2</v>
      </c>
      <c r="K66">
        <v>30</v>
      </c>
    </row>
    <row r="70" spans="1:11" ht="15" thickBot="1" x14ac:dyDescent="0.35">
      <c r="B70" s="5" t="s">
        <v>11</v>
      </c>
      <c r="C70" s="5" t="s">
        <v>12</v>
      </c>
      <c r="D70" s="5" t="s">
        <v>13</v>
      </c>
    </row>
    <row r="71" spans="1:11" x14ac:dyDescent="0.3">
      <c r="A71" s="6" t="s">
        <v>9</v>
      </c>
      <c r="B71">
        <f xml:space="preserve"> INDEX($K4:$K66,MATCH(MAX(G4:G66),G4:G66,0),0)</f>
        <v>2</v>
      </c>
      <c r="C71">
        <f xml:space="preserve"> INDEX($K4:$K66,MATCH(MAX(H4:H66),H4:H66,0),0)</f>
        <v>2</v>
      </c>
      <c r="D71">
        <f xml:space="preserve"> INDEX($K4:$K66,MATCH(MAX(I4:I66),I4:I66,0),0)</f>
        <v>2</v>
      </c>
    </row>
    <row r="72" spans="1:11" x14ac:dyDescent="0.3">
      <c r="A72" s="6" t="s">
        <v>0</v>
      </c>
      <c r="B72">
        <f xml:space="preserve"> INDEX($A4:$A66,MATCH(MAX(G4:G66),G4:G66,0),0)</f>
        <v>0.75</v>
      </c>
      <c r="C72">
        <f t="shared" ref="C72:D72" si="0" xml:space="preserve"> INDEX($A4:$A66,MATCH(MAX(H4:H66),H4:H66,0),0)</f>
        <v>0.65</v>
      </c>
      <c r="D72">
        <f t="shared" si="0"/>
        <v>0.75</v>
      </c>
    </row>
    <row r="73" spans="1:11" x14ac:dyDescent="0.3">
      <c r="A73" s="6" t="s">
        <v>10</v>
      </c>
      <c r="B73">
        <f>MAX(G4:G66)</f>
        <v>0.44409999999999999</v>
      </c>
      <c r="C73">
        <f t="shared" ref="C73:D73" si="1">MAX(H4:H66)</f>
        <v>0.45340000000000003</v>
      </c>
      <c r="D73">
        <f t="shared" si="1"/>
        <v>0.44350000000000001</v>
      </c>
    </row>
    <row r="74" spans="1:11" x14ac:dyDescent="0.3">
      <c r="A74" s="6" t="s">
        <v>14</v>
      </c>
      <c r="B74">
        <f xml:space="preserve"> INDEX(B4:B66,MATCH(MAX(G4:G66),G4:G66,0),0)</f>
        <v>8</v>
      </c>
      <c r="C74">
        <f t="shared" ref="C74:D74" si="2" xml:space="preserve"> INDEX(C4:C66,MATCH(MAX(H4:H66),H4:H66,0),0)</f>
        <v>7</v>
      </c>
      <c r="D74">
        <f t="shared" si="2"/>
        <v>8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F6322-052B-48BD-AED2-BC38AF5C7974}">
  <dimension ref="A1:AG74"/>
  <sheetViews>
    <sheetView topLeftCell="A30" zoomScale="71" workbookViewId="0">
      <selection activeCell="K4" sqref="K4:K66"/>
    </sheetView>
  </sheetViews>
  <sheetFormatPr baseColWidth="10" defaultRowHeight="14.4" x14ac:dyDescent="0.3"/>
  <sheetData>
    <row r="1" spans="1:33" x14ac:dyDescent="0.3">
      <c r="A1" s="7" t="s">
        <v>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x14ac:dyDescent="0.3">
      <c r="A2" s="7" t="s">
        <v>14</v>
      </c>
      <c r="B2" s="7"/>
      <c r="C2" s="7"/>
      <c r="D2" s="7"/>
      <c r="E2" s="7"/>
      <c r="F2" s="7" t="s">
        <v>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33" x14ac:dyDescent="0.3">
      <c r="A3" s="7" t="s">
        <v>0</v>
      </c>
      <c r="B3" s="7" t="s">
        <v>6</v>
      </c>
      <c r="C3" s="7" t="s">
        <v>7</v>
      </c>
      <c r="D3" s="7" t="s">
        <v>8</v>
      </c>
      <c r="E3" s="7"/>
      <c r="F3" s="7" t="s">
        <v>0</v>
      </c>
      <c r="G3" s="7" t="s">
        <v>6</v>
      </c>
      <c r="H3" s="7" t="s">
        <v>7</v>
      </c>
      <c r="I3" s="7" t="s">
        <v>8</v>
      </c>
    </row>
    <row r="4" spans="1:33" x14ac:dyDescent="0.3">
      <c r="A4" s="8">
        <v>0.3</v>
      </c>
      <c r="B4" s="7">
        <v>45</v>
      </c>
      <c r="C4" s="7">
        <v>44</v>
      </c>
      <c r="D4" s="7">
        <v>46</v>
      </c>
      <c r="E4" s="7"/>
      <c r="F4" s="8">
        <v>0.3</v>
      </c>
      <c r="G4" s="10">
        <v>0.32900000000000001</v>
      </c>
      <c r="H4" s="10">
        <v>0.35170000000000001</v>
      </c>
      <c r="I4" s="10">
        <v>0.33250000000000002</v>
      </c>
      <c r="K4">
        <v>2</v>
      </c>
    </row>
    <row r="5" spans="1:33" x14ac:dyDescent="0.3">
      <c r="A5" s="8">
        <v>0.4</v>
      </c>
      <c r="B5" s="7">
        <v>45</v>
      </c>
      <c r="C5" s="7">
        <v>45</v>
      </c>
      <c r="D5" s="7">
        <v>45</v>
      </c>
      <c r="E5" s="7"/>
      <c r="F5" s="8">
        <v>0.4</v>
      </c>
      <c r="G5" s="9">
        <v>0.33700000000000002</v>
      </c>
      <c r="H5" s="10">
        <v>0.35870000000000002</v>
      </c>
      <c r="I5" s="9">
        <v>0.34250000000000003</v>
      </c>
      <c r="K5">
        <v>2</v>
      </c>
    </row>
    <row r="6" spans="1:33" x14ac:dyDescent="0.3">
      <c r="A6" s="8">
        <v>0.5</v>
      </c>
      <c r="B6" s="7">
        <v>42</v>
      </c>
      <c r="C6" s="7">
        <v>46</v>
      </c>
      <c r="D6" s="7">
        <v>42</v>
      </c>
      <c r="E6" s="7"/>
      <c r="F6" s="8">
        <v>0.5</v>
      </c>
      <c r="G6" s="10">
        <v>0.32940000000000003</v>
      </c>
      <c r="H6" s="9">
        <v>0.36409999999999998</v>
      </c>
      <c r="I6" s="10">
        <v>0.33050000000000002</v>
      </c>
      <c r="K6">
        <v>2</v>
      </c>
    </row>
    <row r="7" spans="1:33" x14ac:dyDescent="0.3">
      <c r="A7" s="8">
        <v>0.6</v>
      </c>
      <c r="B7" s="7">
        <v>34</v>
      </c>
      <c r="C7" s="7">
        <v>45</v>
      </c>
      <c r="D7" s="7">
        <v>37</v>
      </c>
      <c r="E7" s="7"/>
      <c r="F7" s="8">
        <v>0.6</v>
      </c>
      <c r="G7" s="7">
        <v>0.2293</v>
      </c>
      <c r="H7" s="10">
        <v>0.36149999999999999</v>
      </c>
      <c r="I7" s="7">
        <v>0.28120000000000001</v>
      </c>
      <c r="K7">
        <v>2</v>
      </c>
    </row>
    <row r="8" spans="1:33" x14ac:dyDescent="0.3">
      <c r="A8" s="8">
        <v>0.65</v>
      </c>
      <c r="B8" s="7">
        <v>32</v>
      </c>
      <c r="C8" s="7">
        <v>44</v>
      </c>
      <c r="D8" s="7">
        <v>36</v>
      </c>
      <c r="E8" s="7"/>
      <c r="F8" s="8">
        <v>0.65</v>
      </c>
      <c r="G8" s="7">
        <v>0.2104</v>
      </c>
      <c r="H8" s="10">
        <v>0.35630000000000001</v>
      </c>
      <c r="I8" s="7">
        <v>0.27739999999999998</v>
      </c>
      <c r="K8">
        <v>2</v>
      </c>
    </row>
    <row r="9" spans="1:33" x14ac:dyDescent="0.3">
      <c r="A9" s="8">
        <v>0.7</v>
      </c>
      <c r="B9" s="7">
        <v>21</v>
      </c>
      <c r="C9" s="7">
        <v>41</v>
      </c>
      <c r="D9" s="7">
        <v>30</v>
      </c>
      <c r="E9" s="7"/>
      <c r="F9" s="8">
        <v>0.7</v>
      </c>
      <c r="G9" s="7">
        <v>0.1148</v>
      </c>
      <c r="H9" s="10">
        <v>0.33750000000000002</v>
      </c>
      <c r="I9" s="7">
        <v>0.2152</v>
      </c>
      <c r="K9">
        <v>2</v>
      </c>
    </row>
    <row r="10" spans="1:33" x14ac:dyDescent="0.3">
      <c r="A10" s="8">
        <v>0.75</v>
      </c>
      <c r="B10" s="7">
        <v>7</v>
      </c>
      <c r="C10" s="7">
        <v>37</v>
      </c>
      <c r="D10" s="7">
        <v>12</v>
      </c>
      <c r="E10" s="7"/>
      <c r="F10" s="8">
        <v>0.75</v>
      </c>
      <c r="G10" s="7">
        <v>3.3500000000000002E-2</v>
      </c>
      <c r="H10" s="10">
        <v>0.2964</v>
      </c>
      <c r="I10" s="7">
        <v>6.6699999999999995E-2</v>
      </c>
      <c r="K10">
        <v>2</v>
      </c>
    </row>
    <row r="11" spans="1:33" x14ac:dyDescent="0.3">
      <c r="A11" s="8">
        <v>0.8</v>
      </c>
      <c r="B11" s="7">
        <v>2</v>
      </c>
      <c r="C11" s="7">
        <v>35</v>
      </c>
      <c r="D11" s="7">
        <v>3</v>
      </c>
      <c r="E11" s="7"/>
      <c r="F11" s="8">
        <v>0.8</v>
      </c>
      <c r="G11" s="7">
        <v>6.1199999999999997E-2</v>
      </c>
      <c r="H11" s="7">
        <v>0.27900000000000003</v>
      </c>
      <c r="I11" s="7">
        <v>3.61E-2</v>
      </c>
      <c r="K11">
        <v>2</v>
      </c>
    </row>
    <row r="12" spans="1:33" x14ac:dyDescent="0.3">
      <c r="A12" s="8">
        <v>0.85</v>
      </c>
      <c r="B12" s="7">
        <v>2</v>
      </c>
      <c r="C12" s="7">
        <v>19</v>
      </c>
      <c r="D12" s="7">
        <v>2</v>
      </c>
      <c r="E12" s="7"/>
      <c r="F12" s="8">
        <v>0.85</v>
      </c>
      <c r="G12" s="7">
        <v>6.1400000000000003E-2</v>
      </c>
      <c r="H12" s="7">
        <v>0.1333</v>
      </c>
      <c r="I12" s="7">
        <v>5.74E-2</v>
      </c>
      <c r="K12">
        <v>2</v>
      </c>
    </row>
    <row r="13" spans="1:33" x14ac:dyDescent="0.3">
      <c r="A13" s="8">
        <v>0.9</v>
      </c>
      <c r="B13" s="7">
        <v>1</v>
      </c>
      <c r="C13" s="7">
        <v>2</v>
      </c>
      <c r="D13" s="7">
        <v>1</v>
      </c>
      <c r="E13" s="7"/>
      <c r="F13" s="8">
        <v>0.9</v>
      </c>
      <c r="G13" s="7">
        <v>3.9800000000000002E-2</v>
      </c>
      <c r="H13" s="7">
        <v>4.3299999999999998E-2</v>
      </c>
      <c r="I13" s="7">
        <v>3.5400000000000001E-2</v>
      </c>
      <c r="K13">
        <v>2</v>
      </c>
    </row>
    <row r="14" spans="1:33" x14ac:dyDescent="0.3">
      <c r="A14" s="8">
        <v>0.95</v>
      </c>
      <c r="B14" s="7">
        <v>1</v>
      </c>
      <c r="C14" s="7">
        <v>1</v>
      </c>
      <c r="D14" s="7">
        <v>1</v>
      </c>
      <c r="E14" s="7"/>
      <c r="F14" s="8">
        <v>0.95</v>
      </c>
      <c r="G14" s="7">
        <v>3.9800000000000002E-2</v>
      </c>
      <c r="H14" s="7">
        <v>2.1399999999999999E-2</v>
      </c>
      <c r="I14" s="7">
        <v>3.5400000000000001E-2</v>
      </c>
      <c r="K14">
        <v>2</v>
      </c>
    </row>
    <row r="15" spans="1:33" x14ac:dyDescent="0.3">
      <c r="A15" s="8">
        <v>0.99</v>
      </c>
      <c r="B15" s="7">
        <v>1</v>
      </c>
      <c r="C15" s="7">
        <v>1</v>
      </c>
      <c r="D15" s="7">
        <v>1</v>
      </c>
      <c r="E15" s="7"/>
      <c r="F15" s="8">
        <v>0.99</v>
      </c>
      <c r="G15" s="7">
        <v>3.9800000000000002E-2</v>
      </c>
      <c r="H15" s="7">
        <v>2.1399999999999999E-2</v>
      </c>
      <c r="I15" s="7">
        <v>3.5400000000000001E-2</v>
      </c>
      <c r="K15">
        <v>2</v>
      </c>
    </row>
    <row r="16" spans="1:33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33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 x14ac:dyDescent="0.3">
      <c r="A18" s="7" t="s">
        <v>3</v>
      </c>
      <c r="B18" s="7"/>
      <c r="C18" s="7"/>
      <c r="D18" s="7"/>
      <c r="E18" s="7"/>
      <c r="F18" s="7"/>
      <c r="G18" s="7"/>
      <c r="H18" s="7"/>
      <c r="I18" s="7"/>
      <c r="J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 x14ac:dyDescent="0.3">
      <c r="A19" s="7" t="s">
        <v>14</v>
      </c>
      <c r="B19" s="7"/>
      <c r="C19" s="7"/>
      <c r="D19" s="7"/>
      <c r="E19" s="7"/>
      <c r="F19" s="7" t="s">
        <v>2</v>
      </c>
      <c r="G19" s="7"/>
      <c r="H19" s="7"/>
      <c r="I19" s="7"/>
      <c r="J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33" x14ac:dyDescent="0.3">
      <c r="A20" s="7" t="s">
        <v>0</v>
      </c>
      <c r="B20" s="7" t="s">
        <v>6</v>
      </c>
      <c r="C20" s="7" t="s">
        <v>7</v>
      </c>
      <c r="D20" s="7" t="s">
        <v>8</v>
      </c>
      <c r="E20" s="7"/>
      <c r="F20" s="7" t="s">
        <v>0</v>
      </c>
      <c r="G20" s="7" t="s">
        <v>6</v>
      </c>
      <c r="H20" s="7" t="s">
        <v>7</v>
      </c>
      <c r="I20" s="7" t="s">
        <v>8</v>
      </c>
    </row>
    <row r="21" spans="1:33" x14ac:dyDescent="0.3">
      <c r="A21" s="8">
        <v>0.3</v>
      </c>
      <c r="B21" s="7">
        <v>27</v>
      </c>
      <c r="C21" s="7">
        <v>24</v>
      </c>
      <c r="D21" s="7">
        <v>25</v>
      </c>
      <c r="E21" s="7"/>
      <c r="F21" s="8">
        <v>0.3</v>
      </c>
      <c r="G21" s="7">
        <v>0.21060000000000001</v>
      </c>
      <c r="H21" s="7">
        <v>0.2276</v>
      </c>
      <c r="I21" s="7">
        <v>0.19670000000000001</v>
      </c>
      <c r="K21">
        <v>3</v>
      </c>
    </row>
    <row r="22" spans="1:33" x14ac:dyDescent="0.3">
      <c r="A22" s="8">
        <v>0.4</v>
      </c>
      <c r="B22" s="7">
        <v>29</v>
      </c>
      <c r="C22" s="7">
        <v>25</v>
      </c>
      <c r="D22" s="7">
        <v>28</v>
      </c>
      <c r="E22" s="7"/>
      <c r="F22" s="8">
        <v>0.4</v>
      </c>
      <c r="G22" s="7">
        <v>0.23280000000000001</v>
      </c>
      <c r="H22" s="7">
        <v>0.23350000000000001</v>
      </c>
      <c r="I22" s="7">
        <v>0.23350000000000001</v>
      </c>
      <c r="K22">
        <v>3</v>
      </c>
    </row>
    <row r="23" spans="1:33" x14ac:dyDescent="0.3">
      <c r="A23" s="8">
        <v>0.5</v>
      </c>
      <c r="B23" s="7">
        <v>29</v>
      </c>
      <c r="C23" s="7">
        <v>28</v>
      </c>
      <c r="D23" s="7">
        <v>29</v>
      </c>
      <c r="E23" s="7"/>
      <c r="F23" s="8">
        <v>0.5</v>
      </c>
      <c r="G23" s="9">
        <v>0.24940000000000001</v>
      </c>
      <c r="H23" s="7">
        <v>0.25390000000000001</v>
      </c>
      <c r="I23" s="9">
        <v>0.25169999999999998</v>
      </c>
      <c r="K23">
        <v>3</v>
      </c>
    </row>
    <row r="24" spans="1:33" x14ac:dyDescent="0.3">
      <c r="A24" s="8">
        <v>0.6</v>
      </c>
      <c r="B24" s="7">
        <v>23</v>
      </c>
      <c r="C24" s="7">
        <v>28</v>
      </c>
      <c r="D24" s="7">
        <v>26</v>
      </c>
      <c r="E24" s="7"/>
      <c r="F24" s="8">
        <v>0.6</v>
      </c>
      <c r="G24" s="7">
        <v>0.1759</v>
      </c>
      <c r="H24" s="7">
        <v>0.25990000000000002</v>
      </c>
      <c r="I24" s="7">
        <v>0.2268</v>
      </c>
      <c r="K24">
        <v>3</v>
      </c>
    </row>
    <row r="25" spans="1:33" x14ac:dyDescent="0.3">
      <c r="A25" s="8">
        <v>0.65</v>
      </c>
      <c r="B25" s="7">
        <v>23</v>
      </c>
      <c r="C25" s="7">
        <v>29</v>
      </c>
      <c r="D25" s="7">
        <v>27</v>
      </c>
      <c r="E25" s="7"/>
      <c r="F25" s="8">
        <v>0.65</v>
      </c>
      <c r="G25" s="7">
        <v>0.16850000000000001</v>
      </c>
      <c r="H25" s="10">
        <v>0.26390000000000002</v>
      </c>
      <c r="I25" s="7">
        <v>0.2303</v>
      </c>
      <c r="K25">
        <v>3</v>
      </c>
    </row>
    <row r="26" spans="1:33" x14ac:dyDescent="0.3">
      <c r="A26" s="8">
        <v>0.7</v>
      </c>
      <c r="B26" s="7">
        <v>15</v>
      </c>
      <c r="C26" s="7">
        <v>30</v>
      </c>
      <c r="D26" s="7">
        <v>24</v>
      </c>
      <c r="E26" s="7"/>
      <c r="F26" s="8">
        <v>0.7</v>
      </c>
      <c r="G26" s="7">
        <v>9.1700000000000004E-2</v>
      </c>
      <c r="H26" s="9">
        <v>0.2697</v>
      </c>
      <c r="I26" s="7">
        <v>0.18329999999999999</v>
      </c>
      <c r="K26">
        <v>3</v>
      </c>
    </row>
    <row r="27" spans="1:33" x14ac:dyDescent="0.3">
      <c r="A27" s="8">
        <v>0.75</v>
      </c>
      <c r="B27" s="7">
        <v>5</v>
      </c>
      <c r="C27" s="7">
        <v>26</v>
      </c>
      <c r="D27" s="7">
        <v>9</v>
      </c>
      <c r="E27" s="7"/>
      <c r="F27" s="8">
        <v>0.75</v>
      </c>
      <c r="G27" s="7">
        <v>2.9600000000000001E-2</v>
      </c>
      <c r="H27" s="7">
        <v>0.2414</v>
      </c>
      <c r="I27" s="7">
        <v>5.5899999999999998E-2</v>
      </c>
      <c r="K27">
        <v>3</v>
      </c>
    </row>
    <row r="28" spans="1:33" x14ac:dyDescent="0.3">
      <c r="A28" s="8">
        <v>0.8</v>
      </c>
      <c r="B28" s="7">
        <v>2</v>
      </c>
      <c r="C28" s="7">
        <v>26</v>
      </c>
      <c r="D28" s="7">
        <v>2</v>
      </c>
      <c r="E28" s="7"/>
      <c r="F28" s="8">
        <v>0.8</v>
      </c>
      <c r="G28" s="7">
        <v>6.1199999999999997E-2</v>
      </c>
      <c r="H28" s="7">
        <v>0.2311</v>
      </c>
      <c r="I28" s="7">
        <v>5.62E-2</v>
      </c>
      <c r="K28">
        <v>3</v>
      </c>
    </row>
    <row r="29" spans="1:33" x14ac:dyDescent="0.3">
      <c r="A29" s="8">
        <v>0.85</v>
      </c>
      <c r="B29" s="7">
        <v>2</v>
      </c>
      <c r="C29" s="7">
        <v>15</v>
      </c>
      <c r="D29" s="7">
        <v>2</v>
      </c>
      <c r="E29" s="7"/>
      <c r="F29" s="8">
        <v>0.85</v>
      </c>
      <c r="G29" s="7">
        <v>6.1400000000000003E-2</v>
      </c>
      <c r="H29" s="7">
        <v>0.1113</v>
      </c>
      <c r="I29" s="7">
        <v>5.74E-2</v>
      </c>
      <c r="K29">
        <v>3</v>
      </c>
    </row>
    <row r="30" spans="1:33" x14ac:dyDescent="0.3">
      <c r="A30" s="8">
        <v>0.9</v>
      </c>
      <c r="B30" s="7">
        <v>1</v>
      </c>
      <c r="C30" s="7">
        <v>2</v>
      </c>
      <c r="D30" s="7">
        <v>1</v>
      </c>
      <c r="E30" s="7"/>
      <c r="F30" s="8">
        <v>0.9</v>
      </c>
      <c r="G30" s="7">
        <v>3.9800000000000002E-2</v>
      </c>
      <c r="H30" s="7">
        <v>4.3299999999999998E-2</v>
      </c>
      <c r="I30" s="7">
        <v>3.5400000000000001E-2</v>
      </c>
      <c r="K30">
        <v>3</v>
      </c>
    </row>
    <row r="31" spans="1:33" x14ac:dyDescent="0.3">
      <c r="A31" s="8">
        <v>0.95</v>
      </c>
      <c r="B31" s="7">
        <v>1</v>
      </c>
      <c r="C31" s="7">
        <v>1</v>
      </c>
      <c r="D31" s="7">
        <v>1</v>
      </c>
      <c r="E31" s="7"/>
      <c r="F31" s="8">
        <v>0.95</v>
      </c>
      <c r="G31" s="7">
        <v>3.9800000000000002E-2</v>
      </c>
      <c r="H31" s="7">
        <v>2.1399999999999999E-2</v>
      </c>
      <c r="I31" s="7">
        <v>3.5400000000000001E-2</v>
      </c>
      <c r="K31">
        <v>3</v>
      </c>
    </row>
    <row r="32" spans="1:33" x14ac:dyDescent="0.3">
      <c r="A32" s="8">
        <v>0.99</v>
      </c>
      <c r="B32" s="7">
        <v>1</v>
      </c>
      <c r="C32" s="7">
        <v>1</v>
      </c>
      <c r="D32" s="7">
        <v>1</v>
      </c>
      <c r="E32" s="7"/>
      <c r="F32" s="8">
        <v>0.99</v>
      </c>
      <c r="G32" s="7">
        <v>3.9800000000000002E-2</v>
      </c>
      <c r="H32" s="7">
        <v>2.1399999999999999E-2</v>
      </c>
      <c r="I32" s="7">
        <v>3.5400000000000001E-2</v>
      </c>
      <c r="K32">
        <v>3</v>
      </c>
    </row>
    <row r="33" spans="1:33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spans="1:33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 spans="1:33" x14ac:dyDescent="0.3">
      <c r="A35" s="7" t="s">
        <v>4</v>
      </c>
      <c r="B35" s="7"/>
      <c r="C35" s="7"/>
      <c r="D35" s="7"/>
      <c r="E35" s="7"/>
      <c r="F35" s="7"/>
      <c r="G35" s="7"/>
      <c r="H35" s="7"/>
      <c r="I35" s="7"/>
      <c r="J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1:33" x14ac:dyDescent="0.3">
      <c r="A36" s="7" t="s">
        <v>14</v>
      </c>
      <c r="B36" s="7"/>
      <c r="C36" s="7"/>
      <c r="D36" s="7"/>
      <c r="E36" s="7"/>
      <c r="F36" s="7" t="s">
        <v>2</v>
      </c>
      <c r="G36" s="7"/>
      <c r="H36" s="7"/>
      <c r="I36" s="7"/>
      <c r="J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33" x14ac:dyDescent="0.3">
      <c r="A37" s="7" t="s">
        <v>0</v>
      </c>
      <c r="B37" s="7" t="s">
        <v>6</v>
      </c>
      <c r="C37" s="7" t="s">
        <v>7</v>
      </c>
      <c r="D37" s="7" t="s">
        <v>8</v>
      </c>
      <c r="E37" s="7"/>
      <c r="F37" s="7" t="s">
        <v>0</v>
      </c>
      <c r="G37" s="7" t="s">
        <v>6</v>
      </c>
      <c r="H37" s="7" t="s">
        <v>7</v>
      </c>
      <c r="I37" s="7" t="s">
        <v>8</v>
      </c>
    </row>
    <row r="38" spans="1:33" x14ac:dyDescent="0.3">
      <c r="A38" s="8">
        <v>0.3</v>
      </c>
      <c r="B38" s="7">
        <v>5</v>
      </c>
      <c r="C38" s="7">
        <v>4</v>
      </c>
      <c r="D38" s="7">
        <v>4</v>
      </c>
      <c r="E38" s="7"/>
      <c r="F38" s="8">
        <v>0.3</v>
      </c>
      <c r="G38" s="7">
        <v>2.2800000000000001E-2</v>
      </c>
      <c r="H38" s="7">
        <v>5.3100000000000001E-2</v>
      </c>
      <c r="I38" s="7">
        <v>3.5000000000000003E-2</v>
      </c>
      <c r="K38">
        <v>5</v>
      </c>
    </row>
    <row r="39" spans="1:33" x14ac:dyDescent="0.3">
      <c r="A39" s="8">
        <v>0.4</v>
      </c>
      <c r="B39" s="7">
        <v>6</v>
      </c>
      <c r="C39" s="7">
        <v>4</v>
      </c>
      <c r="D39" s="7">
        <v>6</v>
      </c>
      <c r="E39" s="7"/>
      <c r="F39" s="8">
        <v>0.4</v>
      </c>
      <c r="G39" s="7">
        <v>1.7999999999999999E-2</v>
      </c>
      <c r="H39" s="7">
        <v>5.3100000000000001E-2</v>
      </c>
      <c r="I39" s="7">
        <v>2.64E-2</v>
      </c>
      <c r="K39">
        <v>5</v>
      </c>
    </row>
    <row r="40" spans="1:33" x14ac:dyDescent="0.3">
      <c r="A40" s="8">
        <v>0.5</v>
      </c>
      <c r="B40" s="7">
        <v>9</v>
      </c>
      <c r="C40" s="7">
        <v>5</v>
      </c>
      <c r="D40" s="7">
        <v>9</v>
      </c>
      <c r="E40" s="7"/>
      <c r="F40" s="8">
        <v>0.5</v>
      </c>
      <c r="G40" s="7">
        <v>5.3900000000000003E-2</v>
      </c>
      <c r="H40" s="7">
        <v>5.2699999999999997E-2</v>
      </c>
      <c r="I40" s="7">
        <v>5.5899999999999998E-2</v>
      </c>
      <c r="K40">
        <v>5</v>
      </c>
    </row>
    <row r="41" spans="1:33" x14ac:dyDescent="0.3">
      <c r="A41" s="8">
        <v>0.6</v>
      </c>
      <c r="B41" s="7">
        <v>7</v>
      </c>
      <c r="C41" s="7">
        <v>6</v>
      </c>
      <c r="D41" s="7">
        <v>8</v>
      </c>
      <c r="E41" s="7"/>
      <c r="F41" s="8">
        <v>0.6</v>
      </c>
      <c r="G41" s="7">
        <v>5.3400000000000003E-2</v>
      </c>
      <c r="H41" s="7">
        <v>5.5E-2</v>
      </c>
      <c r="I41" s="7">
        <v>5.91E-2</v>
      </c>
      <c r="K41">
        <v>5</v>
      </c>
    </row>
    <row r="42" spans="1:33" x14ac:dyDescent="0.3">
      <c r="A42" s="8">
        <v>0.65</v>
      </c>
      <c r="B42" s="7">
        <v>6</v>
      </c>
      <c r="C42" s="7">
        <v>7</v>
      </c>
      <c r="D42" s="7">
        <v>8</v>
      </c>
      <c r="E42" s="7"/>
      <c r="F42" s="8">
        <v>0.65</v>
      </c>
      <c r="G42" s="7">
        <v>5.3999999999999999E-2</v>
      </c>
      <c r="H42" s="7">
        <v>6.08E-2</v>
      </c>
      <c r="I42" s="7">
        <v>6.25E-2</v>
      </c>
      <c r="K42">
        <v>5</v>
      </c>
    </row>
    <row r="43" spans="1:33" x14ac:dyDescent="0.3">
      <c r="A43" s="8">
        <v>0.7</v>
      </c>
      <c r="B43" s="7">
        <v>5</v>
      </c>
      <c r="C43" s="7">
        <v>9</v>
      </c>
      <c r="D43" s="7">
        <v>8</v>
      </c>
      <c r="E43" s="7"/>
      <c r="F43" s="8">
        <v>0.7</v>
      </c>
      <c r="G43" s="7">
        <v>4.0500000000000001E-2</v>
      </c>
      <c r="H43" s="7">
        <v>7.6799999999999993E-2</v>
      </c>
      <c r="I43" s="7">
        <v>5.8999999999999997E-2</v>
      </c>
      <c r="K43">
        <v>5</v>
      </c>
    </row>
    <row r="44" spans="1:33" x14ac:dyDescent="0.3">
      <c r="A44" s="8">
        <v>0.75</v>
      </c>
      <c r="B44" s="7">
        <v>3</v>
      </c>
      <c r="C44" s="7">
        <v>8</v>
      </c>
      <c r="D44" s="7">
        <v>5</v>
      </c>
      <c r="E44" s="7"/>
      <c r="F44" s="8">
        <v>0.75</v>
      </c>
      <c r="G44" s="7">
        <v>2.86E-2</v>
      </c>
      <c r="H44" s="7">
        <v>7.4800000000000005E-2</v>
      </c>
      <c r="I44" s="7">
        <v>3.8800000000000001E-2</v>
      </c>
      <c r="K44">
        <v>5</v>
      </c>
    </row>
    <row r="45" spans="1:33" x14ac:dyDescent="0.3">
      <c r="A45" s="8">
        <v>0.8</v>
      </c>
      <c r="B45" s="7">
        <v>2</v>
      </c>
      <c r="C45" s="7">
        <v>7</v>
      </c>
      <c r="D45" s="7">
        <v>2</v>
      </c>
      <c r="E45" s="7"/>
      <c r="F45" s="8">
        <v>0.8</v>
      </c>
      <c r="G45" s="7">
        <v>6.1199999999999997E-2</v>
      </c>
      <c r="H45" s="7">
        <v>6.8500000000000005E-2</v>
      </c>
      <c r="I45" s="7">
        <v>5.62E-2</v>
      </c>
      <c r="K45">
        <v>5</v>
      </c>
    </row>
    <row r="46" spans="1:33" x14ac:dyDescent="0.3">
      <c r="A46" s="8">
        <v>0.85</v>
      </c>
      <c r="B46" s="7">
        <v>2</v>
      </c>
      <c r="C46" s="7">
        <v>6</v>
      </c>
      <c r="D46" s="7">
        <v>2</v>
      </c>
      <c r="E46" s="7"/>
      <c r="F46" s="8">
        <v>0.85</v>
      </c>
      <c r="G46" s="7">
        <v>6.1400000000000003E-2</v>
      </c>
      <c r="H46" s="7">
        <v>5.28E-2</v>
      </c>
      <c r="I46" s="7">
        <v>5.74E-2</v>
      </c>
      <c r="K46">
        <v>5</v>
      </c>
    </row>
    <row r="47" spans="1:33" x14ac:dyDescent="0.3">
      <c r="A47" s="8">
        <v>0.9</v>
      </c>
      <c r="B47" s="7">
        <v>1</v>
      </c>
      <c r="C47" s="7">
        <v>2</v>
      </c>
      <c r="D47" s="7">
        <v>1</v>
      </c>
      <c r="E47" s="7"/>
      <c r="F47" s="8">
        <v>0.9</v>
      </c>
      <c r="G47" s="7">
        <v>3.9800000000000002E-2</v>
      </c>
      <c r="H47" s="7">
        <v>4.3299999999999998E-2</v>
      </c>
      <c r="I47" s="7">
        <v>3.5400000000000001E-2</v>
      </c>
      <c r="K47">
        <v>5</v>
      </c>
    </row>
    <row r="48" spans="1:33" x14ac:dyDescent="0.3">
      <c r="A48" s="8">
        <v>0.95</v>
      </c>
      <c r="B48" s="7">
        <v>1</v>
      </c>
      <c r="C48" s="7">
        <v>1</v>
      </c>
      <c r="D48" s="7">
        <v>1</v>
      </c>
      <c r="E48" s="7"/>
      <c r="F48" s="8">
        <v>0.95</v>
      </c>
      <c r="G48" s="7">
        <v>3.9800000000000002E-2</v>
      </c>
      <c r="H48" s="7">
        <v>2.1399999999999999E-2</v>
      </c>
      <c r="I48" s="7">
        <v>3.5400000000000001E-2</v>
      </c>
      <c r="K48">
        <v>5</v>
      </c>
    </row>
    <row r="49" spans="1:33" x14ac:dyDescent="0.3">
      <c r="A49" s="8">
        <v>0.99</v>
      </c>
      <c r="B49" s="7">
        <v>1</v>
      </c>
      <c r="C49" s="7">
        <v>1</v>
      </c>
      <c r="D49" s="7">
        <v>1</v>
      </c>
      <c r="E49" s="7"/>
      <c r="F49" s="8">
        <v>0.99</v>
      </c>
      <c r="G49" s="7">
        <v>3.9800000000000002E-2</v>
      </c>
      <c r="H49" s="7">
        <v>2.1399999999999999E-2</v>
      </c>
      <c r="I49" s="7">
        <v>3.5400000000000001E-2</v>
      </c>
      <c r="K49">
        <v>5</v>
      </c>
    </row>
    <row r="50" spans="1:33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1:33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1:33" x14ac:dyDescent="0.3">
      <c r="A52" s="7" t="s">
        <v>5</v>
      </c>
      <c r="B52" s="7"/>
      <c r="C52" s="7"/>
      <c r="D52" s="7"/>
      <c r="E52" s="7"/>
      <c r="F52" s="7"/>
      <c r="G52" s="7"/>
      <c r="H52" s="7"/>
      <c r="I52" s="7"/>
      <c r="J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1:33" x14ac:dyDescent="0.3">
      <c r="A53" s="7" t="s">
        <v>14</v>
      </c>
      <c r="B53" s="7"/>
      <c r="C53" s="7"/>
      <c r="D53" s="7"/>
      <c r="E53" s="7"/>
      <c r="F53" s="7" t="s">
        <v>2</v>
      </c>
      <c r="G53" s="7"/>
      <c r="H53" s="7"/>
      <c r="I53" s="7"/>
      <c r="J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33" x14ac:dyDescent="0.3">
      <c r="A54" s="7" t="s">
        <v>0</v>
      </c>
      <c r="B54" s="7" t="s">
        <v>6</v>
      </c>
      <c r="C54" s="7" t="s">
        <v>7</v>
      </c>
      <c r="D54" s="7" t="s">
        <v>8</v>
      </c>
      <c r="E54" s="7"/>
      <c r="F54" s="7" t="s">
        <v>0</v>
      </c>
      <c r="G54" s="7" t="s">
        <v>6</v>
      </c>
      <c r="H54" s="7" t="s">
        <v>7</v>
      </c>
      <c r="I54" s="7" t="s">
        <v>8</v>
      </c>
    </row>
    <row r="55" spans="1:33" x14ac:dyDescent="0.3">
      <c r="A55" s="8">
        <v>0.3</v>
      </c>
      <c r="B55" s="7">
        <v>0</v>
      </c>
      <c r="C55" s="7">
        <v>0</v>
      </c>
      <c r="D55" s="7">
        <v>0</v>
      </c>
      <c r="E55" s="7"/>
      <c r="F55" s="8">
        <v>0.3</v>
      </c>
      <c r="G55" s="7">
        <v>-1</v>
      </c>
      <c r="H55" s="7">
        <v>-1</v>
      </c>
      <c r="I55" s="7">
        <v>-1</v>
      </c>
      <c r="K55">
        <v>30</v>
      </c>
    </row>
    <row r="56" spans="1:33" x14ac:dyDescent="0.3">
      <c r="A56" s="8">
        <v>0.4</v>
      </c>
      <c r="B56" s="7">
        <v>0</v>
      </c>
      <c r="C56" s="7">
        <v>0</v>
      </c>
      <c r="D56" s="7">
        <v>0</v>
      </c>
      <c r="E56" s="7"/>
      <c r="F56" s="8">
        <v>0.4</v>
      </c>
      <c r="G56" s="7">
        <v>-1</v>
      </c>
      <c r="H56" s="7">
        <v>-1</v>
      </c>
      <c r="I56" s="7">
        <v>-1</v>
      </c>
      <c r="K56">
        <v>30</v>
      </c>
    </row>
    <row r="57" spans="1:33" x14ac:dyDescent="0.3">
      <c r="A57" s="8">
        <v>0.5</v>
      </c>
      <c r="B57" s="7">
        <v>0</v>
      </c>
      <c r="C57" s="7">
        <v>0</v>
      </c>
      <c r="D57" s="7">
        <v>0</v>
      </c>
      <c r="E57" s="7"/>
      <c r="F57" s="8">
        <v>0.5</v>
      </c>
      <c r="G57" s="7">
        <v>-1</v>
      </c>
      <c r="H57" s="7">
        <v>-1</v>
      </c>
      <c r="I57" s="7">
        <v>-1</v>
      </c>
      <c r="K57">
        <v>30</v>
      </c>
    </row>
    <row r="58" spans="1:33" x14ac:dyDescent="0.3">
      <c r="A58" s="8">
        <v>0.6</v>
      </c>
      <c r="B58" s="7">
        <v>0</v>
      </c>
      <c r="C58" s="7">
        <v>0</v>
      </c>
      <c r="D58" s="7">
        <v>0</v>
      </c>
      <c r="E58" s="7"/>
      <c r="F58" s="8">
        <v>0.6</v>
      </c>
      <c r="G58" s="7">
        <v>-1</v>
      </c>
      <c r="H58" s="7">
        <v>-1</v>
      </c>
      <c r="I58" s="7">
        <v>-1</v>
      </c>
      <c r="K58">
        <v>30</v>
      </c>
    </row>
    <row r="59" spans="1:33" x14ac:dyDescent="0.3">
      <c r="A59" s="8">
        <v>0.65</v>
      </c>
      <c r="B59" s="7">
        <v>0</v>
      </c>
      <c r="C59" s="7">
        <v>0</v>
      </c>
      <c r="D59" s="7">
        <v>0</v>
      </c>
      <c r="E59" s="7"/>
      <c r="F59" s="8">
        <v>0.65</v>
      </c>
      <c r="G59" s="7">
        <v>-1</v>
      </c>
      <c r="H59" s="7">
        <v>-1</v>
      </c>
      <c r="I59" s="7">
        <v>-1</v>
      </c>
      <c r="K59">
        <v>30</v>
      </c>
    </row>
    <row r="60" spans="1:33" x14ac:dyDescent="0.3">
      <c r="A60" s="8">
        <v>0.7</v>
      </c>
      <c r="B60" s="7">
        <v>0</v>
      </c>
      <c r="C60" s="7">
        <v>0</v>
      </c>
      <c r="D60" s="7">
        <v>0</v>
      </c>
      <c r="E60" s="7"/>
      <c r="F60" s="8">
        <v>0.7</v>
      </c>
      <c r="G60" s="7">
        <v>-1</v>
      </c>
      <c r="H60" s="7">
        <v>-1</v>
      </c>
      <c r="I60" s="7">
        <v>-1</v>
      </c>
      <c r="K60">
        <v>30</v>
      </c>
    </row>
    <row r="61" spans="1:33" x14ac:dyDescent="0.3">
      <c r="A61" s="8">
        <v>0.75</v>
      </c>
      <c r="B61" s="7">
        <v>1</v>
      </c>
      <c r="C61" s="7">
        <v>0</v>
      </c>
      <c r="D61" s="7">
        <v>0</v>
      </c>
      <c r="E61" s="7"/>
      <c r="F61" s="8">
        <v>0.75</v>
      </c>
      <c r="G61" s="7">
        <v>6.8999999999999999E-3</v>
      </c>
      <c r="H61" s="7">
        <v>-1</v>
      </c>
      <c r="I61" s="7">
        <v>-1</v>
      </c>
      <c r="K61">
        <v>30</v>
      </c>
    </row>
    <row r="62" spans="1:33" x14ac:dyDescent="0.3">
      <c r="A62" s="8">
        <v>0.8</v>
      </c>
      <c r="B62" s="7">
        <v>1</v>
      </c>
      <c r="C62" s="7">
        <v>0</v>
      </c>
      <c r="D62" s="7">
        <v>1</v>
      </c>
      <c r="E62" s="7"/>
      <c r="F62" s="8">
        <v>0.8</v>
      </c>
      <c r="G62" s="7">
        <v>3.2800000000000003E-2</v>
      </c>
      <c r="H62" s="7">
        <v>-1</v>
      </c>
      <c r="I62" s="7">
        <v>2.64E-2</v>
      </c>
      <c r="K62">
        <v>30</v>
      </c>
    </row>
    <row r="63" spans="1:33" x14ac:dyDescent="0.3">
      <c r="A63" s="8">
        <v>0.85</v>
      </c>
      <c r="B63" s="7">
        <v>1</v>
      </c>
      <c r="C63" s="7">
        <v>0</v>
      </c>
      <c r="D63" s="7">
        <v>1</v>
      </c>
      <c r="E63" s="7"/>
      <c r="F63" s="8">
        <v>0.85</v>
      </c>
      <c r="G63" s="7">
        <v>4.1200000000000001E-2</v>
      </c>
      <c r="H63" s="7">
        <v>-1</v>
      </c>
      <c r="I63" s="7">
        <v>3.4099999999999998E-2</v>
      </c>
      <c r="K63">
        <v>30</v>
      </c>
    </row>
    <row r="64" spans="1:33" x14ac:dyDescent="0.3">
      <c r="A64" s="8">
        <v>0.9</v>
      </c>
      <c r="B64" s="7">
        <v>1</v>
      </c>
      <c r="C64" s="7">
        <v>1</v>
      </c>
      <c r="D64" s="7">
        <v>1</v>
      </c>
      <c r="E64" s="7"/>
      <c r="F64" s="8">
        <v>0.9</v>
      </c>
      <c r="G64" s="7">
        <v>3.9800000000000002E-2</v>
      </c>
      <c r="H64" s="7">
        <v>1.84E-2</v>
      </c>
      <c r="I64" s="7">
        <v>3.5400000000000001E-2</v>
      </c>
      <c r="K64">
        <v>30</v>
      </c>
    </row>
    <row r="65" spans="1:11" x14ac:dyDescent="0.3">
      <c r="A65" s="8">
        <v>0.95</v>
      </c>
      <c r="B65" s="7">
        <v>1</v>
      </c>
      <c r="C65" s="7">
        <v>1</v>
      </c>
      <c r="D65" s="7">
        <v>1</v>
      </c>
      <c r="E65" s="7"/>
      <c r="F65" s="8">
        <v>0.95</v>
      </c>
      <c r="G65" s="7">
        <v>3.9800000000000002E-2</v>
      </c>
      <c r="H65" s="7">
        <v>2.1399999999999999E-2</v>
      </c>
      <c r="I65" s="7">
        <v>3.5400000000000001E-2</v>
      </c>
      <c r="K65">
        <v>30</v>
      </c>
    </row>
    <row r="66" spans="1:11" x14ac:dyDescent="0.3">
      <c r="A66" s="8">
        <v>0.99</v>
      </c>
      <c r="B66" s="7">
        <v>1</v>
      </c>
      <c r="C66" s="7">
        <v>1</v>
      </c>
      <c r="D66" s="7">
        <v>1</v>
      </c>
      <c r="E66" s="7"/>
      <c r="F66" s="8">
        <v>0.99</v>
      </c>
      <c r="G66" s="7">
        <v>3.9800000000000002E-2</v>
      </c>
      <c r="H66" s="7">
        <v>2.1399999999999999E-2</v>
      </c>
      <c r="I66" s="7">
        <v>3.5400000000000001E-2</v>
      </c>
      <c r="K66">
        <v>30</v>
      </c>
    </row>
    <row r="70" spans="1:11" ht="15" thickBot="1" x14ac:dyDescent="0.35">
      <c r="B70" s="5" t="s">
        <v>11</v>
      </c>
      <c r="C70" s="5" t="s">
        <v>12</v>
      </c>
      <c r="D70" s="5" t="s">
        <v>13</v>
      </c>
    </row>
    <row r="71" spans="1:11" x14ac:dyDescent="0.3">
      <c r="A71" s="6" t="s">
        <v>9</v>
      </c>
      <c r="B71">
        <f xml:space="preserve"> INDEX($K4:$K66,MATCH(MAX(G4:G66),G4:G66,0),0)</f>
        <v>2</v>
      </c>
      <c r="C71">
        <f xml:space="preserve"> INDEX($K4:$K66,MATCH(MAX(H4:H66),H4:H66,0),0)</f>
        <v>2</v>
      </c>
      <c r="D71">
        <f xml:space="preserve"> INDEX($K4:$K66,MATCH(MAX(I4:I66),I4:I66,0),0)</f>
        <v>2</v>
      </c>
    </row>
    <row r="72" spans="1:11" x14ac:dyDescent="0.3">
      <c r="A72" s="6" t="s">
        <v>0</v>
      </c>
      <c r="B72">
        <f xml:space="preserve"> INDEX($A4:$A66,MATCH(MAX(G4:G66),G4:G66,0),0)</f>
        <v>0.4</v>
      </c>
      <c r="C72">
        <f t="shared" ref="C72:D72" si="0" xml:space="preserve"> INDEX($A4:$A66,MATCH(MAX(H4:H66),H4:H66,0),0)</f>
        <v>0.5</v>
      </c>
      <c r="D72">
        <f t="shared" si="0"/>
        <v>0.4</v>
      </c>
    </row>
    <row r="73" spans="1:11" x14ac:dyDescent="0.3">
      <c r="A73" s="6" t="s">
        <v>10</v>
      </c>
      <c r="B73">
        <f>MAX(G4:G66)</f>
        <v>0.33700000000000002</v>
      </c>
      <c r="C73">
        <f t="shared" ref="C73:D73" si="1">MAX(H4:H66)</f>
        <v>0.36409999999999998</v>
      </c>
      <c r="D73">
        <f t="shared" si="1"/>
        <v>0.34250000000000003</v>
      </c>
    </row>
    <row r="74" spans="1:11" x14ac:dyDescent="0.3">
      <c r="A74" s="6" t="s">
        <v>14</v>
      </c>
      <c r="B74">
        <f xml:space="preserve"> INDEX(B4:B66,MATCH(MAX(G4:G66),G4:G66,0),0)</f>
        <v>45</v>
      </c>
      <c r="C74">
        <f t="shared" ref="C74:D74" si="2" xml:space="preserve"> INDEX(C4:C66,MATCH(MAX(H4:H66),H4:H66,0),0)</f>
        <v>46</v>
      </c>
      <c r="D74">
        <f t="shared" si="2"/>
        <v>45</v>
      </c>
    </row>
  </sheetData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9497-D2AC-43F2-9D75-B10ACD74C396}">
  <dimension ref="A1:AH74"/>
  <sheetViews>
    <sheetView topLeftCell="A9" zoomScaleNormal="100" workbookViewId="0">
      <selection activeCell="K4" sqref="K4:K66"/>
    </sheetView>
  </sheetViews>
  <sheetFormatPr baseColWidth="10" defaultRowHeight="14.4" x14ac:dyDescent="0.3"/>
  <sheetData>
    <row r="1" spans="1:34" x14ac:dyDescent="0.3">
      <c r="A1" s="7" t="s">
        <v>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x14ac:dyDescent="0.3">
      <c r="A2" s="7" t="s">
        <v>14</v>
      </c>
      <c r="B2" s="7"/>
      <c r="C2" s="7"/>
      <c r="D2" s="7"/>
      <c r="E2" s="7"/>
      <c r="F2" s="7" t="s">
        <v>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34" x14ac:dyDescent="0.3">
      <c r="A3" s="7" t="s">
        <v>0</v>
      </c>
      <c r="B3" s="7" t="s">
        <v>6</v>
      </c>
      <c r="C3" s="7" t="s">
        <v>7</v>
      </c>
      <c r="D3" s="7" t="s">
        <v>8</v>
      </c>
      <c r="E3" s="7"/>
      <c r="F3" s="7" t="s">
        <v>0</v>
      </c>
      <c r="G3" s="7" t="s">
        <v>6</v>
      </c>
      <c r="H3" s="7" t="s">
        <v>7</v>
      </c>
      <c r="I3" s="7" t="s">
        <v>8</v>
      </c>
      <c r="J3" s="7"/>
    </row>
    <row r="4" spans="1:34" x14ac:dyDescent="0.3">
      <c r="A4" s="8">
        <v>0.3</v>
      </c>
      <c r="B4" s="7">
        <v>18</v>
      </c>
      <c r="C4" s="7">
        <v>17</v>
      </c>
      <c r="D4" s="7">
        <v>17</v>
      </c>
      <c r="E4" s="7"/>
      <c r="F4" s="8">
        <v>0.3</v>
      </c>
      <c r="G4" s="7">
        <v>8.8900000000000007E-2</v>
      </c>
      <c r="H4" s="7">
        <v>0.13020000000000001</v>
      </c>
      <c r="I4" s="7">
        <v>8.9700000000000002E-2</v>
      </c>
      <c r="J4" s="7"/>
      <c r="K4">
        <v>2</v>
      </c>
    </row>
    <row r="5" spans="1:34" x14ac:dyDescent="0.3">
      <c r="A5" s="8">
        <v>0.4</v>
      </c>
      <c r="B5" s="7">
        <v>18</v>
      </c>
      <c r="C5" s="7">
        <v>17</v>
      </c>
      <c r="D5" s="7">
        <v>18</v>
      </c>
      <c r="E5" s="7"/>
      <c r="F5" s="8">
        <v>0.4</v>
      </c>
      <c r="G5" s="7">
        <v>8.8900000000000007E-2</v>
      </c>
      <c r="H5" s="7">
        <v>0.13020000000000001</v>
      </c>
      <c r="I5" s="7">
        <v>9.5699999999999993E-2</v>
      </c>
      <c r="J5" s="7"/>
      <c r="K5">
        <v>2</v>
      </c>
    </row>
    <row r="6" spans="1:34" x14ac:dyDescent="0.3">
      <c r="A6" s="8">
        <v>0.5</v>
      </c>
      <c r="B6" s="7">
        <v>21</v>
      </c>
      <c r="C6" s="7">
        <v>18</v>
      </c>
      <c r="D6" s="7">
        <v>21</v>
      </c>
      <c r="E6" s="7"/>
      <c r="F6" s="8">
        <v>0.5</v>
      </c>
      <c r="G6" s="7">
        <v>0.10290000000000001</v>
      </c>
      <c r="H6" s="7">
        <v>0.13719999999999999</v>
      </c>
      <c r="I6" s="7">
        <v>0.1086</v>
      </c>
      <c r="J6" s="7"/>
      <c r="K6">
        <v>2</v>
      </c>
    </row>
    <row r="7" spans="1:34" x14ac:dyDescent="0.3">
      <c r="A7" s="8">
        <v>0.6</v>
      </c>
      <c r="B7" s="7">
        <v>23</v>
      </c>
      <c r="C7" s="7">
        <v>18</v>
      </c>
      <c r="D7" s="7">
        <v>24</v>
      </c>
      <c r="E7" s="7"/>
      <c r="F7" s="8">
        <v>0.6</v>
      </c>
      <c r="G7" s="7">
        <v>8.2299999999999998E-2</v>
      </c>
      <c r="H7" s="7">
        <v>0.13719999999999999</v>
      </c>
      <c r="I7" s="7">
        <v>9.4E-2</v>
      </c>
      <c r="J7" s="7"/>
      <c r="K7">
        <v>2</v>
      </c>
    </row>
    <row r="8" spans="1:34" x14ac:dyDescent="0.3">
      <c r="A8" s="8">
        <v>0.65</v>
      </c>
      <c r="B8" s="7">
        <v>9</v>
      </c>
      <c r="C8" s="7">
        <v>20</v>
      </c>
      <c r="D8" s="7">
        <v>15</v>
      </c>
      <c r="E8" s="7"/>
      <c r="F8" s="8">
        <v>0.65</v>
      </c>
      <c r="G8" s="7">
        <v>1.1599999999999999E-2</v>
      </c>
      <c r="H8" s="7">
        <v>0.14180000000000001</v>
      </c>
      <c r="I8" s="7">
        <v>5.2699999999999997E-2</v>
      </c>
      <c r="J8" s="7"/>
      <c r="K8">
        <v>2</v>
      </c>
    </row>
    <row r="9" spans="1:34" x14ac:dyDescent="0.3">
      <c r="A9" s="8">
        <v>0.7</v>
      </c>
      <c r="B9" s="7">
        <v>4</v>
      </c>
      <c r="C9" s="7">
        <v>21</v>
      </c>
      <c r="D9" s="7">
        <v>5</v>
      </c>
      <c r="E9" s="7"/>
      <c r="F9" s="8">
        <v>0.7</v>
      </c>
      <c r="G9" s="7">
        <v>4.7100000000000003E-2</v>
      </c>
      <c r="H9" s="7">
        <v>0.1434</v>
      </c>
      <c r="I9" s="7">
        <v>2.3199999999999998E-2</v>
      </c>
      <c r="J9" s="7"/>
      <c r="K9">
        <v>2</v>
      </c>
    </row>
    <row r="10" spans="1:34" x14ac:dyDescent="0.3">
      <c r="A10" s="8">
        <v>0.75</v>
      </c>
      <c r="B10" s="7">
        <v>3</v>
      </c>
      <c r="C10" s="7">
        <v>24</v>
      </c>
      <c r="D10" s="7">
        <v>3</v>
      </c>
      <c r="E10" s="7"/>
      <c r="F10" s="8">
        <v>0.75</v>
      </c>
      <c r="G10" s="7">
        <v>7.4200000000000002E-2</v>
      </c>
      <c r="H10" s="7">
        <v>0.11600000000000001</v>
      </c>
      <c r="I10" s="7">
        <v>6.93E-2</v>
      </c>
      <c r="J10" s="7"/>
      <c r="K10">
        <v>2</v>
      </c>
    </row>
    <row r="11" spans="1:34" x14ac:dyDescent="0.3">
      <c r="A11" s="8">
        <v>0.8</v>
      </c>
      <c r="B11" s="7">
        <v>1</v>
      </c>
      <c r="C11" s="7">
        <v>8</v>
      </c>
      <c r="D11" s="7">
        <v>2</v>
      </c>
      <c r="E11" s="7"/>
      <c r="F11" s="8">
        <v>0.8</v>
      </c>
      <c r="G11" s="7">
        <v>8.8300000000000003E-2</v>
      </c>
      <c r="H11" s="7">
        <v>3.32E-2</v>
      </c>
      <c r="I11" s="7">
        <v>5.2200000000000003E-2</v>
      </c>
      <c r="J11" s="7"/>
      <c r="K11">
        <v>2</v>
      </c>
    </row>
    <row r="12" spans="1:34" x14ac:dyDescent="0.3">
      <c r="A12" s="8">
        <v>0.85</v>
      </c>
      <c r="B12" s="7">
        <v>1</v>
      </c>
      <c r="C12" s="7">
        <v>3</v>
      </c>
      <c r="D12" s="7">
        <v>1</v>
      </c>
      <c r="E12" s="7"/>
      <c r="F12" s="8">
        <v>0.85</v>
      </c>
      <c r="G12" s="7">
        <v>8.9300000000000004E-2</v>
      </c>
      <c r="H12" s="7">
        <v>5.3900000000000003E-2</v>
      </c>
      <c r="I12" s="7">
        <v>8.2900000000000001E-2</v>
      </c>
      <c r="J12" s="7"/>
      <c r="K12">
        <v>2</v>
      </c>
    </row>
    <row r="13" spans="1:34" x14ac:dyDescent="0.3">
      <c r="A13" s="8">
        <v>0.9</v>
      </c>
      <c r="B13" s="7">
        <v>1</v>
      </c>
      <c r="C13" s="7">
        <v>2</v>
      </c>
      <c r="D13" s="7">
        <v>1</v>
      </c>
      <c r="E13" s="7"/>
      <c r="F13" s="8">
        <v>0.9</v>
      </c>
      <c r="G13" s="7">
        <v>8.8999999999999996E-2</v>
      </c>
      <c r="H13" s="7">
        <v>3.5400000000000001E-2</v>
      </c>
      <c r="I13" s="7">
        <v>8.2699999999999996E-2</v>
      </c>
      <c r="J13" s="7"/>
      <c r="K13">
        <v>2</v>
      </c>
    </row>
    <row r="14" spans="1:34" x14ac:dyDescent="0.3">
      <c r="A14" s="8">
        <v>0.95</v>
      </c>
      <c r="B14" s="7">
        <v>1</v>
      </c>
      <c r="C14" s="7">
        <v>1</v>
      </c>
      <c r="D14" s="7">
        <v>1</v>
      </c>
      <c r="E14" s="7"/>
      <c r="F14" s="8">
        <v>0.95</v>
      </c>
      <c r="G14" s="7">
        <v>8.8999999999999996E-2</v>
      </c>
      <c r="H14" s="7">
        <v>4.6699999999999998E-2</v>
      </c>
      <c r="I14" s="7">
        <v>8.2699999999999996E-2</v>
      </c>
      <c r="J14" s="7"/>
      <c r="K14">
        <v>2</v>
      </c>
    </row>
    <row r="15" spans="1:34" x14ac:dyDescent="0.3">
      <c r="A15" s="8">
        <v>0.99</v>
      </c>
      <c r="B15" s="7">
        <v>1</v>
      </c>
      <c r="C15" s="7">
        <v>1</v>
      </c>
      <c r="D15" s="7">
        <v>1</v>
      </c>
      <c r="E15" s="7"/>
      <c r="F15" s="8">
        <v>0.99</v>
      </c>
      <c r="G15" s="7">
        <v>8.8999999999999996E-2</v>
      </c>
      <c r="H15" s="7">
        <v>4.6699999999999998E-2</v>
      </c>
      <c r="I15" s="7">
        <v>8.2699999999999996E-2</v>
      </c>
      <c r="J15" s="7"/>
      <c r="K15">
        <v>2</v>
      </c>
    </row>
    <row r="16" spans="1:34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x14ac:dyDescent="0.3">
      <c r="A18" s="7" t="s">
        <v>3</v>
      </c>
      <c r="B18" s="7"/>
      <c r="C18" s="7"/>
      <c r="D18" s="7"/>
      <c r="E18" s="7"/>
      <c r="F18" s="7"/>
      <c r="G18" s="7"/>
      <c r="H18" s="7"/>
      <c r="I18" s="7"/>
      <c r="J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x14ac:dyDescent="0.3">
      <c r="A19" s="7" t="s">
        <v>14</v>
      </c>
      <c r="B19" s="7"/>
      <c r="C19" s="7"/>
      <c r="D19" s="7"/>
      <c r="E19" s="7"/>
      <c r="F19" s="7" t="s">
        <v>2</v>
      </c>
      <c r="G19" s="7"/>
      <c r="H19" s="7"/>
      <c r="I19" s="7"/>
      <c r="J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34" x14ac:dyDescent="0.3">
      <c r="A20" s="7" t="s">
        <v>0</v>
      </c>
      <c r="B20" s="7" t="s">
        <v>6</v>
      </c>
      <c r="C20" s="7" t="s">
        <v>7</v>
      </c>
      <c r="D20" s="7" t="s">
        <v>8</v>
      </c>
      <c r="E20" s="7"/>
      <c r="F20" s="7" t="s">
        <v>0</v>
      </c>
      <c r="G20" s="7" t="s">
        <v>6</v>
      </c>
      <c r="H20" s="7" t="s">
        <v>7</v>
      </c>
      <c r="I20" s="7" t="s">
        <v>8</v>
      </c>
      <c r="J20" s="7"/>
    </row>
    <row r="21" spans="1:34" x14ac:dyDescent="0.3">
      <c r="A21" s="8">
        <v>0.3</v>
      </c>
      <c r="B21" s="7">
        <v>4</v>
      </c>
      <c r="C21" s="7">
        <v>4</v>
      </c>
      <c r="D21" s="7">
        <v>4</v>
      </c>
      <c r="E21" s="7"/>
      <c r="F21" s="8">
        <v>0.3</v>
      </c>
      <c r="G21" s="7">
        <v>-2.1899999999999999E-2</v>
      </c>
      <c r="H21" s="7">
        <v>1.78E-2</v>
      </c>
      <c r="I21">
        <v>-1.9199999999999998E-2</v>
      </c>
      <c r="J21" s="7"/>
      <c r="K21">
        <v>3</v>
      </c>
    </row>
    <row r="22" spans="1:34" x14ac:dyDescent="0.3">
      <c r="A22" s="8">
        <v>0.4</v>
      </c>
      <c r="B22" s="7">
        <v>4</v>
      </c>
      <c r="C22" s="7">
        <v>4</v>
      </c>
      <c r="D22" s="7">
        <v>4</v>
      </c>
      <c r="E22" s="7"/>
      <c r="F22" s="8">
        <v>0.4</v>
      </c>
      <c r="G22" s="7">
        <v>-2.1899999999999999E-2</v>
      </c>
      <c r="H22" s="7">
        <v>1.78E-2</v>
      </c>
      <c r="I22" s="7">
        <v>-1.9199999999999998E-2</v>
      </c>
      <c r="J22" s="7"/>
      <c r="K22">
        <v>3</v>
      </c>
    </row>
    <row r="23" spans="1:34" x14ac:dyDescent="0.3">
      <c r="A23" s="8">
        <v>0.5</v>
      </c>
      <c r="B23" s="7">
        <v>5</v>
      </c>
      <c r="C23" s="7">
        <v>4</v>
      </c>
      <c r="D23" s="7">
        <v>5</v>
      </c>
      <c r="E23" s="7"/>
      <c r="F23" s="8">
        <v>0.5</v>
      </c>
      <c r="G23">
        <v>-1.9400000000000001E-2</v>
      </c>
      <c r="H23" s="7">
        <v>2.0500000000000001E-2</v>
      </c>
      <c r="I23" s="7">
        <v>-1.8200000000000001E-2</v>
      </c>
      <c r="J23" s="7"/>
      <c r="K23">
        <v>3</v>
      </c>
    </row>
    <row r="24" spans="1:34" x14ac:dyDescent="0.3">
      <c r="A24" s="8">
        <v>0.6</v>
      </c>
      <c r="B24" s="7">
        <v>8</v>
      </c>
      <c r="C24" s="7">
        <v>4</v>
      </c>
      <c r="D24" s="7">
        <v>8</v>
      </c>
      <c r="E24" s="7"/>
      <c r="F24" s="8">
        <v>0.6</v>
      </c>
      <c r="G24">
        <v>9.2999999999999992E-3</v>
      </c>
      <c r="H24" s="7">
        <v>2.0500000000000001E-2</v>
      </c>
      <c r="I24" s="7">
        <v>-1.4E-3</v>
      </c>
      <c r="J24" s="7"/>
      <c r="K24">
        <v>3</v>
      </c>
    </row>
    <row r="25" spans="1:34" x14ac:dyDescent="0.3">
      <c r="A25" s="8">
        <v>0.65</v>
      </c>
      <c r="B25" s="7">
        <v>5</v>
      </c>
      <c r="C25" s="7">
        <v>4</v>
      </c>
      <c r="D25" s="7">
        <v>7</v>
      </c>
      <c r="E25" s="7"/>
      <c r="F25" s="8">
        <v>0.65</v>
      </c>
      <c r="G25">
        <v>8.5000000000000006E-3</v>
      </c>
      <c r="H25" s="7">
        <v>2.0500000000000001E-2</v>
      </c>
      <c r="I25" s="7">
        <v>1.46E-2</v>
      </c>
      <c r="J25" s="7"/>
      <c r="K25">
        <v>3</v>
      </c>
    </row>
    <row r="26" spans="1:34" x14ac:dyDescent="0.3">
      <c r="A26" s="8">
        <v>0.7</v>
      </c>
      <c r="B26" s="7">
        <v>3</v>
      </c>
      <c r="C26" s="7">
        <v>5</v>
      </c>
      <c r="D26" s="7">
        <v>3</v>
      </c>
      <c r="E26" s="7"/>
      <c r="F26" s="8">
        <v>0.7</v>
      </c>
      <c r="G26">
        <v>4.48E-2</v>
      </c>
      <c r="H26" s="7">
        <v>2.0299999999999999E-2</v>
      </c>
      <c r="I26">
        <v>3.95E-2</v>
      </c>
      <c r="J26" s="7"/>
      <c r="K26">
        <v>3</v>
      </c>
    </row>
    <row r="27" spans="1:34" x14ac:dyDescent="0.3">
      <c r="A27" s="8">
        <v>0.75</v>
      </c>
      <c r="B27" s="7">
        <v>2</v>
      </c>
      <c r="C27" s="7">
        <v>8</v>
      </c>
      <c r="D27" s="7">
        <v>2</v>
      </c>
      <c r="E27" s="7"/>
      <c r="F27" s="8">
        <v>0.75</v>
      </c>
      <c r="G27">
        <v>9.9000000000000005E-2</v>
      </c>
      <c r="H27" s="7">
        <v>1.9199999999999998E-2</v>
      </c>
      <c r="I27">
        <v>9.1899999999999996E-2</v>
      </c>
      <c r="J27" s="7"/>
      <c r="K27">
        <v>3</v>
      </c>
    </row>
    <row r="28" spans="1:34" x14ac:dyDescent="0.3">
      <c r="A28" s="8">
        <v>0.8</v>
      </c>
      <c r="B28" s="7">
        <v>1</v>
      </c>
      <c r="C28" s="7">
        <v>4</v>
      </c>
      <c r="D28" s="7">
        <v>1</v>
      </c>
      <c r="E28" s="7"/>
      <c r="F28" s="8">
        <v>0.8</v>
      </c>
      <c r="G28">
        <v>8.8300000000000003E-2</v>
      </c>
      <c r="H28" s="7">
        <v>2.3699999999999999E-2</v>
      </c>
      <c r="I28">
        <v>8.0199999999999994E-2</v>
      </c>
      <c r="J28" s="7"/>
      <c r="K28">
        <v>3</v>
      </c>
    </row>
    <row r="29" spans="1:34" x14ac:dyDescent="0.3">
      <c r="A29" s="8">
        <v>0.85</v>
      </c>
      <c r="B29" s="7">
        <v>1</v>
      </c>
      <c r="C29" s="7">
        <v>2</v>
      </c>
      <c r="D29" s="7">
        <v>1</v>
      </c>
      <c r="E29" s="7"/>
      <c r="F29" s="8">
        <v>0.85</v>
      </c>
      <c r="G29">
        <v>8.9300000000000004E-2</v>
      </c>
      <c r="H29" s="7">
        <v>6.0499999999999998E-2</v>
      </c>
      <c r="I29">
        <v>8.2900000000000001E-2</v>
      </c>
      <c r="J29" s="7"/>
      <c r="K29">
        <v>3</v>
      </c>
    </row>
    <row r="30" spans="1:34" x14ac:dyDescent="0.3">
      <c r="A30" s="8">
        <v>0.9</v>
      </c>
      <c r="B30" s="7">
        <v>1</v>
      </c>
      <c r="C30" s="7">
        <v>1</v>
      </c>
      <c r="D30" s="7">
        <v>1</v>
      </c>
      <c r="E30" s="7"/>
      <c r="F30" s="8">
        <v>0.9</v>
      </c>
      <c r="G30">
        <v>8.8999999999999996E-2</v>
      </c>
      <c r="H30" s="7">
        <v>4.5900000000000003E-2</v>
      </c>
      <c r="I30">
        <v>8.2699999999999996E-2</v>
      </c>
      <c r="J30" s="7"/>
      <c r="K30">
        <v>3</v>
      </c>
    </row>
    <row r="31" spans="1:34" x14ac:dyDescent="0.3">
      <c r="A31" s="8">
        <v>0.95</v>
      </c>
      <c r="B31" s="7">
        <v>1</v>
      </c>
      <c r="C31" s="7">
        <v>1</v>
      </c>
      <c r="D31" s="7">
        <v>1</v>
      </c>
      <c r="E31" s="7"/>
      <c r="F31" s="8">
        <v>0.95</v>
      </c>
      <c r="G31">
        <v>8.8999999999999996E-2</v>
      </c>
      <c r="H31" s="7">
        <v>4.6699999999999998E-2</v>
      </c>
      <c r="I31">
        <v>8.2699999999999996E-2</v>
      </c>
      <c r="J31" s="7"/>
      <c r="K31">
        <v>3</v>
      </c>
    </row>
    <row r="32" spans="1:34" x14ac:dyDescent="0.3">
      <c r="A32" s="8">
        <v>0.99</v>
      </c>
      <c r="B32" s="7">
        <v>1</v>
      </c>
      <c r="C32" s="7">
        <v>1</v>
      </c>
      <c r="D32" s="7">
        <v>1</v>
      </c>
      <c r="E32" s="7"/>
      <c r="F32" s="8">
        <v>0.99</v>
      </c>
      <c r="G32">
        <v>8.8999999999999996E-2</v>
      </c>
      <c r="H32" s="7">
        <v>4.6699999999999998E-2</v>
      </c>
      <c r="I32">
        <v>8.2699999999999996E-2</v>
      </c>
      <c r="J32" s="7"/>
      <c r="K32">
        <v>3</v>
      </c>
    </row>
    <row r="33" spans="1:34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x14ac:dyDescent="0.3">
      <c r="A35" s="7" t="s">
        <v>4</v>
      </c>
      <c r="B35" s="7"/>
      <c r="C35" s="7"/>
      <c r="D35" s="7"/>
      <c r="E35" s="7"/>
      <c r="F35" s="7"/>
      <c r="G35" s="7"/>
      <c r="H35" s="7"/>
      <c r="I35" s="7"/>
      <c r="J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x14ac:dyDescent="0.3">
      <c r="A36" s="7" t="s">
        <v>14</v>
      </c>
      <c r="B36" s="7"/>
      <c r="C36" s="7"/>
      <c r="D36" s="7"/>
      <c r="E36" s="7"/>
      <c r="F36" s="7" t="s">
        <v>2</v>
      </c>
      <c r="G36" s="7"/>
      <c r="H36" s="7"/>
      <c r="I36" s="7"/>
      <c r="J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34" x14ac:dyDescent="0.3">
      <c r="A37" s="7" t="s">
        <v>0</v>
      </c>
      <c r="B37" s="7" t="s">
        <v>6</v>
      </c>
      <c r="C37" s="7" t="s">
        <v>7</v>
      </c>
      <c r="D37" s="7" t="s">
        <v>8</v>
      </c>
      <c r="E37" s="7"/>
      <c r="F37" s="7" t="s">
        <v>0</v>
      </c>
      <c r="G37" s="7" t="s">
        <v>6</v>
      </c>
      <c r="H37" s="7" t="s">
        <v>7</v>
      </c>
      <c r="I37" s="7" t="s">
        <v>8</v>
      </c>
      <c r="J37" s="7"/>
    </row>
    <row r="38" spans="1:34" x14ac:dyDescent="0.3">
      <c r="A38" s="8">
        <v>0.3</v>
      </c>
      <c r="B38" s="7">
        <v>0</v>
      </c>
      <c r="C38" s="7">
        <v>0</v>
      </c>
      <c r="D38" s="7">
        <v>0</v>
      </c>
      <c r="E38" s="7"/>
      <c r="F38" s="8">
        <v>0.3</v>
      </c>
      <c r="G38" s="7">
        <v>-1</v>
      </c>
      <c r="H38" s="7">
        <v>-1</v>
      </c>
      <c r="I38" s="7">
        <v>-1</v>
      </c>
      <c r="J38" s="7"/>
      <c r="K38">
        <v>5</v>
      </c>
    </row>
    <row r="39" spans="1:34" x14ac:dyDescent="0.3">
      <c r="A39" s="8">
        <v>0.4</v>
      </c>
      <c r="B39" s="7">
        <v>0</v>
      </c>
      <c r="C39" s="7">
        <v>0</v>
      </c>
      <c r="D39" s="7">
        <v>0</v>
      </c>
      <c r="E39" s="7"/>
      <c r="F39" s="8">
        <v>0.4</v>
      </c>
      <c r="G39" s="7">
        <v>-1</v>
      </c>
      <c r="H39" s="7">
        <v>-1</v>
      </c>
      <c r="I39" s="7">
        <v>-1</v>
      </c>
      <c r="J39" s="7"/>
      <c r="K39">
        <v>5</v>
      </c>
    </row>
    <row r="40" spans="1:34" x14ac:dyDescent="0.3">
      <c r="A40" s="8">
        <v>0.5</v>
      </c>
      <c r="B40" s="7">
        <v>0</v>
      </c>
      <c r="C40" s="7">
        <v>0</v>
      </c>
      <c r="D40" s="7">
        <v>0</v>
      </c>
      <c r="E40" s="7"/>
      <c r="F40" s="8">
        <v>0.5</v>
      </c>
      <c r="G40" s="7">
        <v>-1</v>
      </c>
      <c r="H40" s="7">
        <v>-1</v>
      </c>
      <c r="I40" s="7">
        <v>-1</v>
      </c>
      <c r="J40" s="7"/>
      <c r="K40">
        <v>5</v>
      </c>
    </row>
    <row r="41" spans="1:34" x14ac:dyDescent="0.3">
      <c r="A41" s="8">
        <v>0.6</v>
      </c>
      <c r="B41" s="7">
        <v>3</v>
      </c>
      <c r="C41" s="7">
        <v>0</v>
      </c>
      <c r="D41" s="7">
        <v>2</v>
      </c>
      <c r="E41" s="7"/>
      <c r="F41" s="8">
        <v>0.6</v>
      </c>
      <c r="G41" s="7">
        <f>0.0269</f>
        <v>2.69E-2</v>
      </c>
      <c r="H41" s="7">
        <v>-1</v>
      </c>
      <c r="I41" s="7">
        <f>0.0319</f>
        <v>3.1899999999999998E-2</v>
      </c>
      <c r="J41" s="7"/>
      <c r="K41">
        <v>5</v>
      </c>
    </row>
    <row r="42" spans="1:34" x14ac:dyDescent="0.3">
      <c r="A42" s="8">
        <v>0.65</v>
      </c>
      <c r="B42" s="7">
        <v>1</v>
      </c>
      <c r="C42" s="7">
        <v>0</v>
      </c>
      <c r="D42" s="7">
        <v>2</v>
      </c>
      <c r="E42" s="7"/>
      <c r="F42" s="8">
        <v>0.65</v>
      </c>
      <c r="G42" s="7">
        <v>2.3400000000000001E-2</v>
      </c>
      <c r="H42" s="7">
        <v>-1</v>
      </c>
      <c r="I42" s="7">
        <v>1.43E-2</v>
      </c>
      <c r="J42" s="7"/>
      <c r="K42">
        <v>5</v>
      </c>
    </row>
    <row r="43" spans="1:34" x14ac:dyDescent="0.3">
      <c r="A43" s="8">
        <v>0.7</v>
      </c>
      <c r="B43" s="7">
        <v>1</v>
      </c>
      <c r="C43" s="7">
        <v>0</v>
      </c>
      <c r="D43" s="7">
        <v>1</v>
      </c>
      <c r="E43" s="7"/>
      <c r="F43" s="8">
        <v>0.7</v>
      </c>
      <c r="G43" s="7">
        <v>6.93E-2</v>
      </c>
      <c r="H43" s="7">
        <v>-1</v>
      </c>
      <c r="I43" s="7">
        <v>5.11E-2</v>
      </c>
      <c r="J43" s="7"/>
      <c r="K43">
        <v>5</v>
      </c>
    </row>
    <row r="44" spans="1:34" x14ac:dyDescent="0.3">
      <c r="A44" s="8">
        <v>0.75</v>
      </c>
      <c r="B44" s="7">
        <v>1</v>
      </c>
      <c r="C44" s="7">
        <v>2</v>
      </c>
      <c r="D44" s="7">
        <v>1</v>
      </c>
      <c r="E44" s="7"/>
      <c r="F44" s="8">
        <v>0.75</v>
      </c>
      <c r="G44" s="7">
        <v>8.2100000000000006E-2</v>
      </c>
      <c r="H44" s="7">
        <f>0.0106</f>
        <v>1.06E-2</v>
      </c>
      <c r="I44" s="7">
        <v>7.3599999999999999E-2</v>
      </c>
      <c r="J44" s="7"/>
      <c r="K44">
        <v>5</v>
      </c>
    </row>
    <row r="45" spans="1:34" x14ac:dyDescent="0.3">
      <c r="A45" s="8">
        <v>0.8</v>
      </c>
      <c r="B45" s="7">
        <v>1</v>
      </c>
      <c r="C45" s="7">
        <v>2</v>
      </c>
      <c r="D45" s="7">
        <v>1</v>
      </c>
      <c r="E45" s="7"/>
      <c r="F45" s="8">
        <v>0.8</v>
      </c>
      <c r="G45" s="7">
        <v>8.6499999999999994E-2</v>
      </c>
      <c r="H45" s="7">
        <v>2.1600000000000001E-2</v>
      </c>
      <c r="I45" s="7">
        <v>8.0199999999999994E-2</v>
      </c>
      <c r="J45" s="7"/>
      <c r="K45">
        <v>5</v>
      </c>
    </row>
    <row r="46" spans="1:34" x14ac:dyDescent="0.3">
      <c r="A46" s="8">
        <v>0.85</v>
      </c>
      <c r="B46" s="7">
        <v>1</v>
      </c>
      <c r="C46" s="7">
        <v>1</v>
      </c>
      <c r="D46" s="7">
        <v>1</v>
      </c>
      <c r="E46" s="7"/>
      <c r="F46" s="8">
        <v>0.85</v>
      </c>
      <c r="G46" s="7">
        <v>8.9300000000000004E-2</v>
      </c>
      <c r="H46" s="7">
        <v>4.1500000000000002E-2</v>
      </c>
      <c r="I46" s="7">
        <v>8.2900000000000001E-2</v>
      </c>
      <c r="J46" s="7"/>
      <c r="K46">
        <v>5</v>
      </c>
    </row>
    <row r="47" spans="1:34" x14ac:dyDescent="0.3">
      <c r="A47" s="8">
        <v>0.9</v>
      </c>
      <c r="B47" s="7">
        <v>1</v>
      </c>
      <c r="C47" s="7">
        <v>1</v>
      </c>
      <c r="D47" s="7">
        <v>1</v>
      </c>
      <c r="E47" s="7"/>
      <c r="F47" s="8">
        <v>0.9</v>
      </c>
      <c r="G47" s="7">
        <v>8.8999999999999996E-2</v>
      </c>
      <c r="H47" s="7">
        <v>4.5900000000000003E-2</v>
      </c>
      <c r="I47" s="7">
        <v>8.2699999999999996E-2</v>
      </c>
      <c r="J47" s="7"/>
      <c r="K47">
        <v>5</v>
      </c>
    </row>
    <row r="48" spans="1:34" x14ac:dyDescent="0.3">
      <c r="A48" s="8">
        <v>0.95</v>
      </c>
      <c r="B48" s="7">
        <v>1</v>
      </c>
      <c r="C48" s="7">
        <v>1</v>
      </c>
      <c r="D48" s="7">
        <v>1</v>
      </c>
      <c r="E48" s="7"/>
      <c r="F48" s="8">
        <v>0.95</v>
      </c>
      <c r="G48" s="7">
        <v>8.8999999999999996E-2</v>
      </c>
      <c r="H48" s="7">
        <v>4.6699999999999998E-2</v>
      </c>
      <c r="I48" s="7">
        <v>8.2699999999999996E-2</v>
      </c>
      <c r="J48" s="7"/>
      <c r="K48">
        <v>5</v>
      </c>
    </row>
    <row r="49" spans="1:34" x14ac:dyDescent="0.3">
      <c r="A49" s="8">
        <v>0.99</v>
      </c>
      <c r="B49" s="7">
        <v>1</v>
      </c>
      <c r="C49" s="7">
        <v>1</v>
      </c>
      <c r="D49" s="7">
        <v>1</v>
      </c>
      <c r="E49" s="7"/>
      <c r="F49" s="8">
        <v>0.99</v>
      </c>
      <c r="G49" s="7">
        <v>8.8999999999999996E-2</v>
      </c>
      <c r="H49" s="7">
        <v>4.6699999999999998E-2</v>
      </c>
      <c r="I49" s="7">
        <v>8.2699999999999996E-2</v>
      </c>
      <c r="J49" s="7"/>
      <c r="K49">
        <v>5</v>
      </c>
    </row>
    <row r="50" spans="1:34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x14ac:dyDescent="0.3">
      <c r="A52" s="7" t="s">
        <v>5</v>
      </c>
      <c r="B52" s="7"/>
      <c r="C52" s="7"/>
      <c r="D52" s="7"/>
      <c r="E52" s="7"/>
      <c r="F52" s="7"/>
      <c r="G52" s="7"/>
      <c r="H52" s="7"/>
      <c r="I52" s="7"/>
      <c r="J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x14ac:dyDescent="0.3">
      <c r="A53" s="7" t="s">
        <v>14</v>
      </c>
      <c r="B53" s="7"/>
      <c r="C53" s="7"/>
      <c r="D53" s="7"/>
      <c r="E53" s="7"/>
      <c r="F53" s="7" t="s">
        <v>2</v>
      </c>
      <c r="G53" s="7"/>
      <c r="H53" s="7"/>
      <c r="I53" s="7"/>
      <c r="J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x14ac:dyDescent="0.3">
      <c r="A54" s="7" t="s">
        <v>0</v>
      </c>
      <c r="B54" s="7" t="s">
        <v>6</v>
      </c>
      <c r="C54" s="7" t="s">
        <v>7</v>
      </c>
      <c r="D54" s="7" t="s">
        <v>8</v>
      </c>
      <c r="E54" s="7"/>
      <c r="F54" s="7" t="s">
        <v>0</v>
      </c>
      <c r="G54" s="7" t="s">
        <v>6</v>
      </c>
      <c r="H54" s="7" t="s">
        <v>7</v>
      </c>
      <c r="I54" s="7" t="s">
        <v>8</v>
      </c>
      <c r="J54" s="7"/>
    </row>
    <row r="55" spans="1:34" x14ac:dyDescent="0.3">
      <c r="A55" s="8">
        <v>0.3</v>
      </c>
      <c r="B55" s="7">
        <v>0</v>
      </c>
      <c r="C55" s="7">
        <v>0</v>
      </c>
      <c r="D55" s="7">
        <v>0</v>
      </c>
      <c r="E55" s="7"/>
      <c r="F55" s="8">
        <v>0.3</v>
      </c>
      <c r="G55" s="7">
        <v>-1</v>
      </c>
      <c r="H55" s="7">
        <v>-1</v>
      </c>
      <c r="I55" s="7">
        <v>-1</v>
      </c>
      <c r="J55" s="7"/>
      <c r="K55">
        <v>30</v>
      </c>
    </row>
    <row r="56" spans="1:34" x14ac:dyDescent="0.3">
      <c r="A56" s="8">
        <v>0.4</v>
      </c>
      <c r="B56" s="7">
        <v>0</v>
      </c>
      <c r="C56" s="7">
        <v>0</v>
      </c>
      <c r="D56" s="7">
        <v>0</v>
      </c>
      <c r="E56" s="7"/>
      <c r="F56" s="8">
        <v>0.4</v>
      </c>
      <c r="G56" s="7">
        <v>-1</v>
      </c>
      <c r="H56" s="7">
        <v>-1</v>
      </c>
      <c r="I56" s="7">
        <v>-1</v>
      </c>
      <c r="J56" s="7"/>
      <c r="K56">
        <v>30</v>
      </c>
    </row>
    <row r="57" spans="1:34" x14ac:dyDescent="0.3">
      <c r="A57" s="8">
        <v>0.5</v>
      </c>
      <c r="B57" s="7">
        <v>0</v>
      </c>
      <c r="C57" s="7">
        <v>0</v>
      </c>
      <c r="D57" s="7">
        <v>0</v>
      </c>
      <c r="E57" s="7"/>
      <c r="F57" s="8">
        <v>0.5</v>
      </c>
      <c r="G57" s="7">
        <v>-1</v>
      </c>
      <c r="H57" s="7">
        <v>-1</v>
      </c>
      <c r="I57" s="7">
        <v>-1</v>
      </c>
      <c r="J57" s="7"/>
      <c r="K57">
        <v>30</v>
      </c>
    </row>
    <row r="58" spans="1:34" x14ac:dyDescent="0.3">
      <c r="A58" s="8">
        <v>0.6</v>
      </c>
      <c r="B58" s="7">
        <v>0</v>
      </c>
      <c r="C58" s="7">
        <v>0</v>
      </c>
      <c r="D58" s="7">
        <v>0</v>
      </c>
      <c r="E58" s="7"/>
      <c r="F58" s="8">
        <v>0.6</v>
      </c>
      <c r="G58" s="7">
        <v>-1</v>
      </c>
      <c r="H58" s="7">
        <v>-1</v>
      </c>
      <c r="I58" s="7">
        <v>-1</v>
      </c>
      <c r="J58" s="7"/>
      <c r="K58">
        <v>30</v>
      </c>
    </row>
    <row r="59" spans="1:34" x14ac:dyDescent="0.3">
      <c r="A59" s="8">
        <v>0.65</v>
      </c>
      <c r="B59" s="7">
        <v>0</v>
      </c>
      <c r="C59" s="7">
        <v>0</v>
      </c>
      <c r="D59" s="7">
        <v>0</v>
      </c>
      <c r="E59" s="7"/>
      <c r="F59" s="8">
        <v>0.65</v>
      </c>
      <c r="G59" s="7">
        <v>-1</v>
      </c>
      <c r="H59" s="7">
        <v>-1</v>
      </c>
      <c r="I59" s="7">
        <v>-1</v>
      </c>
      <c r="J59" s="7"/>
      <c r="K59">
        <v>30</v>
      </c>
    </row>
    <row r="60" spans="1:34" x14ac:dyDescent="0.3">
      <c r="A60" s="8">
        <v>0.7</v>
      </c>
      <c r="B60" s="7">
        <v>1</v>
      </c>
      <c r="C60" s="7">
        <v>0</v>
      </c>
      <c r="D60" s="7">
        <v>0</v>
      </c>
      <c r="E60" s="7"/>
      <c r="F60" s="8">
        <v>0.7</v>
      </c>
      <c r="G60" s="7">
        <f>0.0045</f>
        <v>4.4999999999999997E-3</v>
      </c>
      <c r="H60" s="7">
        <v>-1</v>
      </c>
      <c r="I60" s="7">
        <v>-1</v>
      </c>
      <c r="J60" s="7"/>
      <c r="K60">
        <v>30</v>
      </c>
    </row>
    <row r="61" spans="1:34" x14ac:dyDescent="0.3">
      <c r="A61" s="8">
        <v>0.75</v>
      </c>
      <c r="B61" s="7">
        <v>1</v>
      </c>
      <c r="C61" s="7">
        <v>0</v>
      </c>
      <c r="D61" s="7">
        <v>1</v>
      </c>
      <c r="E61" s="7"/>
      <c r="F61" s="8">
        <v>0.75</v>
      </c>
      <c r="G61" s="7">
        <v>6.1699999999999998E-2</v>
      </c>
      <c r="H61" s="7">
        <v>-1</v>
      </c>
      <c r="I61" s="7">
        <v>5.0900000000000001E-2</v>
      </c>
      <c r="J61" s="7"/>
      <c r="K61">
        <v>30</v>
      </c>
    </row>
    <row r="62" spans="1:34" x14ac:dyDescent="0.3">
      <c r="A62" s="8">
        <v>0.8</v>
      </c>
      <c r="B62" s="7">
        <v>1</v>
      </c>
      <c r="C62" s="7">
        <v>0</v>
      </c>
      <c r="D62" s="7">
        <v>1</v>
      </c>
      <c r="E62" s="7"/>
      <c r="F62" s="8">
        <v>0.8</v>
      </c>
      <c r="G62" s="7">
        <v>8.8800000000000004E-2</v>
      </c>
      <c r="H62" s="7">
        <v>-1</v>
      </c>
      <c r="I62" s="7">
        <v>8.1199999999999994E-2</v>
      </c>
      <c r="J62" s="7"/>
      <c r="K62">
        <v>30</v>
      </c>
    </row>
    <row r="63" spans="1:34" x14ac:dyDescent="0.3">
      <c r="A63" s="8">
        <v>0.85</v>
      </c>
      <c r="B63" s="7">
        <v>1</v>
      </c>
      <c r="C63" s="7">
        <v>1</v>
      </c>
      <c r="D63" s="7">
        <v>1</v>
      </c>
      <c r="E63" s="7"/>
      <c r="F63" s="8">
        <v>0.85</v>
      </c>
      <c r="G63" s="7">
        <v>9.1800000000000007E-2</v>
      </c>
      <c r="H63" s="7">
        <v>2.8199999999999999E-2</v>
      </c>
      <c r="I63" s="7">
        <v>8.5500000000000007E-2</v>
      </c>
      <c r="J63" s="7"/>
      <c r="K63">
        <v>30</v>
      </c>
    </row>
    <row r="64" spans="1:34" x14ac:dyDescent="0.3">
      <c r="A64" s="8">
        <v>0.9</v>
      </c>
      <c r="B64" s="7">
        <v>1</v>
      </c>
      <c r="C64" s="7">
        <v>1</v>
      </c>
      <c r="D64" s="7">
        <v>1</v>
      </c>
      <c r="E64" s="7"/>
      <c r="F64" s="8">
        <v>0.9</v>
      </c>
      <c r="G64" s="7">
        <v>8.8999999999999996E-2</v>
      </c>
      <c r="H64" s="7">
        <v>4.7100000000000003E-2</v>
      </c>
      <c r="I64" s="7">
        <v>8.5199999999999998E-2</v>
      </c>
      <c r="J64" s="7"/>
      <c r="K64">
        <v>30</v>
      </c>
    </row>
    <row r="65" spans="1:34" x14ac:dyDescent="0.3">
      <c r="A65" s="8">
        <v>0.95</v>
      </c>
      <c r="B65" s="7">
        <v>1</v>
      </c>
      <c r="C65" s="7">
        <v>1</v>
      </c>
      <c r="D65" s="7">
        <v>1</v>
      </c>
      <c r="E65" s="7"/>
      <c r="F65" s="8">
        <v>0.95</v>
      </c>
      <c r="G65" s="7">
        <v>8.8999999999999996E-2</v>
      </c>
      <c r="H65" s="7">
        <v>4.6699999999999998E-2</v>
      </c>
      <c r="I65" s="7">
        <v>8.2699999999999996E-2</v>
      </c>
      <c r="J65" s="7"/>
      <c r="K65">
        <v>30</v>
      </c>
    </row>
    <row r="66" spans="1:34" x14ac:dyDescent="0.3">
      <c r="A66" s="8">
        <v>0.99</v>
      </c>
      <c r="B66" s="7">
        <v>1</v>
      </c>
      <c r="C66" s="7">
        <v>1</v>
      </c>
      <c r="D66" s="7">
        <v>1</v>
      </c>
      <c r="E66" s="7"/>
      <c r="F66" s="8">
        <v>0.99</v>
      </c>
      <c r="G66" s="7">
        <v>8.8999999999999996E-2</v>
      </c>
      <c r="H66" s="7">
        <v>4.6699999999999998E-2</v>
      </c>
      <c r="I66" s="7">
        <v>8.2699999999999996E-2</v>
      </c>
      <c r="J66" s="7"/>
      <c r="K66">
        <v>30</v>
      </c>
    </row>
    <row r="67" spans="1:34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5" thickBot="1" x14ac:dyDescent="0.35">
      <c r="B70" s="5" t="s">
        <v>11</v>
      </c>
      <c r="C70" s="5" t="s">
        <v>12</v>
      </c>
      <c r="D70" s="5" t="s">
        <v>13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x14ac:dyDescent="0.3">
      <c r="A71" s="6" t="s">
        <v>9</v>
      </c>
      <c r="B71">
        <f xml:space="preserve"> INDEX($K4:$K66,MATCH(MAX(G4:G66),G4:G66,0),0)</f>
        <v>2</v>
      </c>
      <c r="C71">
        <f xml:space="preserve"> INDEX($K4:$K66,MATCH(MAX(H4:H66),H4:H66,0),0)</f>
        <v>2</v>
      </c>
      <c r="D71">
        <f xml:space="preserve"> INDEX($K4:$K66,MATCH(MAX(I4:I66),I4:I66,0),0)</f>
        <v>2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x14ac:dyDescent="0.3">
      <c r="A72" s="6" t="s">
        <v>0</v>
      </c>
      <c r="B72">
        <f xml:space="preserve"> INDEX($A4:$A66,MATCH(MAX(G4:G66),G4:G66,0),0)</f>
        <v>0.5</v>
      </c>
      <c r="C72">
        <f t="shared" ref="C72:D72" si="0" xml:space="preserve"> INDEX($A4:$A66,MATCH(MAX(H4:H66),H4:H66,0),0)</f>
        <v>0.7</v>
      </c>
      <c r="D72">
        <f t="shared" si="0"/>
        <v>0.5</v>
      </c>
    </row>
    <row r="73" spans="1:34" x14ac:dyDescent="0.3">
      <c r="A73" s="6" t="s">
        <v>10</v>
      </c>
      <c r="B73">
        <f>MAX(G4:G66)</f>
        <v>0.10290000000000001</v>
      </c>
      <c r="C73">
        <f t="shared" ref="C73:D73" si="1">MAX(H4:H66)</f>
        <v>0.1434</v>
      </c>
      <c r="D73">
        <f t="shared" si="1"/>
        <v>0.1086</v>
      </c>
    </row>
    <row r="74" spans="1:34" x14ac:dyDescent="0.3">
      <c r="A74" s="6" t="s">
        <v>14</v>
      </c>
      <c r="B74">
        <f xml:space="preserve"> INDEX(B4:B66,MATCH(MAX(G4:G66),G4:G66,0),0)</f>
        <v>21</v>
      </c>
      <c r="C74">
        <f t="shared" ref="C74:D74" si="2" xml:space="preserve"> INDEX(C4:C66,MATCH(MAX(H4:H66),H4:H66,0),0)</f>
        <v>21</v>
      </c>
      <c r="D74">
        <f t="shared" si="2"/>
        <v>21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8E8AB-2CC7-4886-AD8D-DDA533D9451F}">
  <dimension ref="A1:AG74"/>
  <sheetViews>
    <sheetView topLeftCell="B1" zoomScale="65" workbookViewId="0">
      <selection activeCell="K4" sqref="K4:K66"/>
    </sheetView>
  </sheetViews>
  <sheetFormatPr baseColWidth="10" defaultRowHeight="14.4" x14ac:dyDescent="0.3"/>
  <sheetData>
    <row r="1" spans="1:33" x14ac:dyDescent="0.3">
      <c r="A1" s="7" t="s">
        <v>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x14ac:dyDescent="0.3">
      <c r="A2" s="7" t="s">
        <v>14</v>
      </c>
      <c r="B2" s="7"/>
      <c r="C2" s="7"/>
      <c r="D2" s="7"/>
      <c r="E2" s="7"/>
      <c r="F2" s="7" t="s">
        <v>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33" x14ac:dyDescent="0.3">
      <c r="A3" s="7" t="s">
        <v>0</v>
      </c>
      <c r="B3" s="7" t="s">
        <v>6</v>
      </c>
      <c r="C3" s="7" t="s">
        <v>7</v>
      </c>
      <c r="D3" s="7" t="s">
        <v>8</v>
      </c>
      <c r="E3" s="7"/>
      <c r="F3" s="7" t="s">
        <v>0</v>
      </c>
      <c r="G3" s="7" t="s">
        <v>6</v>
      </c>
      <c r="H3" s="7" t="s">
        <v>7</v>
      </c>
      <c r="I3" s="7" t="s">
        <v>8</v>
      </c>
    </row>
    <row r="4" spans="1:33" x14ac:dyDescent="0.3">
      <c r="A4" s="8">
        <v>0.3</v>
      </c>
      <c r="B4" s="7">
        <v>7</v>
      </c>
      <c r="C4" s="7">
        <v>6</v>
      </c>
      <c r="D4" s="7">
        <v>6</v>
      </c>
      <c r="E4" s="7"/>
      <c r="F4" s="8">
        <v>0.3</v>
      </c>
      <c r="G4" s="7">
        <v>0.16700000000000001</v>
      </c>
      <c r="H4" s="7">
        <v>0.1822</v>
      </c>
      <c r="I4" s="7">
        <v>0.15870000000000001</v>
      </c>
      <c r="K4">
        <v>2</v>
      </c>
    </row>
    <row r="5" spans="1:33" x14ac:dyDescent="0.3">
      <c r="A5" s="8">
        <v>0.4</v>
      </c>
      <c r="B5" s="7">
        <v>7</v>
      </c>
      <c r="C5" s="7">
        <v>6</v>
      </c>
      <c r="D5" s="7">
        <v>7</v>
      </c>
      <c r="E5" s="7"/>
      <c r="F5" s="8">
        <v>0.4</v>
      </c>
      <c r="G5" s="7">
        <v>0.16700000000000001</v>
      </c>
      <c r="H5" s="7">
        <v>0.1822</v>
      </c>
      <c r="I5" s="7">
        <v>0.1709</v>
      </c>
      <c r="K5">
        <v>2</v>
      </c>
    </row>
    <row r="6" spans="1:33" x14ac:dyDescent="0.3">
      <c r="A6" s="8">
        <v>0.5</v>
      </c>
      <c r="B6" s="7">
        <v>8</v>
      </c>
      <c r="C6" s="7">
        <v>7</v>
      </c>
      <c r="D6" s="7">
        <v>8</v>
      </c>
      <c r="E6" s="7"/>
      <c r="F6" s="8">
        <v>0.5</v>
      </c>
      <c r="G6" s="7">
        <v>0.18129999999999999</v>
      </c>
      <c r="H6" s="7">
        <v>0.19980000000000001</v>
      </c>
      <c r="I6" s="7">
        <v>0.18640000000000001</v>
      </c>
      <c r="K6">
        <v>2</v>
      </c>
    </row>
    <row r="7" spans="1:33" x14ac:dyDescent="0.3">
      <c r="A7" s="8">
        <v>0.6</v>
      </c>
      <c r="B7" s="7">
        <v>13</v>
      </c>
      <c r="C7" s="7">
        <v>7</v>
      </c>
      <c r="D7" s="7">
        <v>13</v>
      </c>
      <c r="E7" s="7"/>
      <c r="F7" s="8">
        <v>0.6</v>
      </c>
      <c r="G7" s="7">
        <v>0.23430000000000001</v>
      </c>
      <c r="H7" s="7">
        <v>0.19980000000000001</v>
      </c>
      <c r="I7" s="7">
        <v>0.2364</v>
      </c>
      <c r="K7">
        <v>2</v>
      </c>
    </row>
    <row r="8" spans="1:33" x14ac:dyDescent="0.3">
      <c r="A8" s="8">
        <v>0.65</v>
      </c>
      <c r="B8" s="7">
        <v>10</v>
      </c>
      <c r="C8" s="7">
        <v>8</v>
      </c>
      <c r="D8" s="7">
        <v>11</v>
      </c>
      <c r="E8" s="7"/>
      <c r="F8" s="8">
        <v>0.65</v>
      </c>
      <c r="G8" s="7">
        <v>0.2031</v>
      </c>
      <c r="H8" s="7">
        <v>0.2097</v>
      </c>
      <c r="I8" s="7">
        <v>0.2074</v>
      </c>
      <c r="K8">
        <v>2</v>
      </c>
    </row>
    <row r="9" spans="1:33" x14ac:dyDescent="0.3">
      <c r="A9" s="8">
        <v>0.7</v>
      </c>
      <c r="B9" s="7">
        <v>5</v>
      </c>
      <c r="C9" s="7">
        <v>8</v>
      </c>
      <c r="D9" s="7">
        <v>6</v>
      </c>
      <c r="E9" s="7"/>
      <c r="F9" s="8">
        <v>0.7</v>
      </c>
      <c r="G9" s="7">
        <v>9.8500000000000004E-2</v>
      </c>
      <c r="H9" s="7">
        <v>0.2097</v>
      </c>
      <c r="I9" s="7">
        <v>0.1028</v>
      </c>
      <c r="K9">
        <v>2</v>
      </c>
    </row>
    <row r="10" spans="1:33" x14ac:dyDescent="0.3">
      <c r="A10" s="8">
        <v>0.75</v>
      </c>
      <c r="B10" s="7">
        <v>2</v>
      </c>
      <c r="C10" s="7">
        <v>13</v>
      </c>
      <c r="D10" s="7">
        <v>3</v>
      </c>
      <c r="E10" s="7"/>
      <c r="F10" s="8">
        <v>0.75</v>
      </c>
      <c r="G10" s="7">
        <v>9.5500000000000002E-2</v>
      </c>
      <c r="H10" s="7">
        <v>0.23949999999999999</v>
      </c>
      <c r="I10" s="7">
        <v>9.1899999999999996E-2</v>
      </c>
      <c r="K10">
        <v>2</v>
      </c>
    </row>
    <row r="11" spans="1:33" x14ac:dyDescent="0.3">
      <c r="A11" s="8">
        <v>0.8</v>
      </c>
      <c r="B11" s="7">
        <v>2</v>
      </c>
      <c r="C11" s="7">
        <v>8</v>
      </c>
      <c r="D11" s="7">
        <v>2</v>
      </c>
      <c r="E11" s="7"/>
      <c r="F11" s="8">
        <v>0.8</v>
      </c>
      <c r="G11" s="7">
        <v>9.8400000000000001E-2</v>
      </c>
      <c r="H11" s="7">
        <v>0.1694</v>
      </c>
      <c r="I11" s="7">
        <v>9.3399999999999997E-2</v>
      </c>
      <c r="K11">
        <v>2</v>
      </c>
    </row>
    <row r="12" spans="1:33" x14ac:dyDescent="0.3">
      <c r="A12" s="8">
        <v>0.85</v>
      </c>
      <c r="B12" s="7">
        <v>1</v>
      </c>
      <c r="C12" s="7">
        <v>4</v>
      </c>
      <c r="D12" s="7">
        <v>1</v>
      </c>
      <c r="E12" s="7"/>
      <c r="F12" s="8">
        <v>0.85</v>
      </c>
      <c r="G12" s="7">
        <v>0.1178</v>
      </c>
      <c r="H12" s="7">
        <v>8.4599999999999995E-2</v>
      </c>
      <c r="I12" s="7">
        <v>0.11210000000000001</v>
      </c>
      <c r="K12">
        <v>2</v>
      </c>
    </row>
    <row r="13" spans="1:33" x14ac:dyDescent="0.3">
      <c r="A13" s="8">
        <v>0.9</v>
      </c>
      <c r="B13" s="7">
        <v>1</v>
      </c>
      <c r="C13" s="7">
        <v>2</v>
      </c>
      <c r="D13" s="7">
        <v>1</v>
      </c>
      <c r="E13" s="7"/>
      <c r="F13" s="8">
        <v>0.9</v>
      </c>
      <c r="G13" s="7">
        <v>0.12189999999999999</v>
      </c>
      <c r="H13" s="7">
        <v>7.0999999999999994E-2</v>
      </c>
      <c r="I13" s="7">
        <v>0.11550000000000001</v>
      </c>
      <c r="K13">
        <v>2</v>
      </c>
    </row>
    <row r="14" spans="1:33" x14ac:dyDescent="0.3">
      <c r="A14" s="8">
        <v>0.95</v>
      </c>
      <c r="B14" s="7">
        <v>1</v>
      </c>
      <c r="C14" s="7">
        <v>1</v>
      </c>
      <c r="D14" s="7">
        <v>1</v>
      </c>
      <c r="E14" s="7"/>
      <c r="F14" s="8">
        <v>0.95</v>
      </c>
      <c r="G14" s="7">
        <v>0.12189999999999999</v>
      </c>
      <c r="H14" s="7">
        <v>6.8000000000000005E-2</v>
      </c>
      <c r="I14" s="7">
        <v>0.11550000000000001</v>
      </c>
      <c r="K14">
        <v>2</v>
      </c>
    </row>
    <row r="15" spans="1:33" x14ac:dyDescent="0.3">
      <c r="A15" s="8">
        <v>0.99</v>
      </c>
      <c r="B15" s="7">
        <v>1</v>
      </c>
      <c r="C15" s="7">
        <v>1</v>
      </c>
      <c r="D15" s="7">
        <v>1</v>
      </c>
      <c r="E15" s="7"/>
      <c r="F15" s="8">
        <v>0.99</v>
      </c>
      <c r="G15" s="7">
        <v>0.12189999999999999</v>
      </c>
      <c r="H15" s="7">
        <v>6.8000000000000005E-2</v>
      </c>
      <c r="I15" s="7">
        <v>0.11550000000000001</v>
      </c>
      <c r="K15">
        <v>2</v>
      </c>
    </row>
    <row r="16" spans="1:33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33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 x14ac:dyDescent="0.3">
      <c r="A18" s="7" t="s">
        <v>3</v>
      </c>
      <c r="B18" s="7"/>
      <c r="C18" s="7"/>
      <c r="D18" s="7"/>
      <c r="E18" s="7"/>
      <c r="F18" s="7"/>
      <c r="G18" s="7"/>
      <c r="H18" s="7"/>
      <c r="I18" s="7"/>
      <c r="J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 x14ac:dyDescent="0.3">
      <c r="A19" s="7" t="s">
        <v>14</v>
      </c>
      <c r="B19" s="7"/>
      <c r="C19" s="7"/>
      <c r="D19" s="7"/>
      <c r="E19" s="7"/>
      <c r="F19" s="7" t="s">
        <v>2</v>
      </c>
      <c r="G19" s="7"/>
      <c r="H19" s="7"/>
      <c r="I19" s="7"/>
      <c r="J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33" x14ac:dyDescent="0.3">
      <c r="A20" s="7" t="s">
        <v>0</v>
      </c>
      <c r="B20" s="7" t="s">
        <v>6</v>
      </c>
      <c r="C20" s="7" t="s">
        <v>7</v>
      </c>
      <c r="D20" s="7" t="s">
        <v>8</v>
      </c>
      <c r="E20" s="7"/>
      <c r="F20" s="7" t="s">
        <v>0</v>
      </c>
      <c r="G20" s="7" t="s">
        <v>6</v>
      </c>
      <c r="H20" s="7" t="s">
        <v>7</v>
      </c>
      <c r="I20" s="7" t="s">
        <v>8</v>
      </c>
    </row>
    <row r="21" spans="1:33" x14ac:dyDescent="0.3">
      <c r="A21" s="8">
        <v>0.3</v>
      </c>
      <c r="B21" s="7">
        <v>2</v>
      </c>
      <c r="C21" s="7">
        <v>2</v>
      </c>
      <c r="D21" s="7">
        <v>2</v>
      </c>
      <c r="E21" s="7"/>
      <c r="F21" s="8">
        <v>0.3</v>
      </c>
      <c r="G21" s="7">
        <v>4.3700000000000003E-2</v>
      </c>
      <c r="H21" s="7">
        <v>6.4199999999999993E-2</v>
      </c>
      <c r="I21" s="7">
        <v>4.36E-2</v>
      </c>
      <c r="K21">
        <v>3</v>
      </c>
    </row>
    <row r="22" spans="1:33" x14ac:dyDescent="0.3">
      <c r="A22" s="8">
        <v>0.4</v>
      </c>
      <c r="B22" s="7">
        <v>2</v>
      </c>
      <c r="C22" s="7">
        <v>2</v>
      </c>
      <c r="D22" s="7">
        <v>2</v>
      </c>
      <c r="E22" s="7"/>
      <c r="F22" s="8">
        <v>0.4</v>
      </c>
      <c r="G22" s="7">
        <v>4.3700000000000003E-2</v>
      </c>
      <c r="H22" s="7">
        <v>6.4199999999999993E-2</v>
      </c>
      <c r="I22" s="7">
        <v>4.36E-2</v>
      </c>
      <c r="K22">
        <v>3</v>
      </c>
    </row>
    <row r="23" spans="1:33" x14ac:dyDescent="0.3">
      <c r="A23" s="8">
        <v>0.5</v>
      </c>
      <c r="B23" s="7">
        <v>2</v>
      </c>
      <c r="C23" s="7">
        <v>2</v>
      </c>
      <c r="D23" s="7">
        <v>2</v>
      </c>
      <c r="E23" s="7"/>
      <c r="F23" s="8">
        <v>0.5</v>
      </c>
      <c r="G23" s="7">
        <v>4.3700000000000003E-2</v>
      </c>
      <c r="H23" s="7">
        <v>7.2599999999999998E-2</v>
      </c>
      <c r="I23" s="7">
        <v>4.36E-2</v>
      </c>
      <c r="K23">
        <v>3</v>
      </c>
    </row>
    <row r="24" spans="1:33" x14ac:dyDescent="0.3">
      <c r="A24" s="8">
        <v>0.6</v>
      </c>
      <c r="B24" s="7">
        <v>4</v>
      </c>
      <c r="C24" s="7">
        <v>2</v>
      </c>
      <c r="D24" s="7">
        <v>4</v>
      </c>
      <c r="E24" s="7"/>
      <c r="F24" s="8">
        <v>0.6</v>
      </c>
      <c r="G24" s="7">
        <v>6.4699999999999994E-2</v>
      </c>
      <c r="H24" s="7">
        <v>7.2599999999999998E-2</v>
      </c>
      <c r="I24" s="7">
        <v>6.5699999999999995E-2</v>
      </c>
      <c r="K24">
        <v>3</v>
      </c>
    </row>
    <row r="25" spans="1:33" x14ac:dyDescent="0.3">
      <c r="A25" s="8">
        <v>0.65</v>
      </c>
      <c r="B25" s="7">
        <v>5</v>
      </c>
      <c r="C25" s="7">
        <v>2</v>
      </c>
      <c r="D25" s="7">
        <v>5</v>
      </c>
      <c r="E25" s="7"/>
      <c r="F25" s="8">
        <v>0.65</v>
      </c>
      <c r="G25" s="7">
        <v>9.2499999999999999E-2</v>
      </c>
      <c r="H25" s="7">
        <v>7.2599999999999998E-2</v>
      </c>
      <c r="I25" s="7">
        <v>8.9399999999999993E-2</v>
      </c>
      <c r="K25">
        <v>3</v>
      </c>
    </row>
    <row r="26" spans="1:33" x14ac:dyDescent="0.3">
      <c r="A26" s="8">
        <v>0.7</v>
      </c>
      <c r="B26" s="7">
        <v>2</v>
      </c>
      <c r="C26" s="7">
        <v>2</v>
      </c>
      <c r="D26" s="7">
        <v>2</v>
      </c>
      <c r="E26" s="7"/>
      <c r="F26" s="8">
        <v>0.7</v>
      </c>
      <c r="G26" s="7">
        <v>6.4199999999999993E-2</v>
      </c>
      <c r="H26" s="7">
        <v>7.2599999999999998E-2</v>
      </c>
      <c r="I26" s="7">
        <v>5.0599999999999999E-2</v>
      </c>
      <c r="K26">
        <v>3</v>
      </c>
    </row>
    <row r="27" spans="1:33" x14ac:dyDescent="0.3">
      <c r="A27" s="8">
        <v>0.75</v>
      </c>
      <c r="B27" s="7">
        <v>1</v>
      </c>
      <c r="C27" s="7">
        <v>4</v>
      </c>
      <c r="D27" s="7">
        <v>2</v>
      </c>
      <c r="E27" s="7"/>
      <c r="F27" s="8">
        <v>0.75</v>
      </c>
      <c r="G27" s="7">
        <v>0.1003</v>
      </c>
      <c r="H27" s="7">
        <v>8.6300000000000002E-2</v>
      </c>
      <c r="I27" s="7">
        <v>7.9799999999999996E-2</v>
      </c>
      <c r="K27">
        <v>3</v>
      </c>
    </row>
    <row r="28" spans="1:33" x14ac:dyDescent="0.3">
      <c r="A28" s="8">
        <v>0.8</v>
      </c>
      <c r="B28" s="7">
        <v>1</v>
      </c>
      <c r="C28" s="7">
        <v>4</v>
      </c>
      <c r="D28" s="7">
        <v>1</v>
      </c>
      <c r="E28" s="7"/>
      <c r="F28" s="8">
        <v>0.8</v>
      </c>
      <c r="G28" s="7">
        <v>0.1124</v>
      </c>
      <c r="H28" s="7">
        <v>7.4200000000000002E-2</v>
      </c>
      <c r="I28" s="7">
        <v>0.1052</v>
      </c>
      <c r="K28">
        <v>3</v>
      </c>
    </row>
    <row r="29" spans="1:33" x14ac:dyDescent="0.3">
      <c r="A29" s="8">
        <v>0.85</v>
      </c>
      <c r="B29" s="7">
        <v>1</v>
      </c>
      <c r="C29" s="7">
        <v>2</v>
      </c>
      <c r="D29" s="7">
        <v>1</v>
      </c>
      <c r="E29" s="7"/>
      <c r="F29" s="8">
        <v>0.85</v>
      </c>
      <c r="G29" s="7">
        <v>0.1178</v>
      </c>
      <c r="H29" s="7">
        <v>5.0500000000000003E-2</v>
      </c>
      <c r="I29" s="7">
        <v>0.11210000000000001</v>
      </c>
      <c r="K29">
        <v>3</v>
      </c>
    </row>
    <row r="30" spans="1:33" x14ac:dyDescent="0.3">
      <c r="A30" s="8">
        <v>0.9</v>
      </c>
      <c r="B30" s="7">
        <v>1</v>
      </c>
      <c r="C30" s="7">
        <v>1</v>
      </c>
      <c r="D30" s="7">
        <v>1</v>
      </c>
      <c r="E30" s="7"/>
      <c r="F30" s="8">
        <v>0.9</v>
      </c>
      <c r="G30" s="7">
        <v>0.12189999999999999</v>
      </c>
      <c r="H30" s="7">
        <v>6.4600000000000005E-2</v>
      </c>
      <c r="I30" s="7">
        <v>0.11550000000000001</v>
      </c>
      <c r="K30">
        <v>3</v>
      </c>
    </row>
    <row r="31" spans="1:33" x14ac:dyDescent="0.3">
      <c r="A31" s="8">
        <v>0.95</v>
      </c>
      <c r="B31" s="7">
        <v>1</v>
      </c>
      <c r="C31" s="7">
        <v>1</v>
      </c>
      <c r="D31" s="7">
        <v>1</v>
      </c>
      <c r="E31" s="7"/>
      <c r="F31" s="8">
        <v>0.95</v>
      </c>
      <c r="G31" s="7">
        <v>0.12189999999999999</v>
      </c>
      <c r="H31" s="7">
        <v>6.8000000000000005E-2</v>
      </c>
      <c r="I31" s="7">
        <v>0.11550000000000001</v>
      </c>
      <c r="K31">
        <v>3</v>
      </c>
    </row>
    <row r="32" spans="1:33" x14ac:dyDescent="0.3">
      <c r="A32" s="8">
        <v>0.99</v>
      </c>
      <c r="B32" s="7">
        <v>1</v>
      </c>
      <c r="C32" s="7">
        <v>1</v>
      </c>
      <c r="D32" s="7">
        <v>1</v>
      </c>
      <c r="E32" s="7"/>
      <c r="F32" s="8">
        <v>0.99</v>
      </c>
      <c r="G32" s="7">
        <v>0.12189999999999999</v>
      </c>
      <c r="H32" s="7">
        <v>6.8000000000000005E-2</v>
      </c>
      <c r="I32" s="7">
        <v>0.11550000000000001</v>
      </c>
      <c r="K32">
        <v>3</v>
      </c>
    </row>
    <row r="33" spans="1:33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spans="1:33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 spans="1:33" x14ac:dyDescent="0.3">
      <c r="A35" s="7" t="s">
        <v>4</v>
      </c>
      <c r="B35" s="7"/>
      <c r="C35" s="7"/>
      <c r="D35" s="7"/>
      <c r="E35" s="7"/>
      <c r="F35" s="7"/>
      <c r="G35" s="7"/>
      <c r="H35" s="7"/>
      <c r="I35" s="7"/>
      <c r="J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1:33" x14ac:dyDescent="0.3">
      <c r="A36" s="7" t="s">
        <v>14</v>
      </c>
      <c r="B36" s="7"/>
      <c r="C36" s="7"/>
      <c r="D36" s="7"/>
      <c r="E36" s="7"/>
      <c r="F36" s="7" t="s">
        <v>2</v>
      </c>
      <c r="G36" s="7"/>
      <c r="H36" s="7"/>
      <c r="I36" s="7"/>
      <c r="J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33" x14ac:dyDescent="0.3">
      <c r="A37" s="7" t="s">
        <v>0</v>
      </c>
      <c r="B37" s="7" t="s">
        <v>6</v>
      </c>
      <c r="C37" s="7" t="s">
        <v>7</v>
      </c>
      <c r="D37" s="7" t="s">
        <v>8</v>
      </c>
      <c r="E37" s="7"/>
      <c r="F37" s="7" t="s">
        <v>0</v>
      </c>
      <c r="G37" s="7" t="s">
        <v>6</v>
      </c>
      <c r="H37" s="7" t="s">
        <v>7</v>
      </c>
      <c r="I37" s="7" t="s">
        <v>8</v>
      </c>
    </row>
    <row r="38" spans="1:33" x14ac:dyDescent="0.3">
      <c r="A38" s="8">
        <v>0.3</v>
      </c>
      <c r="B38" s="7">
        <v>0</v>
      </c>
      <c r="C38" s="7">
        <v>0</v>
      </c>
      <c r="D38" s="7">
        <v>0</v>
      </c>
      <c r="E38" s="7"/>
      <c r="F38" s="8">
        <v>0.3</v>
      </c>
      <c r="G38" s="7">
        <v>-1</v>
      </c>
      <c r="H38" s="7">
        <v>-1</v>
      </c>
      <c r="I38" s="7">
        <v>-1</v>
      </c>
      <c r="K38">
        <v>5</v>
      </c>
    </row>
    <row r="39" spans="1:33" x14ac:dyDescent="0.3">
      <c r="A39" s="8">
        <v>0.4</v>
      </c>
      <c r="B39" s="7">
        <v>0</v>
      </c>
      <c r="C39" s="7">
        <v>0</v>
      </c>
      <c r="D39" s="7">
        <v>0</v>
      </c>
      <c r="E39" s="7"/>
      <c r="F39" s="8">
        <v>0.4</v>
      </c>
      <c r="G39" s="7">
        <v>-1</v>
      </c>
      <c r="H39" s="7">
        <v>-1</v>
      </c>
      <c r="I39" s="7">
        <v>-1</v>
      </c>
      <c r="K39">
        <v>5</v>
      </c>
    </row>
    <row r="40" spans="1:33" x14ac:dyDescent="0.3">
      <c r="A40" s="8">
        <v>0.5</v>
      </c>
      <c r="B40" s="7">
        <v>0</v>
      </c>
      <c r="C40" s="7">
        <v>0</v>
      </c>
      <c r="D40" s="7">
        <v>0</v>
      </c>
      <c r="E40" s="7"/>
      <c r="F40" s="8">
        <v>0.5</v>
      </c>
      <c r="G40" s="7">
        <v>-1</v>
      </c>
      <c r="H40" s="7">
        <v>-1</v>
      </c>
      <c r="I40" s="7">
        <v>-1</v>
      </c>
      <c r="K40">
        <v>5</v>
      </c>
    </row>
    <row r="41" spans="1:33" x14ac:dyDescent="0.3">
      <c r="A41" s="8">
        <v>0.6</v>
      </c>
      <c r="B41" s="7">
        <v>0</v>
      </c>
      <c r="C41" s="7">
        <v>0</v>
      </c>
      <c r="D41" s="7">
        <v>0</v>
      </c>
      <c r="E41" s="7"/>
      <c r="F41" s="8">
        <v>0.6</v>
      </c>
      <c r="G41" s="7">
        <v>-1</v>
      </c>
      <c r="H41" s="7">
        <v>-1</v>
      </c>
      <c r="I41" s="7">
        <v>-1</v>
      </c>
      <c r="K41">
        <v>5</v>
      </c>
    </row>
    <row r="42" spans="1:33" x14ac:dyDescent="0.3">
      <c r="A42" s="8">
        <v>0.65</v>
      </c>
      <c r="B42" s="7">
        <v>1</v>
      </c>
      <c r="C42" s="7">
        <v>0</v>
      </c>
      <c r="D42" s="7">
        <v>1</v>
      </c>
      <c r="E42" s="7"/>
      <c r="F42" s="8">
        <v>0.65</v>
      </c>
      <c r="G42" s="7">
        <f>0.0278</f>
        <v>2.7799999999999998E-2</v>
      </c>
      <c r="H42" s="7">
        <v>-1</v>
      </c>
      <c r="I42" s="7">
        <f>0.0313</f>
        <v>3.1300000000000001E-2</v>
      </c>
      <c r="K42">
        <v>5</v>
      </c>
    </row>
    <row r="43" spans="1:33" x14ac:dyDescent="0.3">
      <c r="A43" s="8">
        <v>0.7</v>
      </c>
      <c r="B43" s="7">
        <v>1</v>
      </c>
      <c r="C43" s="7">
        <v>0</v>
      </c>
      <c r="D43" s="7">
        <v>1</v>
      </c>
      <c r="E43" s="7"/>
      <c r="F43" s="8">
        <v>0.7</v>
      </c>
      <c r="G43" s="7">
        <v>6.7599999999999993E-2</v>
      </c>
      <c r="H43" s="7">
        <v>-1</v>
      </c>
      <c r="I43" s="7">
        <v>5.6099999999999997E-2</v>
      </c>
      <c r="K43">
        <v>5</v>
      </c>
    </row>
    <row r="44" spans="1:33" x14ac:dyDescent="0.3">
      <c r="A44" s="8">
        <v>0.75</v>
      </c>
      <c r="B44" s="7">
        <v>1</v>
      </c>
      <c r="C44" s="7">
        <v>0</v>
      </c>
      <c r="D44" s="7">
        <v>1</v>
      </c>
      <c r="E44" s="7"/>
      <c r="F44" s="8">
        <v>0.75</v>
      </c>
      <c r="G44" s="7">
        <v>0.1003</v>
      </c>
      <c r="H44" s="7">
        <v>-1</v>
      </c>
      <c r="I44" s="7">
        <v>9.2499999999999999E-2</v>
      </c>
      <c r="K44">
        <v>5</v>
      </c>
    </row>
    <row r="45" spans="1:33" x14ac:dyDescent="0.3">
      <c r="A45" s="8">
        <v>0.8</v>
      </c>
      <c r="B45" s="7">
        <v>1</v>
      </c>
      <c r="C45" s="7">
        <v>1</v>
      </c>
      <c r="D45" s="7">
        <v>1</v>
      </c>
      <c r="E45" s="7"/>
      <c r="F45" s="8">
        <v>0.8</v>
      </c>
      <c r="G45" s="7">
        <v>0.1124</v>
      </c>
      <c r="H45" s="7">
        <v>2.5999999999999999E-2</v>
      </c>
      <c r="I45" s="7">
        <v>0.1052</v>
      </c>
      <c r="K45">
        <v>5</v>
      </c>
    </row>
    <row r="46" spans="1:33" x14ac:dyDescent="0.3">
      <c r="A46" s="8">
        <v>0.85</v>
      </c>
      <c r="B46" s="7">
        <v>1</v>
      </c>
      <c r="C46" s="7">
        <v>1</v>
      </c>
      <c r="D46" s="7">
        <v>1</v>
      </c>
      <c r="E46" s="7"/>
      <c r="F46" s="8">
        <v>0.85</v>
      </c>
      <c r="G46" s="7">
        <v>0.1178</v>
      </c>
      <c r="H46" s="7">
        <v>5.4100000000000002E-2</v>
      </c>
      <c r="I46" s="7">
        <v>0.11210000000000001</v>
      </c>
      <c r="K46">
        <v>5</v>
      </c>
    </row>
    <row r="47" spans="1:33" x14ac:dyDescent="0.3">
      <c r="A47" s="8">
        <v>0.9</v>
      </c>
      <c r="B47" s="7">
        <v>1</v>
      </c>
      <c r="C47" s="7">
        <v>1</v>
      </c>
      <c r="D47" s="7">
        <v>1</v>
      </c>
      <c r="E47" s="7"/>
      <c r="F47" s="8">
        <v>0.9</v>
      </c>
      <c r="G47" s="7">
        <v>0.12189999999999999</v>
      </c>
      <c r="H47" s="7">
        <v>6.4600000000000005E-2</v>
      </c>
      <c r="I47" s="7">
        <v>0.11550000000000001</v>
      </c>
      <c r="K47">
        <v>5</v>
      </c>
    </row>
    <row r="48" spans="1:33" x14ac:dyDescent="0.3">
      <c r="A48" s="8">
        <v>0.95</v>
      </c>
      <c r="B48" s="7">
        <v>1</v>
      </c>
      <c r="C48" s="7">
        <v>1</v>
      </c>
      <c r="D48" s="7">
        <v>1</v>
      </c>
      <c r="E48" s="7"/>
      <c r="F48" s="8">
        <v>0.95</v>
      </c>
      <c r="G48" s="7">
        <v>0.12189999999999999</v>
      </c>
      <c r="H48" s="7">
        <v>6.8000000000000005E-2</v>
      </c>
      <c r="I48" s="7">
        <v>0.11550000000000001</v>
      </c>
      <c r="K48">
        <v>5</v>
      </c>
    </row>
    <row r="49" spans="1:33" x14ac:dyDescent="0.3">
      <c r="A49" s="8">
        <v>0.99</v>
      </c>
      <c r="B49" s="7">
        <v>1</v>
      </c>
      <c r="C49" s="7">
        <v>1</v>
      </c>
      <c r="D49" s="7">
        <v>1</v>
      </c>
      <c r="E49" s="7"/>
      <c r="F49" s="8">
        <v>0.99</v>
      </c>
      <c r="G49" s="7">
        <v>0.12189999999999999</v>
      </c>
      <c r="H49" s="7">
        <v>6.8000000000000005E-2</v>
      </c>
      <c r="I49" s="7">
        <v>0.11550000000000001</v>
      </c>
      <c r="K49">
        <v>5</v>
      </c>
    </row>
    <row r="50" spans="1:33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1:33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1:33" x14ac:dyDescent="0.3">
      <c r="A52" s="7" t="s">
        <v>5</v>
      </c>
      <c r="B52" s="7"/>
      <c r="C52" s="7"/>
      <c r="D52" s="7"/>
      <c r="E52" s="7"/>
      <c r="F52" s="7"/>
      <c r="G52" s="7"/>
      <c r="H52" s="7"/>
      <c r="I52" s="7"/>
      <c r="J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1:33" x14ac:dyDescent="0.3">
      <c r="A53" s="7" t="s">
        <v>14</v>
      </c>
      <c r="B53" s="7"/>
      <c r="C53" s="7"/>
      <c r="D53" s="7"/>
      <c r="E53" s="7"/>
      <c r="F53" s="7" t="s">
        <v>2</v>
      </c>
      <c r="G53" s="7"/>
      <c r="H53" s="7"/>
      <c r="I53" s="7"/>
      <c r="J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33" x14ac:dyDescent="0.3">
      <c r="A54" s="7" t="s">
        <v>0</v>
      </c>
      <c r="B54" s="7" t="s">
        <v>6</v>
      </c>
      <c r="C54" s="7" t="s">
        <v>7</v>
      </c>
      <c r="D54" s="7" t="s">
        <v>8</v>
      </c>
      <c r="E54" s="7"/>
      <c r="F54" s="7" t="s">
        <v>0</v>
      </c>
      <c r="G54" s="7" t="s">
        <v>6</v>
      </c>
      <c r="H54" s="7" t="s">
        <v>7</v>
      </c>
      <c r="I54" s="7" t="s">
        <v>8</v>
      </c>
    </row>
    <row r="55" spans="1:33" x14ac:dyDescent="0.3">
      <c r="A55" s="8">
        <v>0.3</v>
      </c>
      <c r="B55" s="7">
        <v>0</v>
      </c>
      <c r="C55" s="7">
        <v>0</v>
      </c>
      <c r="D55" s="7">
        <v>0</v>
      </c>
      <c r="E55" s="7"/>
      <c r="F55" s="8">
        <v>0.3</v>
      </c>
      <c r="G55" s="7">
        <v>-1</v>
      </c>
      <c r="H55" s="7">
        <v>-1</v>
      </c>
      <c r="I55" s="7">
        <v>-1</v>
      </c>
      <c r="K55">
        <v>30</v>
      </c>
    </row>
    <row r="56" spans="1:33" x14ac:dyDescent="0.3">
      <c r="A56" s="8">
        <v>0.4</v>
      </c>
      <c r="B56" s="7">
        <v>0</v>
      </c>
      <c r="C56" s="7">
        <v>0</v>
      </c>
      <c r="D56" s="7">
        <v>0</v>
      </c>
      <c r="E56" s="7"/>
      <c r="F56" s="8">
        <v>0.4</v>
      </c>
      <c r="G56" s="7">
        <v>-1</v>
      </c>
      <c r="H56" s="7">
        <v>-1</v>
      </c>
      <c r="I56" s="7">
        <v>-1</v>
      </c>
      <c r="K56">
        <v>30</v>
      </c>
    </row>
    <row r="57" spans="1:33" x14ac:dyDescent="0.3">
      <c r="A57" s="8">
        <v>0.5</v>
      </c>
      <c r="B57" s="7">
        <v>0</v>
      </c>
      <c r="C57" s="7">
        <v>0</v>
      </c>
      <c r="D57" s="7">
        <v>0</v>
      </c>
      <c r="E57" s="7"/>
      <c r="F57" s="8">
        <v>0.5</v>
      </c>
      <c r="G57" s="7">
        <v>-1</v>
      </c>
      <c r="H57" s="7">
        <v>-1</v>
      </c>
      <c r="I57" s="7">
        <v>-1</v>
      </c>
      <c r="K57">
        <v>30</v>
      </c>
    </row>
    <row r="58" spans="1:33" x14ac:dyDescent="0.3">
      <c r="A58" s="8">
        <v>0.6</v>
      </c>
      <c r="B58" s="7">
        <v>0</v>
      </c>
      <c r="C58" s="7">
        <v>0</v>
      </c>
      <c r="D58" s="7">
        <v>0</v>
      </c>
      <c r="E58" s="7"/>
      <c r="F58" s="8">
        <v>0.6</v>
      </c>
      <c r="G58" s="7">
        <v>-1</v>
      </c>
      <c r="H58" s="7">
        <v>-1</v>
      </c>
      <c r="I58" s="7">
        <v>-1</v>
      </c>
      <c r="K58">
        <v>30</v>
      </c>
    </row>
    <row r="59" spans="1:33" x14ac:dyDescent="0.3">
      <c r="A59" s="8">
        <v>0.65</v>
      </c>
      <c r="B59" s="7">
        <v>0</v>
      </c>
      <c r="C59" s="7">
        <v>0</v>
      </c>
      <c r="D59" s="7">
        <v>0</v>
      </c>
      <c r="E59" s="7"/>
      <c r="F59" s="8">
        <v>0.65</v>
      </c>
      <c r="G59" s="7">
        <v>-1</v>
      </c>
      <c r="H59" s="7">
        <v>-1</v>
      </c>
      <c r="I59" s="7">
        <v>-1</v>
      </c>
      <c r="K59">
        <v>30</v>
      </c>
    </row>
    <row r="60" spans="1:33" x14ac:dyDescent="0.3">
      <c r="A60" s="8">
        <v>0.7</v>
      </c>
      <c r="B60" s="7">
        <v>0</v>
      </c>
      <c r="C60" s="7">
        <v>0</v>
      </c>
      <c r="D60" s="7">
        <v>0</v>
      </c>
      <c r="E60" s="7"/>
      <c r="F60" s="8">
        <v>0.7</v>
      </c>
      <c r="G60" s="7">
        <v>-1</v>
      </c>
      <c r="H60" s="7">
        <v>-1</v>
      </c>
      <c r="I60" s="7">
        <v>-1</v>
      </c>
      <c r="K60">
        <v>30</v>
      </c>
    </row>
    <row r="61" spans="1:33" x14ac:dyDescent="0.3">
      <c r="A61" s="8">
        <v>0.75</v>
      </c>
      <c r="B61" s="7">
        <v>0</v>
      </c>
      <c r="C61" s="7">
        <v>0</v>
      </c>
      <c r="D61" s="7">
        <v>0</v>
      </c>
      <c r="E61" s="7"/>
      <c r="F61" s="8">
        <v>0.75</v>
      </c>
      <c r="G61" s="7">
        <v>-1</v>
      </c>
      <c r="H61" s="7">
        <v>-1</v>
      </c>
      <c r="I61" s="7">
        <v>-1</v>
      </c>
      <c r="K61">
        <v>30</v>
      </c>
    </row>
    <row r="62" spans="1:33" x14ac:dyDescent="0.3">
      <c r="A62" s="8">
        <v>0.8</v>
      </c>
      <c r="B62" s="7">
        <v>1</v>
      </c>
      <c r="C62" s="7">
        <v>0</v>
      </c>
      <c r="D62" s="7">
        <v>1</v>
      </c>
      <c r="E62" s="7"/>
      <c r="F62" s="8">
        <v>0.8</v>
      </c>
      <c r="G62" s="7">
        <v>8.5199999999999998E-2</v>
      </c>
      <c r="H62" s="7">
        <v>-1</v>
      </c>
      <c r="I62" s="7">
        <v>6.0999999999999999E-2</v>
      </c>
      <c r="K62">
        <v>30</v>
      </c>
    </row>
    <row r="63" spans="1:33" x14ac:dyDescent="0.3">
      <c r="A63" s="8">
        <v>0.85</v>
      </c>
      <c r="B63" s="7">
        <v>1</v>
      </c>
      <c r="C63" s="7">
        <v>0</v>
      </c>
      <c r="D63" s="7">
        <v>1</v>
      </c>
      <c r="E63" s="7"/>
      <c r="F63" s="8">
        <v>0.85</v>
      </c>
      <c r="G63" s="7">
        <v>0.1178</v>
      </c>
      <c r="H63" s="7">
        <v>-1</v>
      </c>
      <c r="I63" s="7">
        <v>0.10879999999999999</v>
      </c>
      <c r="K63">
        <v>30</v>
      </c>
    </row>
    <row r="64" spans="1:33" x14ac:dyDescent="0.3">
      <c r="A64" s="8">
        <v>0.9</v>
      </c>
      <c r="B64" s="7">
        <v>1</v>
      </c>
      <c r="C64" s="7">
        <v>1</v>
      </c>
      <c r="D64" s="7">
        <v>1</v>
      </c>
      <c r="E64" s="7"/>
      <c r="F64" s="8">
        <v>0.9</v>
      </c>
      <c r="G64" s="7">
        <v>0.12189999999999999</v>
      </c>
      <c r="H64" s="7">
        <v>5.0200000000000002E-2</v>
      </c>
      <c r="I64" s="7">
        <v>0.1133</v>
      </c>
      <c r="K64">
        <v>30</v>
      </c>
    </row>
    <row r="65" spans="1:11" x14ac:dyDescent="0.3">
      <c r="A65" s="8">
        <v>0.95</v>
      </c>
      <c r="B65" s="7">
        <v>1</v>
      </c>
      <c r="C65" s="7">
        <v>1</v>
      </c>
      <c r="D65" s="7">
        <v>1</v>
      </c>
      <c r="E65" s="7"/>
      <c r="F65" s="8">
        <v>0.95</v>
      </c>
      <c r="G65" s="7">
        <v>0.12189999999999999</v>
      </c>
      <c r="H65" s="7">
        <v>6.6900000000000001E-2</v>
      </c>
      <c r="I65" s="7">
        <v>0.11550000000000001</v>
      </c>
      <c r="K65">
        <v>30</v>
      </c>
    </row>
    <row r="66" spans="1:11" x14ac:dyDescent="0.3">
      <c r="A66" s="8">
        <v>0.99</v>
      </c>
      <c r="B66" s="7">
        <v>1</v>
      </c>
      <c r="C66" s="7">
        <v>1</v>
      </c>
      <c r="D66" s="7">
        <v>1</v>
      </c>
      <c r="E66" s="7"/>
      <c r="F66" s="8">
        <v>0.99</v>
      </c>
      <c r="G66" s="7">
        <v>0.12189999999999999</v>
      </c>
      <c r="H66" s="7">
        <v>6.8000000000000005E-2</v>
      </c>
      <c r="I66" s="7">
        <v>0.11550000000000001</v>
      </c>
      <c r="K66">
        <v>30</v>
      </c>
    </row>
    <row r="70" spans="1:11" ht="15" thickBot="1" x14ac:dyDescent="0.35">
      <c r="B70" s="5" t="s">
        <v>11</v>
      </c>
      <c r="C70" s="5" t="s">
        <v>12</v>
      </c>
      <c r="D70" s="5" t="s">
        <v>13</v>
      </c>
    </row>
    <row r="71" spans="1:11" x14ac:dyDescent="0.3">
      <c r="A71" s="6" t="s">
        <v>9</v>
      </c>
      <c r="B71">
        <f xml:space="preserve"> INDEX($K4:$K66,MATCH(MAX(G4:G66),G4:G66,0),0)</f>
        <v>2</v>
      </c>
      <c r="C71">
        <f xml:space="preserve"> INDEX($K4:$K66,MATCH(MAX(H4:H66),H4:H66,0),0)</f>
        <v>2</v>
      </c>
      <c r="D71">
        <f xml:space="preserve"> INDEX($K4:$K66,MATCH(MAX(I4:I66),I4:I66,0),0)</f>
        <v>2</v>
      </c>
    </row>
    <row r="72" spans="1:11" x14ac:dyDescent="0.3">
      <c r="A72" s="6" t="s">
        <v>0</v>
      </c>
      <c r="B72">
        <f xml:space="preserve"> INDEX($A4:$A66,MATCH(MAX(G4:G66),G4:G66,0),0)</f>
        <v>0.6</v>
      </c>
      <c r="C72">
        <f t="shared" ref="C72:D72" si="0" xml:space="preserve"> INDEX($A4:$A66,MATCH(MAX(H4:H66),H4:H66,0),0)</f>
        <v>0.75</v>
      </c>
      <c r="D72">
        <f t="shared" si="0"/>
        <v>0.6</v>
      </c>
    </row>
    <row r="73" spans="1:11" x14ac:dyDescent="0.3">
      <c r="A73" s="6" t="s">
        <v>10</v>
      </c>
      <c r="B73">
        <f>MAX(G4:G66)</f>
        <v>0.23430000000000001</v>
      </c>
      <c r="C73">
        <f t="shared" ref="C73:D73" si="1">MAX(H4:H66)</f>
        <v>0.23949999999999999</v>
      </c>
      <c r="D73">
        <f t="shared" si="1"/>
        <v>0.2364</v>
      </c>
    </row>
    <row r="74" spans="1:11" x14ac:dyDescent="0.3">
      <c r="A74" s="6" t="s">
        <v>14</v>
      </c>
      <c r="B74">
        <f xml:space="preserve"> INDEX(B4:B66,MATCH(MAX(G4:G66),G4:G66,0),0)</f>
        <v>13</v>
      </c>
      <c r="C74">
        <f t="shared" ref="C74:D74" si="2" xml:space="preserve"> INDEX(C4:C66,MATCH(MAX(H4:H66),H4:H66,0),0)</f>
        <v>13</v>
      </c>
      <c r="D74">
        <f t="shared" si="2"/>
        <v>13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B880-D0BD-4638-ACEC-F8F11BDCBB63}">
  <dimension ref="A1:K74"/>
  <sheetViews>
    <sheetView topLeftCell="D1" workbookViewId="0">
      <selection activeCell="K4" sqref="K4:K66"/>
    </sheetView>
  </sheetViews>
  <sheetFormatPr baseColWidth="10" defaultRowHeight="14.4" x14ac:dyDescent="0.3"/>
  <sheetData>
    <row r="1" spans="1:11" x14ac:dyDescent="0.3">
      <c r="A1" t="s">
        <v>1</v>
      </c>
    </row>
    <row r="2" spans="1:11" x14ac:dyDescent="0.3">
      <c r="A2" t="s">
        <v>14</v>
      </c>
      <c r="F2" t="s">
        <v>2</v>
      </c>
    </row>
    <row r="3" spans="1:11" x14ac:dyDescent="0.3">
      <c r="A3" t="s">
        <v>0</v>
      </c>
      <c r="B3" t="s">
        <v>6</v>
      </c>
      <c r="C3" t="s">
        <v>7</v>
      </c>
      <c r="D3" t="s">
        <v>8</v>
      </c>
      <c r="F3" t="s">
        <v>0</v>
      </c>
      <c r="G3" t="s">
        <v>6</v>
      </c>
      <c r="H3" t="s">
        <v>7</v>
      </c>
      <c r="I3" t="s">
        <v>8</v>
      </c>
    </row>
    <row r="4" spans="1:11" x14ac:dyDescent="0.3">
      <c r="A4" s="1">
        <v>0.3</v>
      </c>
      <c r="B4">
        <v>70</v>
      </c>
      <c r="C4">
        <v>71</v>
      </c>
      <c r="D4">
        <v>70</v>
      </c>
      <c r="F4" s="1">
        <v>0.3</v>
      </c>
      <c r="G4" s="3">
        <v>0.43890000000000001</v>
      </c>
      <c r="H4" s="4">
        <v>0.46300000000000002</v>
      </c>
      <c r="I4" s="4">
        <v>0.44290000000000002</v>
      </c>
      <c r="K4">
        <v>2</v>
      </c>
    </row>
    <row r="5" spans="1:11" x14ac:dyDescent="0.3">
      <c r="A5" s="1">
        <v>0.4</v>
      </c>
      <c r="B5">
        <v>69</v>
      </c>
      <c r="C5">
        <v>71</v>
      </c>
      <c r="D5">
        <v>70</v>
      </c>
      <c r="F5" s="1">
        <v>0.4</v>
      </c>
      <c r="G5" s="4">
        <v>0.43709999999999999</v>
      </c>
      <c r="H5" s="3">
        <v>0.4647</v>
      </c>
      <c r="I5" s="3">
        <v>0.44429999999999997</v>
      </c>
      <c r="K5">
        <v>2</v>
      </c>
    </row>
    <row r="6" spans="1:11" x14ac:dyDescent="0.3">
      <c r="A6" s="1">
        <v>0.5</v>
      </c>
      <c r="B6">
        <v>61</v>
      </c>
      <c r="C6">
        <v>70</v>
      </c>
      <c r="D6">
        <v>65</v>
      </c>
      <c r="F6" s="1">
        <v>0.5</v>
      </c>
      <c r="G6" s="4">
        <v>0.38059999999999999</v>
      </c>
      <c r="H6" s="4">
        <v>0.46</v>
      </c>
      <c r="I6" s="4">
        <v>0.41160000000000002</v>
      </c>
      <c r="K6">
        <v>2</v>
      </c>
    </row>
    <row r="7" spans="1:11" x14ac:dyDescent="0.3">
      <c r="A7" s="1">
        <v>0.6</v>
      </c>
      <c r="B7">
        <v>51</v>
      </c>
      <c r="C7">
        <v>70</v>
      </c>
      <c r="D7">
        <v>53</v>
      </c>
      <c r="F7" s="1">
        <v>0.6</v>
      </c>
      <c r="G7">
        <v>0.313</v>
      </c>
      <c r="H7" s="4">
        <v>0.4597</v>
      </c>
      <c r="I7" s="4">
        <v>0.3261</v>
      </c>
      <c r="K7">
        <v>2</v>
      </c>
    </row>
    <row r="8" spans="1:11" x14ac:dyDescent="0.3">
      <c r="A8" s="1">
        <v>0.65</v>
      </c>
      <c r="B8">
        <v>33</v>
      </c>
      <c r="C8">
        <v>67</v>
      </c>
      <c r="D8">
        <v>50</v>
      </c>
      <c r="F8" s="1">
        <v>0.65</v>
      </c>
      <c r="G8">
        <v>0.12189999999999999</v>
      </c>
      <c r="H8" s="4">
        <v>0.43919999999999998</v>
      </c>
      <c r="I8" s="4">
        <v>0.28289999999999998</v>
      </c>
      <c r="K8">
        <v>2</v>
      </c>
    </row>
    <row r="9" spans="1:11" x14ac:dyDescent="0.3">
      <c r="A9" s="1">
        <v>0.7</v>
      </c>
      <c r="B9">
        <v>14</v>
      </c>
      <c r="C9">
        <v>60</v>
      </c>
      <c r="D9">
        <v>25</v>
      </c>
      <c r="F9" s="1">
        <v>0.7</v>
      </c>
      <c r="G9">
        <v>1.0500000000000001E-2</v>
      </c>
      <c r="H9" s="4">
        <v>0.38250000000000001</v>
      </c>
      <c r="I9">
        <v>9.5600000000000004E-2</v>
      </c>
      <c r="K9">
        <v>2</v>
      </c>
    </row>
    <row r="10" spans="1:11" x14ac:dyDescent="0.3">
      <c r="A10" s="1">
        <v>0.75</v>
      </c>
      <c r="B10">
        <v>3</v>
      </c>
      <c r="C10">
        <v>53</v>
      </c>
      <c r="D10">
        <v>8</v>
      </c>
      <c r="F10" s="1">
        <v>0.75</v>
      </c>
      <c r="G10">
        <v>8.0999999999999996E-3</v>
      </c>
      <c r="H10">
        <v>0.32919999999999999</v>
      </c>
      <c r="I10">
        <v>9.4999999999999998E-3</v>
      </c>
      <c r="K10">
        <v>2</v>
      </c>
    </row>
    <row r="11" spans="1:11" x14ac:dyDescent="0.3">
      <c r="A11" s="1">
        <v>0.8</v>
      </c>
      <c r="B11">
        <v>2</v>
      </c>
      <c r="C11">
        <v>40</v>
      </c>
      <c r="D11">
        <v>1</v>
      </c>
      <c r="F11" s="1">
        <v>0.8</v>
      </c>
      <c r="G11">
        <v>4.8000000000000001E-2</v>
      </c>
      <c r="H11">
        <v>0.2087</v>
      </c>
      <c r="I11">
        <v>5.3900000000000003E-2</v>
      </c>
      <c r="K11">
        <v>2</v>
      </c>
    </row>
    <row r="12" spans="1:11" x14ac:dyDescent="0.3">
      <c r="A12" s="1">
        <v>0.85</v>
      </c>
      <c r="B12">
        <v>1</v>
      </c>
      <c r="C12">
        <v>12</v>
      </c>
      <c r="D12">
        <v>1</v>
      </c>
      <c r="F12" s="1">
        <v>0.85</v>
      </c>
      <c r="G12">
        <v>6.0299999999999999E-2</v>
      </c>
      <c r="H12">
        <v>4.5600000000000002E-2</v>
      </c>
      <c r="I12">
        <v>5.45E-2</v>
      </c>
      <c r="K12">
        <v>2</v>
      </c>
    </row>
    <row r="13" spans="1:11" x14ac:dyDescent="0.3">
      <c r="A13" s="1">
        <v>0.9</v>
      </c>
      <c r="B13">
        <v>1</v>
      </c>
      <c r="C13">
        <v>2</v>
      </c>
      <c r="D13">
        <v>1</v>
      </c>
      <c r="F13" s="1">
        <v>0.9</v>
      </c>
      <c r="G13">
        <v>6.0299999999999999E-2</v>
      </c>
      <c r="H13">
        <v>2.64E-2</v>
      </c>
      <c r="I13">
        <v>5.4399999999999997E-2</v>
      </c>
      <c r="K13">
        <v>2</v>
      </c>
    </row>
    <row r="14" spans="1:11" x14ac:dyDescent="0.3">
      <c r="A14" s="1">
        <v>0.95</v>
      </c>
      <c r="B14">
        <v>1</v>
      </c>
      <c r="C14">
        <v>1</v>
      </c>
      <c r="D14">
        <v>1</v>
      </c>
      <c r="F14" s="1">
        <v>0.95</v>
      </c>
      <c r="G14">
        <v>6.0299999999999999E-2</v>
      </c>
      <c r="H14">
        <v>3.2000000000000001E-2</v>
      </c>
      <c r="I14">
        <v>5.4399999999999997E-2</v>
      </c>
      <c r="K14">
        <v>2</v>
      </c>
    </row>
    <row r="15" spans="1:11" x14ac:dyDescent="0.3">
      <c r="A15" s="1">
        <v>0.99</v>
      </c>
      <c r="B15">
        <v>1</v>
      </c>
      <c r="C15">
        <v>1</v>
      </c>
      <c r="D15">
        <v>1</v>
      </c>
      <c r="F15" s="1">
        <v>0.99</v>
      </c>
      <c r="G15">
        <v>6.0299999999999999E-2</v>
      </c>
      <c r="H15">
        <v>3.2000000000000001E-2</v>
      </c>
      <c r="I15">
        <v>5.4399999999999997E-2</v>
      </c>
      <c r="K15">
        <v>2</v>
      </c>
    </row>
    <row r="18" spans="1:11" x14ac:dyDescent="0.3">
      <c r="A18" t="s">
        <v>3</v>
      </c>
    </row>
    <row r="19" spans="1:11" x14ac:dyDescent="0.3">
      <c r="A19" t="s">
        <v>14</v>
      </c>
      <c r="F19" t="s">
        <v>2</v>
      </c>
    </row>
    <row r="20" spans="1:11" x14ac:dyDescent="0.3">
      <c r="A20" t="s">
        <v>0</v>
      </c>
      <c r="B20" t="s">
        <v>6</v>
      </c>
      <c r="C20" t="s">
        <v>7</v>
      </c>
      <c r="D20" t="s">
        <v>8</v>
      </c>
      <c r="F20" t="s">
        <v>0</v>
      </c>
      <c r="G20" t="s">
        <v>6</v>
      </c>
      <c r="H20" t="s">
        <v>7</v>
      </c>
      <c r="I20" t="s">
        <v>8</v>
      </c>
    </row>
    <row r="21" spans="1:11" x14ac:dyDescent="0.3">
      <c r="A21" s="1">
        <v>0.3</v>
      </c>
      <c r="B21">
        <v>39</v>
      </c>
      <c r="C21">
        <v>37</v>
      </c>
      <c r="D21">
        <v>38</v>
      </c>
      <c r="F21" s="1">
        <v>0.3</v>
      </c>
      <c r="G21" s="4">
        <v>0.27860000000000001</v>
      </c>
      <c r="H21" s="4">
        <v>0.29799999999999999</v>
      </c>
      <c r="I21" s="4">
        <v>0.28050000000000003</v>
      </c>
      <c r="K21">
        <v>3</v>
      </c>
    </row>
    <row r="22" spans="1:11" x14ac:dyDescent="0.3">
      <c r="A22" s="1">
        <v>0.4</v>
      </c>
      <c r="B22">
        <v>39</v>
      </c>
      <c r="C22">
        <v>37</v>
      </c>
      <c r="D22">
        <v>39</v>
      </c>
      <c r="F22" s="1">
        <v>0.4</v>
      </c>
      <c r="G22" s="3">
        <v>0.28010000000000002</v>
      </c>
      <c r="H22" s="4">
        <v>0.30180000000000001</v>
      </c>
      <c r="I22" s="3">
        <v>0.2868</v>
      </c>
      <c r="K22">
        <v>3</v>
      </c>
    </row>
    <row r="23" spans="1:11" x14ac:dyDescent="0.3">
      <c r="A23" s="1">
        <v>0.5</v>
      </c>
      <c r="B23">
        <v>38</v>
      </c>
      <c r="C23">
        <v>39</v>
      </c>
      <c r="D23">
        <v>40</v>
      </c>
      <c r="F23" s="1">
        <v>0.5</v>
      </c>
      <c r="G23" s="4">
        <v>0.2661</v>
      </c>
      <c r="H23" s="4">
        <v>0.31359999999999999</v>
      </c>
      <c r="I23" s="4">
        <v>0.28649999999999998</v>
      </c>
      <c r="K23">
        <v>3</v>
      </c>
    </row>
    <row r="24" spans="1:11" x14ac:dyDescent="0.3">
      <c r="A24" s="1">
        <v>0.6</v>
      </c>
      <c r="B24">
        <v>36</v>
      </c>
      <c r="C24">
        <v>40</v>
      </c>
      <c r="D24">
        <v>36</v>
      </c>
      <c r="F24" s="1">
        <v>0.6</v>
      </c>
      <c r="G24" s="4">
        <v>0.24310000000000001</v>
      </c>
      <c r="H24" s="3">
        <v>0.31709999999999999</v>
      </c>
      <c r="I24">
        <v>0.25230000000000002</v>
      </c>
      <c r="K24">
        <v>3</v>
      </c>
    </row>
    <row r="25" spans="1:11" x14ac:dyDescent="0.3">
      <c r="A25" s="1">
        <v>0.65</v>
      </c>
      <c r="B25">
        <v>19</v>
      </c>
      <c r="C25">
        <v>38</v>
      </c>
      <c r="D25">
        <v>33</v>
      </c>
      <c r="F25" s="1">
        <v>0.65</v>
      </c>
      <c r="G25">
        <v>7.1999999999999995E-2</v>
      </c>
      <c r="H25" s="4">
        <v>0.30049999999999999</v>
      </c>
      <c r="I25">
        <v>0.2114</v>
      </c>
      <c r="K25">
        <v>3</v>
      </c>
    </row>
    <row r="26" spans="1:11" x14ac:dyDescent="0.3">
      <c r="A26" s="1">
        <v>0.7</v>
      </c>
      <c r="B26">
        <v>8</v>
      </c>
      <c r="C26">
        <v>38</v>
      </c>
      <c r="D26">
        <v>15</v>
      </c>
      <c r="F26" s="1">
        <v>0.7</v>
      </c>
      <c r="G26">
        <v>1.78E-2</v>
      </c>
      <c r="H26">
        <v>0.27879999999999999</v>
      </c>
      <c r="I26">
        <v>6.4799999999999996E-2</v>
      </c>
      <c r="K26">
        <v>3</v>
      </c>
    </row>
    <row r="27" spans="1:11" x14ac:dyDescent="0.3">
      <c r="A27" s="1">
        <v>0.75</v>
      </c>
      <c r="B27">
        <v>2</v>
      </c>
      <c r="C27">
        <v>36</v>
      </c>
      <c r="D27">
        <v>6</v>
      </c>
      <c r="F27" s="1">
        <v>0.75</v>
      </c>
      <c r="G27">
        <v>2.6800000000000001E-2</v>
      </c>
      <c r="H27">
        <v>0.25819999999999999</v>
      </c>
      <c r="I27">
        <v>1.9699999999999999E-2</v>
      </c>
      <c r="K27">
        <v>3</v>
      </c>
    </row>
    <row r="28" spans="1:11" x14ac:dyDescent="0.3">
      <c r="A28" s="1">
        <v>0.8</v>
      </c>
      <c r="B28">
        <v>1</v>
      </c>
      <c r="C28">
        <v>25</v>
      </c>
      <c r="D28">
        <v>1</v>
      </c>
      <c r="F28" s="1">
        <v>0.8</v>
      </c>
      <c r="G28">
        <v>6.0100000000000001E-2</v>
      </c>
      <c r="H28">
        <v>0.15240000000000001</v>
      </c>
      <c r="I28">
        <v>5.3900000000000003E-2</v>
      </c>
      <c r="K28">
        <v>3</v>
      </c>
    </row>
    <row r="29" spans="1:11" x14ac:dyDescent="0.3">
      <c r="A29" s="1">
        <v>0.85</v>
      </c>
      <c r="B29">
        <v>1</v>
      </c>
      <c r="C29">
        <v>8</v>
      </c>
      <c r="D29">
        <v>1</v>
      </c>
      <c r="F29" s="1">
        <v>0.85</v>
      </c>
      <c r="G29">
        <v>6.0299999999999999E-2</v>
      </c>
      <c r="H29">
        <v>3.9199999999999999E-2</v>
      </c>
      <c r="I29">
        <v>5.45E-2</v>
      </c>
      <c r="K29">
        <v>3</v>
      </c>
    </row>
    <row r="30" spans="1:11" x14ac:dyDescent="0.3">
      <c r="A30" s="1">
        <v>0.9</v>
      </c>
      <c r="B30">
        <v>1</v>
      </c>
      <c r="C30">
        <v>1</v>
      </c>
      <c r="D30">
        <v>1</v>
      </c>
      <c r="F30" s="1">
        <v>0.9</v>
      </c>
      <c r="G30">
        <v>6.0299999999999999E-2</v>
      </c>
      <c r="H30">
        <v>3.2199999999999999E-2</v>
      </c>
      <c r="I30">
        <v>5.4399999999999997E-2</v>
      </c>
      <c r="K30">
        <v>3</v>
      </c>
    </row>
    <row r="31" spans="1:11" x14ac:dyDescent="0.3">
      <c r="A31" s="1">
        <v>0.95</v>
      </c>
      <c r="B31">
        <v>1</v>
      </c>
      <c r="C31">
        <v>1</v>
      </c>
      <c r="D31">
        <v>1</v>
      </c>
      <c r="F31" s="1">
        <v>0.95</v>
      </c>
      <c r="G31">
        <v>6.0299999999999999E-2</v>
      </c>
      <c r="H31">
        <v>3.2000000000000001E-2</v>
      </c>
      <c r="I31">
        <v>5.4399999999999997E-2</v>
      </c>
      <c r="K31">
        <v>3</v>
      </c>
    </row>
    <row r="32" spans="1:11" x14ac:dyDescent="0.3">
      <c r="A32" s="1">
        <v>0.99</v>
      </c>
      <c r="B32">
        <v>1</v>
      </c>
      <c r="C32">
        <v>1</v>
      </c>
      <c r="D32">
        <v>1</v>
      </c>
      <c r="F32" s="1">
        <v>0.99</v>
      </c>
      <c r="G32">
        <v>6.0299999999999999E-2</v>
      </c>
      <c r="H32">
        <v>3.2000000000000001E-2</v>
      </c>
      <c r="I32">
        <v>5.4399999999999997E-2</v>
      </c>
      <c r="K32">
        <v>3</v>
      </c>
    </row>
    <row r="35" spans="1:11" x14ac:dyDescent="0.3">
      <c r="A35" t="s">
        <v>4</v>
      </c>
    </row>
    <row r="36" spans="1:11" x14ac:dyDescent="0.3">
      <c r="A36" t="s">
        <v>14</v>
      </c>
      <c r="F36" t="s">
        <v>2</v>
      </c>
    </row>
    <row r="37" spans="1:11" x14ac:dyDescent="0.3">
      <c r="A37" t="s">
        <v>0</v>
      </c>
      <c r="B37" t="s">
        <v>6</v>
      </c>
      <c r="C37" t="s">
        <v>7</v>
      </c>
      <c r="D37" t="s">
        <v>8</v>
      </c>
      <c r="F37" t="s">
        <v>0</v>
      </c>
      <c r="G37" t="s">
        <v>6</v>
      </c>
      <c r="H37" t="s">
        <v>7</v>
      </c>
      <c r="I37" t="s">
        <v>8</v>
      </c>
    </row>
    <row r="38" spans="1:11" x14ac:dyDescent="0.3">
      <c r="A38" s="1">
        <v>0.3</v>
      </c>
      <c r="B38">
        <v>11</v>
      </c>
      <c r="C38">
        <v>10</v>
      </c>
      <c r="D38">
        <v>11</v>
      </c>
      <c r="F38" s="1">
        <v>0.3</v>
      </c>
      <c r="G38">
        <v>7.0400000000000004E-2</v>
      </c>
      <c r="H38">
        <v>9.7699999999999995E-2</v>
      </c>
      <c r="I38">
        <v>8.0399999999999999E-2</v>
      </c>
      <c r="K38">
        <v>5</v>
      </c>
    </row>
    <row r="39" spans="1:11" x14ac:dyDescent="0.3">
      <c r="A39" s="1">
        <v>0.4</v>
      </c>
      <c r="B39">
        <v>12</v>
      </c>
      <c r="C39">
        <v>11</v>
      </c>
      <c r="D39">
        <v>11</v>
      </c>
      <c r="F39" s="1">
        <v>0.4</v>
      </c>
      <c r="G39">
        <v>7.6899999999999996E-2</v>
      </c>
      <c r="H39">
        <v>0.1123</v>
      </c>
      <c r="I39">
        <v>8.0399999999999999E-2</v>
      </c>
      <c r="K39">
        <v>5</v>
      </c>
    </row>
    <row r="40" spans="1:11" x14ac:dyDescent="0.3">
      <c r="A40" s="1">
        <v>0.5</v>
      </c>
      <c r="B40">
        <v>16</v>
      </c>
      <c r="C40">
        <v>11</v>
      </c>
      <c r="D40">
        <v>15</v>
      </c>
      <c r="F40" s="1">
        <v>0.5</v>
      </c>
      <c r="G40">
        <v>0.1114</v>
      </c>
      <c r="H40">
        <v>0.1152</v>
      </c>
      <c r="I40">
        <v>0.1022</v>
      </c>
      <c r="K40">
        <v>5</v>
      </c>
    </row>
    <row r="41" spans="1:11" x14ac:dyDescent="0.3">
      <c r="A41" s="1">
        <v>0.6</v>
      </c>
      <c r="B41">
        <v>20</v>
      </c>
      <c r="C41">
        <v>11</v>
      </c>
      <c r="D41">
        <v>18</v>
      </c>
      <c r="F41" s="1">
        <v>0.6</v>
      </c>
      <c r="G41">
        <v>0.1268</v>
      </c>
      <c r="H41">
        <v>0.1152</v>
      </c>
      <c r="I41">
        <v>0.1231</v>
      </c>
      <c r="K41">
        <v>5</v>
      </c>
    </row>
    <row r="42" spans="1:11" x14ac:dyDescent="0.3">
      <c r="A42" s="1">
        <v>0.65</v>
      </c>
      <c r="B42">
        <v>8</v>
      </c>
      <c r="C42">
        <v>12</v>
      </c>
      <c r="D42">
        <v>15</v>
      </c>
      <c r="F42" s="1">
        <v>0.65</v>
      </c>
      <c r="G42">
        <v>3.2199999999999999E-2</v>
      </c>
      <c r="H42">
        <v>0.1154</v>
      </c>
      <c r="I42">
        <v>0.1031</v>
      </c>
      <c r="K42">
        <v>5</v>
      </c>
    </row>
    <row r="43" spans="1:11" x14ac:dyDescent="0.3">
      <c r="A43" s="1">
        <v>0.7</v>
      </c>
      <c r="B43">
        <v>3</v>
      </c>
      <c r="C43">
        <v>15</v>
      </c>
      <c r="D43">
        <v>7</v>
      </c>
      <c r="F43" s="1">
        <v>0.7</v>
      </c>
      <c r="G43">
        <v>2.5499999999999998E-2</v>
      </c>
      <c r="H43">
        <v>0.13</v>
      </c>
      <c r="I43">
        <v>2.3099999999999999E-2</v>
      </c>
      <c r="K43">
        <v>5</v>
      </c>
    </row>
    <row r="44" spans="1:11" x14ac:dyDescent="0.3">
      <c r="A44" s="1">
        <v>0.75</v>
      </c>
      <c r="B44">
        <v>1</v>
      </c>
      <c r="C44">
        <v>18</v>
      </c>
      <c r="D44">
        <v>3</v>
      </c>
      <c r="F44" s="1">
        <v>0.75</v>
      </c>
      <c r="G44">
        <v>5.5100000000000003E-2</v>
      </c>
      <c r="H44">
        <v>0.13869999999999999</v>
      </c>
      <c r="I44">
        <v>8.6999999999999994E-3</v>
      </c>
      <c r="K44">
        <v>5</v>
      </c>
    </row>
    <row r="45" spans="1:11" x14ac:dyDescent="0.3">
      <c r="A45" s="1">
        <v>0.8</v>
      </c>
      <c r="B45">
        <v>1</v>
      </c>
      <c r="C45">
        <v>11</v>
      </c>
      <c r="D45">
        <v>1</v>
      </c>
      <c r="F45" s="1">
        <v>0.8</v>
      </c>
      <c r="G45">
        <v>6.0100000000000001E-2</v>
      </c>
      <c r="H45">
        <v>6.8199999999999997E-2</v>
      </c>
      <c r="I45">
        <v>5.3900000000000003E-2</v>
      </c>
      <c r="K45">
        <v>5</v>
      </c>
    </row>
    <row r="46" spans="1:11" x14ac:dyDescent="0.3">
      <c r="A46" s="1">
        <v>0.85</v>
      </c>
      <c r="B46">
        <v>1</v>
      </c>
      <c r="C46">
        <v>2</v>
      </c>
      <c r="D46">
        <v>1</v>
      </c>
      <c r="F46" s="1">
        <v>0.85</v>
      </c>
      <c r="G46">
        <v>6.0299999999999999E-2</v>
      </c>
      <c r="H46">
        <v>2.0500000000000001E-2</v>
      </c>
      <c r="I46">
        <v>5.4399999999999997E-2</v>
      </c>
      <c r="K46">
        <v>5</v>
      </c>
    </row>
    <row r="47" spans="1:11" x14ac:dyDescent="0.3">
      <c r="A47" s="1">
        <v>0.9</v>
      </c>
      <c r="B47">
        <v>1</v>
      </c>
      <c r="C47">
        <v>1</v>
      </c>
      <c r="D47">
        <v>1</v>
      </c>
      <c r="F47" s="1">
        <v>0.9</v>
      </c>
      <c r="G47">
        <v>6.0299999999999999E-2</v>
      </c>
      <c r="H47">
        <v>3.2199999999999999E-2</v>
      </c>
      <c r="I47">
        <v>5.4399999999999997E-2</v>
      </c>
      <c r="K47">
        <v>5</v>
      </c>
    </row>
    <row r="48" spans="1:11" x14ac:dyDescent="0.3">
      <c r="A48" s="1">
        <v>0.95</v>
      </c>
      <c r="B48">
        <v>1</v>
      </c>
      <c r="C48">
        <v>1</v>
      </c>
      <c r="D48">
        <v>1</v>
      </c>
      <c r="F48" s="1">
        <v>0.95</v>
      </c>
      <c r="G48">
        <v>6.0299999999999999E-2</v>
      </c>
      <c r="H48">
        <v>3.2000000000000001E-2</v>
      </c>
      <c r="I48">
        <v>5.4399999999999997E-2</v>
      </c>
      <c r="K48">
        <v>5</v>
      </c>
    </row>
    <row r="49" spans="1:11" x14ac:dyDescent="0.3">
      <c r="A49" s="1">
        <v>0.99</v>
      </c>
      <c r="B49">
        <v>1</v>
      </c>
      <c r="C49">
        <v>1</v>
      </c>
      <c r="D49">
        <v>1</v>
      </c>
      <c r="F49" s="1">
        <v>0.99</v>
      </c>
      <c r="G49">
        <v>6.0299999999999999E-2</v>
      </c>
      <c r="H49">
        <v>3.2000000000000001E-2</v>
      </c>
      <c r="I49">
        <v>5.4399999999999997E-2</v>
      </c>
      <c r="K49">
        <v>5</v>
      </c>
    </row>
    <row r="52" spans="1:11" x14ac:dyDescent="0.3">
      <c r="A52" t="s">
        <v>5</v>
      </c>
    </row>
    <row r="53" spans="1:11" x14ac:dyDescent="0.3">
      <c r="A53" t="s">
        <v>14</v>
      </c>
      <c r="F53" t="s">
        <v>2</v>
      </c>
    </row>
    <row r="54" spans="1:11" x14ac:dyDescent="0.3">
      <c r="A54" t="s">
        <v>0</v>
      </c>
      <c r="B54" t="s">
        <v>6</v>
      </c>
      <c r="C54" t="s">
        <v>7</v>
      </c>
      <c r="D54" t="s">
        <v>8</v>
      </c>
      <c r="F54" t="s">
        <v>0</v>
      </c>
      <c r="G54" t="s">
        <v>6</v>
      </c>
      <c r="H54" t="s">
        <v>7</v>
      </c>
      <c r="I54" t="s">
        <v>8</v>
      </c>
    </row>
    <row r="55" spans="1:11" x14ac:dyDescent="0.3">
      <c r="A55" s="1">
        <v>0.3</v>
      </c>
      <c r="B55">
        <v>0</v>
      </c>
      <c r="C55">
        <v>0</v>
      </c>
      <c r="D55">
        <v>0</v>
      </c>
      <c r="F55" s="1">
        <v>0.3</v>
      </c>
      <c r="G55" s="2">
        <v>-1</v>
      </c>
      <c r="H55" s="2">
        <v>-1</v>
      </c>
      <c r="I55" s="2">
        <v>-1</v>
      </c>
      <c r="K55">
        <v>30</v>
      </c>
    </row>
    <row r="56" spans="1:11" x14ac:dyDescent="0.3">
      <c r="A56" s="1">
        <v>0.4</v>
      </c>
      <c r="B56">
        <v>0</v>
      </c>
      <c r="C56">
        <v>0</v>
      </c>
      <c r="D56">
        <v>0</v>
      </c>
      <c r="F56" s="1">
        <v>0.4</v>
      </c>
      <c r="G56" s="2">
        <v>-1</v>
      </c>
      <c r="H56" s="2">
        <v>-1</v>
      </c>
      <c r="I56" s="2">
        <v>-1</v>
      </c>
      <c r="K56">
        <v>30</v>
      </c>
    </row>
    <row r="57" spans="1:11" x14ac:dyDescent="0.3">
      <c r="A57" s="1">
        <v>0.5</v>
      </c>
      <c r="B57">
        <v>0</v>
      </c>
      <c r="C57">
        <v>0</v>
      </c>
      <c r="D57">
        <v>0</v>
      </c>
      <c r="F57" s="1">
        <v>0.5</v>
      </c>
      <c r="G57" s="2">
        <v>-1</v>
      </c>
      <c r="H57" s="2">
        <v>-1</v>
      </c>
      <c r="I57" s="2">
        <v>-1</v>
      </c>
      <c r="K57">
        <v>30</v>
      </c>
    </row>
    <row r="58" spans="1:11" x14ac:dyDescent="0.3">
      <c r="A58" s="1">
        <v>0.6</v>
      </c>
      <c r="B58">
        <v>0</v>
      </c>
      <c r="C58">
        <v>0</v>
      </c>
      <c r="D58">
        <v>0</v>
      </c>
      <c r="F58" s="1">
        <v>0.6</v>
      </c>
      <c r="G58" s="2">
        <v>-1</v>
      </c>
      <c r="H58" s="2">
        <v>-1</v>
      </c>
      <c r="I58" s="2">
        <v>-1</v>
      </c>
      <c r="K58">
        <v>30</v>
      </c>
    </row>
    <row r="59" spans="1:11" x14ac:dyDescent="0.3">
      <c r="A59" s="1">
        <v>0.65</v>
      </c>
      <c r="B59">
        <v>1</v>
      </c>
      <c r="C59">
        <v>0</v>
      </c>
      <c r="D59">
        <v>0</v>
      </c>
      <c r="F59" s="1">
        <v>0.65</v>
      </c>
      <c r="G59">
        <f>0.0006</f>
        <v>5.9999999999999995E-4</v>
      </c>
      <c r="H59" s="2">
        <v>-1</v>
      </c>
      <c r="I59" s="2">
        <v>-1</v>
      </c>
      <c r="K59">
        <v>30</v>
      </c>
    </row>
    <row r="60" spans="1:11" x14ac:dyDescent="0.3">
      <c r="A60" s="1">
        <v>0.7</v>
      </c>
      <c r="B60">
        <v>1</v>
      </c>
      <c r="C60">
        <v>0</v>
      </c>
      <c r="D60">
        <v>1</v>
      </c>
      <c r="F60" s="1">
        <v>0.7</v>
      </c>
      <c r="G60">
        <v>1.3100000000000001E-2</v>
      </c>
      <c r="H60" s="2">
        <v>-1</v>
      </c>
      <c r="I60">
        <v>5.7999999999999996E-3</v>
      </c>
      <c r="K60">
        <v>30</v>
      </c>
    </row>
    <row r="61" spans="1:11" x14ac:dyDescent="0.3">
      <c r="A61" s="1">
        <v>0.75</v>
      </c>
      <c r="B61">
        <v>1</v>
      </c>
      <c r="C61">
        <v>0</v>
      </c>
      <c r="D61">
        <v>1</v>
      </c>
      <c r="F61" s="1">
        <v>0.75</v>
      </c>
      <c r="G61">
        <v>4.5699999999999998E-2</v>
      </c>
      <c r="H61" s="2">
        <v>-1</v>
      </c>
      <c r="I61">
        <v>3.9E-2</v>
      </c>
      <c r="K61">
        <v>30</v>
      </c>
    </row>
    <row r="62" spans="1:11" x14ac:dyDescent="0.3">
      <c r="A62" s="1">
        <v>0.8</v>
      </c>
      <c r="B62">
        <v>1</v>
      </c>
      <c r="C62">
        <v>1</v>
      </c>
      <c r="D62">
        <v>1</v>
      </c>
      <c r="F62" s="1">
        <v>0.8</v>
      </c>
      <c r="G62">
        <v>5.8000000000000003E-2</v>
      </c>
      <c r="H62">
        <v>7.7000000000000002E-3</v>
      </c>
      <c r="I62">
        <v>5.0099999999999999E-2</v>
      </c>
      <c r="K62">
        <v>30</v>
      </c>
    </row>
    <row r="63" spans="1:11" x14ac:dyDescent="0.3">
      <c r="A63" s="1">
        <v>0.85</v>
      </c>
      <c r="B63">
        <v>1</v>
      </c>
      <c r="C63">
        <v>1</v>
      </c>
      <c r="D63">
        <v>1</v>
      </c>
      <c r="F63" s="1">
        <v>0.85</v>
      </c>
      <c r="G63">
        <v>6.0299999999999999E-2</v>
      </c>
      <c r="H63">
        <v>1.8200000000000001E-2</v>
      </c>
      <c r="I63">
        <v>5.4399999999999997E-2</v>
      </c>
      <c r="K63">
        <v>30</v>
      </c>
    </row>
    <row r="64" spans="1:11" x14ac:dyDescent="0.3">
      <c r="A64" s="1">
        <v>0.9</v>
      </c>
      <c r="B64">
        <v>1</v>
      </c>
      <c r="C64">
        <v>1</v>
      </c>
      <c r="D64">
        <v>1</v>
      </c>
      <c r="F64" s="1">
        <v>0.9</v>
      </c>
      <c r="G64">
        <v>6.0299999999999999E-2</v>
      </c>
      <c r="H64">
        <v>3.1099999999999999E-2</v>
      </c>
      <c r="I64">
        <v>5.4399999999999997E-2</v>
      </c>
      <c r="K64">
        <v>30</v>
      </c>
    </row>
    <row r="65" spans="1:11" x14ac:dyDescent="0.3">
      <c r="A65" s="1">
        <v>0.95</v>
      </c>
      <c r="B65">
        <v>1</v>
      </c>
      <c r="C65">
        <v>1</v>
      </c>
      <c r="D65">
        <v>1</v>
      </c>
      <c r="F65" s="1">
        <v>0.95</v>
      </c>
      <c r="G65">
        <v>6.0299999999999999E-2</v>
      </c>
      <c r="H65">
        <v>3.2000000000000001E-2</v>
      </c>
      <c r="I65">
        <v>5.4399999999999997E-2</v>
      </c>
      <c r="K65">
        <v>30</v>
      </c>
    </row>
    <row r="66" spans="1:11" x14ac:dyDescent="0.3">
      <c r="A66" s="1">
        <v>0.99</v>
      </c>
      <c r="B66">
        <v>1</v>
      </c>
      <c r="C66">
        <v>1</v>
      </c>
      <c r="D66">
        <v>1</v>
      </c>
      <c r="F66" s="1">
        <v>0.99</v>
      </c>
      <c r="G66">
        <v>6.0299999999999999E-2</v>
      </c>
      <c r="H66">
        <v>3.2000000000000001E-2</v>
      </c>
      <c r="I66">
        <v>5.4399999999999997E-2</v>
      </c>
      <c r="K66">
        <v>30</v>
      </c>
    </row>
    <row r="70" spans="1:11" ht="15" thickBot="1" x14ac:dyDescent="0.35">
      <c r="B70" s="5" t="s">
        <v>11</v>
      </c>
      <c r="C70" s="5" t="s">
        <v>12</v>
      </c>
      <c r="D70" s="5" t="s">
        <v>13</v>
      </c>
    </row>
    <row r="71" spans="1:11" x14ac:dyDescent="0.3">
      <c r="A71" s="6" t="s">
        <v>9</v>
      </c>
      <c r="B71">
        <f xml:space="preserve"> INDEX($K4:$K66,MATCH(MAX(G4:G66),G4:G66,0),0)</f>
        <v>2</v>
      </c>
      <c r="C71">
        <f xml:space="preserve"> INDEX($K4:$K66,MATCH(MAX(H4:H66),H4:H66,0),0)</f>
        <v>2</v>
      </c>
      <c r="D71">
        <f xml:space="preserve"> INDEX($K4:$K66,MATCH(MAX(I4:I66),I4:I66,0),0)</f>
        <v>2</v>
      </c>
    </row>
    <row r="72" spans="1:11" x14ac:dyDescent="0.3">
      <c r="A72" s="6" t="s">
        <v>0</v>
      </c>
      <c r="B72">
        <f xml:space="preserve"> INDEX($A4:$A66,MATCH(MAX(G4:G66),G4:G66,0),0)</f>
        <v>0.3</v>
      </c>
      <c r="C72">
        <f t="shared" ref="C72:D72" si="0" xml:space="preserve"> INDEX($A4:$A66,MATCH(MAX(H4:H66),H4:H66,0),0)</f>
        <v>0.4</v>
      </c>
      <c r="D72">
        <f t="shared" si="0"/>
        <v>0.4</v>
      </c>
    </row>
    <row r="73" spans="1:11" x14ac:dyDescent="0.3">
      <c r="A73" s="6" t="s">
        <v>10</v>
      </c>
      <c r="B73">
        <f>MAX(G4:G66)</f>
        <v>0.43890000000000001</v>
      </c>
      <c r="C73">
        <f t="shared" ref="C73:D73" si="1">MAX(H4:H66)</f>
        <v>0.4647</v>
      </c>
      <c r="D73">
        <f t="shared" si="1"/>
        <v>0.44429999999999997</v>
      </c>
    </row>
    <row r="74" spans="1:11" x14ac:dyDescent="0.3">
      <c r="A74" s="6" t="s">
        <v>14</v>
      </c>
      <c r="B74">
        <f xml:space="preserve"> INDEX(B4:B66,MATCH(MAX(G4:G66),G4:G66,0),0)</f>
        <v>70</v>
      </c>
      <c r="C74">
        <f t="shared" ref="C74:D74" si="2" xml:space="preserve"> INDEX(C4:C66,MATCH(MAX(H4:H66),H4:H66,0),0)</f>
        <v>71</v>
      </c>
      <c r="D74">
        <f t="shared" si="2"/>
        <v>70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F974-651D-4985-A319-D60830278B3B}">
  <dimension ref="A1:K74"/>
  <sheetViews>
    <sheetView topLeftCell="A28" zoomScale="70" workbookViewId="0">
      <selection activeCell="K4" sqref="K4:K66"/>
    </sheetView>
  </sheetViews>
  <sheetFormatPr baseColWidth="10" defaultRowHeight="14.4" x14ac:dyDescent="0.3"/>
  <sheetData>
    <row r="1" spans="1:11" x14ac:dyDescent="0.3">
      <c r="A1" t="s">
        <v>1</v>
      </c>
    </row>
    <row r="2" spans="1:11" x14ac:dyDescent="0.3">
      <c r="A2" t="s">
        <v>14</v>
      </c>
      <c r="F2" t="s">
        <v>2</v>
      </c>
    </row>
    <row r="3" spans="1:11" x14ac:dyDescent="0.3">
      <c r="A3" t="s">
        <v>0</v>
      </c>
      <c r="B3" t="s">
        <v>6</v>
      </c>
      <c r="C3" t="s">
        <v>7</v>
      </c>
      <c r="D3" t="s">
        <v>8</v>
      </c>
      <c r="F3" t="s">
        <v>0</v>
      </c>
      <c r="G3" t="s">
        <v>6</v>
      </c>
      <c r="H3" t="s">
        <v>7</v>
      </c>
      <c r="I3" t="s">
        <v>8</v>
      </c>
    </row>
    <row r="4" spans="1:11" x14ac:dyDescent="0.3">
      <c r="A4" s="1">
        <v>0.3</v>
      </c>
      <c r="B4">
        <v>150</v>
      </c>
      <c r="C4">
        <v>142</v>
      </c>
      <c r="D4">
        <v>145</v>
      </c>
      <c r="F4" s="1">
        <v>0.3</v>
      </c>
      <c r="G4" s="4">
        <v>0.34399999999999997</v>
      </c>
      <c r="H4" s="4">
        <v>0.37240000000000001</v>
      </c>
      <c r="I4" s="4">
        <v>0.34839999999999999</v>
      </c>
      <c r="K4">
        <v>2</v>
      </c>
    </row>
    <row r="5" spans="1:11" x14ac:dyDescent="0.3">
      <c r="A5" s="1">
        <v>0.4</v>
      </c>
      <c r="B5">
        <v>155</v>
      </c>
      <c r="C5">
        <v>145</v>
      </c>
      <c r="D5">
        <v>154</v>
      </c>
      <c r="F5" s="1">
        <v>0.4</v>
      </c>
      <c r="G5" s="3">
        <v>0.34889999999999999</v>
      </c>
      <c r="H5" s="4">
        <v>0.38</v>
      </c>
      <c r="I5" s="3">
        <v>0.3604</v>
      </c>
      <c r="K5">
        <v>2</v>
      </c>
    </row>
    <row r="6" spans="1:11" x14ac:dyDescent="0.3">
      <c r="A6" s="1">
        <v>0.5</v>
      </c>
      <c r="B6">
        <v>125</v>
      </c>
      <c r="C6">
        <v>152</v>
      </c>
      <c r="D6">
        <v>137</v>
      </c>
      <c r="F6" s="1">
        <v>0.5</v>
      </c>
      <c r="G6">
        <v>0.23369999999999999</v>
      </c>
      <c r="H6" s="3">
        <v>0.38129999999999997</v>
      </c>
      <c r="I6">
        <v>0.28489999999999999</v>
      </c>
      <c r="K6">
        <v>2</v>
      </c>
    </row>
    <row r="7" spans="1:11" x14ac:dyDescent="0.3">
      <c r="A7" s="1">
        <v>0.6</v>
      </c>
      <c r="B7">
        <v>82</v>
      </c>
      <c r="C7">
        <v>156</v>
      </c>
      <c r="D7">
        <v>113</v>
      </c>
      <c r="F7" s="1">
        <v>0.6</v>
      </c>
      <c r="G7">
        <v>8.1799999999999998E-2</v>
      </c>
      <c r="H7" s="4">
        <v>0.37859999999999999</v>
      </c>
      <c r="I7">
        <v>0.1729</v>
      </c>
      <c r="K7">
        <v>2</v>
      </c>
    </row>
    <row r="8" spans="1:11" x14ac:dyDescent="0.3">
      <c r="A8" s="1">
        <v>0.65</v>
      </c>
      <c r="B8">
        <v>40</v>
      </c>
      <c r="C8">
        <v>157</v>
      </c>
      <c r="D8">
        <v>80</v>
      </c>
      <c r="F8" s="1">
        <v>0.65</v>
      </c>
      <c r="G8">
        <f>0.0191</f>
        <v>1.9099999999999999E-2</v>
      </c>
      <c r="H8" s="4">
        <v>0.36820000000000003</v>
      </c>
      <c r="I8">
        <v>0.1009</v>
      </c>
      <c r="K8">
        <v>2</v>
      </c>
    </row>
    <row r="9" spans="1:11" x14ac:dyDescent="0.3">
      <c r="A9" s="1">
        <v>0.7</v>
      </c>
      <c r="B9">
        <v>10</v>
      </c>
      <c r="C9">
        <v>136</v>
      </c>
      <c r="D9">
        <v>25</v>
      </c>
      <c r="F9" s="1">
        <v>0.7</v>
      </c>
      <c r="G9">
        <f>0.0665</f>
        <v>6.6500000000000004E-2</v>
      </c>
      <c r="H9" s="4">
        <v>0.30280000000000001</v>
      </c>
      <c r="I9">
        <f>0.0258</f>
        <v>2.58E-2</v>
      </c>
      <c r="K9">
        <v>2</v>
      </c>
    </row>
    <row r="10" spans="1:11" x14ac:dyDescent="0.3">
      <c r="A10" s="1">
        <v>0.75</v>
      </c>
      <c r="B10">
        <v>1</v>
      </c>
      <c r="C10">
        <v>113</v>
      </c>
      <c r="D10">
        <v>5</v>
      </c>
      <c r="F10" s="1">
        <v>0.75</v>
      </c>
      <c r="G10">
        <v>1.8499999999999999E-2</v>
      </c>
      <c r="H10">
        <v>0.20749999999999999</v>
      </c>
      <c r="I10">
        <f>0.0317</f>
        <v>3.1699999999999999E-2</v>
      </c>
      <c r="K10">
        <v>2</v>
      </c>
    </row>
    <row r="11" spans="1:11" x14ac:dyDescent="0.3">
      <c r="A11" s="1">
        <v>0.8</v>
      </c>
      <c r="B11">
        <v>1</v>
      </c>
      <c r="C11">
        <v>58</v>
      </c>
      <c r="D11">
        <v>1</v>
      </c>
      <c r="F11" s="1">
        <v>0.8</v>
      </c>
      <c r="G11">
        <v>3.6299999999999999E-2</v>
      </c>
      <c r="H11">
        <v>7.8299999999999995E-2</v>
      </c>
      <c r="I11">
        <v>3.1800000000000002E-2</v>
      </c>
      <c r="K11">
        <v>2</v>
      </c>
    </row>
    <row r="12" spans="1:11" x14ac:dyDescent="0.3">
      <c r="A12" s="1">
        <v>0.85</v>
      </c>
      <c r="B12">
        <v>1</v>
      </c>
      <c r="C12">
        <v>10</v>
      </c>
      <c r="D12">
        <v>1</v>
      </c>
      <c r="F12" s="1">
        <v>0.85</v>
      </c>
      <c r="G12">
        <v>3.6299999999999999E-2</v>
      </c>
      <c r="H12">
        <f>0.0113</f>
        <v>1.1299999999999999E-2</v>
      </c>
      <c r="I12">
        <v>3.1800000000000002E-2</v>
      </c>
      <c r="K12">
        <v>2</v>
      </c>
    </row>
    <row r="13" spans="1:11" x14ac:dyDescent="0.3">
      <c r="A13" s="1">
        <v>0.9</v>
      </c>
      <c r="B13">
        <v>1</v>
      </c>
      <c r="C13">
        <v>1</v>
      </c>
      <c r="D13">
        <v>1</v>
      </c>
      <c r="F13" s="1">
        <v>0.9</v>
      </c>
      <c r="G13">
        <v>3.6299999999999999E-2</v>
      </c>
      <c r="H13">
        <v>1.8100000000000002E-2</v>
      </c>
      <c r="I13">
        <v>3.1800000000000002E-2</v>
      </c>
      <c r="K13">
        <v>2</v>
      </c>
    </row>
    <row r="14" spans="1:11" x14ac:dyDescent="0.3">
      <c r="A14" s="1">
        <v>0.95</v>
      </c>
      <c r="B14">
        <v>1</v>
      </c>
      <c r="C14">
        <v>1</v>
      </c>
      <c r="D14">
        <v>1</v>
      </c>
      <c r="F14" s="1">
        <v>0.95</v>
      </c>
      <c r="G14">
        <v>3.6299999999999999E-2</v>
      </c>
      <c r="H14">
        <v>1.8100000000000002E-2</v>
      </c>
      <c r="I14">
        <v>3.1800000000000002E-2</v>
      </c>
      <c r="K14">
        <v>2</v>
      </c>
    </row>
    <row r="15" spans="1:11" x14ac:dyDescent="0.3">
      <c r="A15" s="1">
        <v>0.99</v>
      </c>
      <c r="B15">
        <v>1</v>
      </c>
      <c r="C15">
        <v>1</v>
      </c>
      <c r="D15">
        <v>1</v>
      </c>
      <c r="F15" s="1">
        <v>0.99</v>
      </c>
      <c r="G15">
        <v>3.6299999999999999E-2</v>
      </c>
      <c r="H15">
        <v>1.8100000000000002E-2</v>
      </c>
      <c r="I15">
        <v>3.1800000000000002E-2</v>
      </c>
      <c r="K15">
        <v>2</v>
      </c>
    </row>
    <row r="18" spans="1:11" x14ac:dyDescent="0.3">
      <c r="A18" t="s">
        <v>3</v>
      </c>
    </row>
    <row r="19" spans="1:11" x14ac:dyDescent="0.3">
      <c r="A19" t="s">
        <v>14</v>
      </c>
      <c r="F19" t="s">
        <v>2</v>
      </c>
    </row>
    <row r="20" spans="1:11" x14ac:dyDescent="0.3">
      <c r="A20" t="s">
        <v>0</v>
      </c>
      <c r="B20" t="s">
        <v>6</v>
      </c>
      <c r="C20" t="s">
        <v>7</v>
      </c>
      <c r="D20" t="s">
        <v>8</v>
      </c>
      <c r="F20" t="s">
        <v>0</v>
      </c>
      <c r="G20" t="s">
        <v>6</v>
      </c>
      <c r="H20" t="s">
        <v>7</v>
      </c>
      <c r="I20" t="s">
        <v>8</v>
      </c>
    </row>
    <row r="21" spans="1:11" x14ac:dyDescent="0.3">
      <c r="A21" s="1">
        <v>0.3</v>
      </c>
      <c r="B21">
        <v>275</v>
      </c>
      <c r="C21">
        <v>266</v>
      </c>
      <c r="D21">
        <v>273</v>
      </c>
      <c r="F21" s="1">
        <v>0.3</v>
      </c>
      <c r="G21">
        <v>0.191</v>
      </c>
      <c r="H21" s="4">
        <v>0.23</v>
      </c>
      <c r="I21">
        <v>0.192</v>
      </c>
      <c r="K21">
        <v>3</v>
      </c>
    </row>
    <row r="22" spans="1:11" x14ac:dyDescent="0.3">
      <c r="A22" s="1">
        <v>0.4</v>
      </c>
      <c r="B22">
        <v>280</v>
      </c>
      <c r="C22">
        <v>272</v>
      </c>
      <c r="D22">
        <v>284</v>
      </c>
      <c r="F22" s="1">
        <v>0.4</v>
      </c>
      <c r="G22">
        <v>0.20069999999999999</v>
      </c>
      <c r="H22" s="4">
        <v>0.2361</v>
      </c>
      <c r="I22">
        <v>0.20849999999999999</v>
      </c>
      <c r="K22">
        <v>3</v>
      </c>
    </row>
    <row r="23" spans="1:11" x14ac:dyDescent="0.3">
      <c r="A23" s="1">
        <v>0.5</v>
      </c>
      <c r="B23">
        <v>229</v>
      </c>
      <c r="C23">
        <v>277</v>
      </c>
      <c r="D23">
        <v>249</v>
      </c>
      <c r="F23" s="1">
        <v>0.5</v>
      </c>
      <c r="G23">
        <v>0.1207</v>
      </c>
      <c r="H23" s="4">
        <v>0.245</v>
      </c>
      <c r="I23">
        <v>0.16320000000000001</v>
      </c>
      <c r="K23">
        <v>3</v>
      </c>
    </row>
    <row r="24" spans="1:11" x14ac:dyDescent="0.3">
      <c r="A24" s="1">
        <v>0.6</v>
      </c>
      <c r="B24">
        <v>146</v>
      </c>
      <c r="C24">
        <v>280</v>
      </c>
      <c r="D24">
        <v>188</v>
      </c>
      <c r="F24" s="1">
        <v>0.6</v>
      </c>
      <c r="G24">
        <v>1.95E-2</v>
      </c>
      <c r="H24" s="3">
        <v>0.24790000000000001</v>
      </c>
      <c r="I24">
        <v>9.6600000000000005E-2</v>
      </c>
      <c r="K24">
        <v>3</v>
      </c>
    </row>
    <row r="25" spans="1:11" x14ac:dyDescent="0.3">
      <c r="A25" s="1">
        <v>0.65</v>
      </c>
      <c r="B25">
        <v>80</v>
      </c>
      <c r="C25">
        <v>274</v>
      </c>
      <c r="D25">
        <v>149</v>
      </c>
      <c r="F25" s="1">
        <v>0.65</v>
      </c>
      <c r="G25">
        <f>0.0507</f>
        <v>5.0700000000000002E-2</v>
      </c>
      <c r="H25" s="4">
        <v>0.24590000000000001</v>
      </c>
      <c r="I25">
        <v>4.0899999999999999E-2</v>
      </c>
      <c r="K25">
        <v>3</v>
      </c>
    </row>
    <row r="26" spans="1:11" x14ac:dyDescent="0.3">
      <c r="A26" s="1">
        <v>0.7</v>
      </c>
      <c r="B26">
        <v>29</v>
      </c>
      <c r="C26">
        <v>243</v>
      </c>
      <c r="D26">
        <v>51</v>
      </c>
      <c r="F26" s="1">
        <v>0.7</v>
      </c>
      <c r="G26">
        <f>0.0518</f>
        <v>5.1799999999999999E-2</v>
      </c>
      <c r="H26">
        <v>0.19750000000000001</v>
      </c>
      <c r="I26">
        <f>0.0358</f>
        <v>3.5799999999999998E-2</v>
      </c>
      <c r="K26">
        <v>3</v>
      </c>
    </row>
    <row r="27" spans="1:11" x14ac:dyDescent="0.3">
      <c r="A27" s="1">
        <v>0.75</v>
      </c>
      <c r="B27">
        <v>3</v>
      </c>
      <c r="C27">
        <v>188</v>
      </c>
      <c r="D27">
        <v>9</v>
      </c>
      <c r="F27" s="1">
        <v>0.75</v>
      </c>
      <c r="G27">
        <v>3.5000000000000003E-2</v>
      </c>
      <c r="H27">
        <v>0.13730000000000001</v>
      </c>
      <c r="I27">
        <f>0.0181</f>
        <v>1.8100000000000002E-2</v>
      </c>
      <c r="K27">
        <v>3</v>
      </c>
    </row>
    <row r="28" spans="1:11" x14ac:dyDescent="0.3">
      <c r="A28" s="1">
        <v>0.8</v>
      </c>
      <c r="B28">
        <v>2</v>
      </c>
      <c r="C28">
        <v>98</v>
      </c>
      <c r="D28">
        <v>2</v>
      </c>
      <c r="F28" s="1">
        <v>0.8</v>
      </c>
      <c r="G28">
        <v>3.5200000000000002E-2</v>
      </c>
      <c r="H28">
        <v>4.65E-2</v>
      </c>
      <c r="I28">
        <v>3.0700000000000002E-2</v>
      </c>
      <c r="K28">
        <v>3</v>
      </c>
    </row>
    <row r="29" spans="1:11" x14ac:dyDescent="0.3">
      <c r="A29" s="1">
        <v>0.85</v>
      </c>
      <c r="B29">
        <v>2</v>
      </c>
      <c r="C29">
        <v>20</v>
      </c>
      <c r="D29">
        <v>2</v>
      </c>
      <c r="F29" s="1">
        <v>0.85</v>
      </c>
      <c r="G29">
        <v>3.5200000000000002E-2</v>
      </c>
      <c r="H29">
        <f>0.0122</f>
        <v>1.2200000000000001E-2</v>
      </c>
      <c r="I29">
        <v>3.0700000000000002E-2</v>
      </c>
      <c r="K29">
        <v>3</v>
      </c>
    </row>
    <row r="30" spans="1:11" x14ac:dyDescent="0.3">
      <c r="A30" s="1">
        <v>0.9</v>
      </c>
      <c r="B30">
        <v>2</v>
      </c>
      <c r="C30">
        <v>2</v>
      </c>
      <c r="D30">
        <v>2</v>
      </c>
      <c r="F30" s="1">
        <v>0.9</v>
      </c>
      <c r="G30">
        <v>3.5200000000000002E-2</v>
      </c>
      <c r="H30">
        <v>1.7000000000000001E-2</v>
      </c>
      <c r="I30">
        <v>3.0700000000000002E-2</v>
      </c>
      <c r="K30">
        <v>3</v>
      </c>
    </row>
    <row r="31" spans="1:11" x14ac:dyDescent="0.3">
      <c r="A31" s="1">
        <v>0.95</v>
      </c>
      <c r="B31">
        <v>2</v>
      </c>
      <c r="C31">
        <v>2</v>
      </c>
      <c r="D31">
        <v>2</v>
      </c>
      <c r="F31" s="1">
        <v>0.95</v>
      </c>
      <c r="G31">
        <v>3.5200000000000002E-2</v>
      </c>
      <c r="H31">
        <v>1.7000000000000001E-2</v>
      </c>
      <c r="I31">
        <v>3.0700000000000002E-2</v>
      </c>
      <c r="K31">
        <v>3</v>
      </c>
    </row>
    <row r="32" spans="1:11" x14ac:dyDescent="0.3">
      <c r="A32" s="1">
        <v>0.99</v>
      </c>
      <c r="B32">
        <v>2</v>
      </c>
      <c r="C32">
        <v>2</v>
      </c>
      <c r="D32">
        <v>2</v>
      </c>
      <c r="F32" s="1">
        <v>0.99</v>
      </c>
      <c r="G32">
        <v>3.5200000000000002E-2</v>
      </c>
      <c r="H32">
        <v>1.7000000000000001E-2</v>
      </c>
      <c r="I32">
        <v>3.0700000000000002E-2</v>
      </c>
      <c r="K32">
        <v>3</v>
      </c>
    </row>
    <row r="35" spans="1:11" x14ac:dyDescent="0.3">
      <c r="A35" t="s">
        <v>4</v>
      </c>
    </row>
    <row r="36" spans="1:11" x14ac:dyDescent="0.3">
      <c r="A36" t="s">
        <v>14</v>
      </c>
      <c r="F36" t="s">
        <v>2</v>
      </c>
    </row>
    <row r="37" spans="1:11" x14ac:dyDescent="0.3">
      <c r="A37" t="s">
        <v>0</v>
      </c>
      <c r="B37" t="s">
        <v>6</v>
      </c>
      <c r="C37" t="s">
        <v>7</v>
      </c>
      <c r="D37" t="s">
        <v>8</v>
      </c>
      <c r="F37" t="s">
        <v>0</v>
      </c>
      <c r="G37" t="s">
        <v>6</v>
      </c>
      <c r="H37" t="s">
        <v>7</v>
      </c>
      <c r="I37" t="s">
        <v>8</v>
      </c>
    </row>
    <row r="38" spans="1:11" x14ac:dyDescent="0.3">
      <c r="A38" s="1">
        <v>0.3</v>
      </c>
      <c r="B38">
        <v>38</v>
      </c>
      <c r="C38">
        <v>35</v>
      </c>
      <c r="D38">
        <v>38</v>
      </c>
      <c r="F38" s="1">
        <v>0.3</v>
      </c>
      <c r="G38">
        <v>-9.4999999999999998E-3</v>
      </c>
      <c r="H38">
        <v>4.9200000000000001E-2</v>
      </c>
      <c r="I38">
        <v>2.8E-3</v>
      </c>
      <c r="K38">
        <v>5</v>
      </c>
    </row>
    <row r="39" spans="1:11" x14ac:dyDescent="0.3">
      <c r="A39" s="1">
        <v>0.4</v>
      </c>
      <c r="B39">
        <v>41</v>
      </c>
      <c r="C39">
        <v>38</v>
      </c>
      <c r="D39">
        <v>39</v>
      </c>
      <c r="F39" s="1">
        <v>0.4</v>
      </c>
      <c r="G39">
        <v>-2.8999999999999998E-3</v>
      </c>
      <c r="H39">
        <v>5.3999999999999999E-2</v>
      </c>
      <c r="I39">
        <v>0.01</v>
      </c>
      <c r="K39">
        <v>5</v>
      </c>
    </row>
    <row r="40" spans="1:11" x14ac:dyDescent="0.3">
      <c r="A40" s="1">
        <v>0.5</v>
      </c>
      <c r="B40">
        <v>34</v>
      </c>
      <c r="C40">
        <v>38</v>
      </c>
      <c r="D40">
        <v>43</v>
      </c>
      <c r="F40" s="1">
        <v>0.5</v>
      </c>
      <c r="G40">
        <v>-2.69E-2</v>
      </c>
      <c r="H40">
        <v>5.7599999999999998E-2</v>
      </c>
      <c r="I40">
        <v>1.47E-2</v>
      </c>
      <c r="K40">
        <v>5</v>
      </c>
    </row>
    <row r="41" spans="1:11" x14ac:dyDescent="0.3">
      <c r="A41" s="1">
        <v>0.6</v>
      </c>
      <c r="B41">
        <v>25</v>
      </c>
      <c r="C41">
        <v>40</v>
      </c>
      <c r="D41">
        <v>32</v>
      </c>
      <c r="F41" s="1">
        <v>0.6</v>
      </c>
      <c r="G41">
        <v>-4.4299999999999999E-2</v>
      </c>
      <c r="H41">
        <v>6.2E-2</v>
      </c>
      <c r="I41">
        <f>0.015</f>
        <v>1.4999999999999999E-2</v>
      </c>
      <c r="K41">
        <v>5</v>
      </c>
    </row>
    <row r="42" spans="1:11" x14ac:dyDescent="0.3">
      <c r="A42" s="1">
        <v>0.65</v>
      </c>
      <c r="B42">
        <v>6</v>
      </c>
      <c r="C42">
        <v>42</v>
      </c>
      <c r="D42">
        <v>23</v>
      </c>
      <c r="F42" s="1">
        <v>0.65</v>
      </c>
      <c r="G42">
        <v>-5.57E-2</v>
      </c>
      <c r="H42">
        <v>6.3299999999999995E-2</v>
      </c>
      <c r="I42">
        <f>0.0289</f>
        <v>2.8899999999999999E-2</v>
      </c>
      <c r="K42">
        <v>5</v>
      </c>
    </row>
    <row r="43" spans="1:11" x14ac:dyDescent="0.3">
      <c r="A43" s="1">
        <v>0.7</v>
      </c>
      <c r="B43">
        <v>2</v>
      </c>
      <c r="C43">
        <v>45</v>
      </c>
      <c r="D43">
        <v>5</v>
      </c>
      <c r="F43" s="1">
        <v>0.7</v>
      </c>
      <c r="G43">
        <v>5.8999999999999999E-3</v>
      </c>
      <c r="H43">
        <v>5.6300000000000003E-2</v>
      </c>
      <c r="I43">
        <f>0.0219</f>
        <v>2.1899999999999999E-2</v>
      </c>
      <c r="K43">
        <v>5</v>
      </c>
    </row>
    <row r="44" spans="1:11" x14ac:dyDescent="0.3">
      <c r="A44" s="1">
        <v>0.75</v>
      </c>
      <c r="B44">
        <v>1</v>
      </c>
      <c r="C44">
        <v>32</v>
      </c>
      <c r="D44">
        <v>2</v>
      </c>
      <c r="F44" s="1">
        <v>0.75</v>
      </c>
      <c r="G44">
        <v>3.4700000000000002E-2</v>
      </c>
      <c r="H44">
        <v>2.6499999999999999E-2</v>
      </c>
      <c r="I44">
        <v>1.44E-2</v>
      </c>
      <c r="K44">
        <v>5</v>
      </c>
    </row>
    <row r="45" spans="1:11" x14ac:dyDescent="0.3">
      <c r="A45" s="1">
        <v>0.8</v>
      </c>
      <c r="B45">
        <v>1</v>
      </c>
      <c r="C45">
        <v>17</v>
      </c>
      <c r="D45">
        <v>1</v>
      </c>
      <c r="F45" s="1">
        <v>0.8</v>
      </c>
      <c r="G45">
        <v>3.5200000000000002E-2</v>
      </c>
      <c r="H45">
        <f>0.0027</f>
        <v>2.7000000000000001E-3</v>
      </c>
      <c r="I45">
        <v>3.0700000000000002E-2</v>
      </c>
      <c r="K45">
        <v>5</v>
      </c>
    </row>
    <row r="46" spans="1:11" x14ac:dyDescent="0.3">
      <c r="A46" s="1">
        <v>0.85</v>
      </c>
      <c r="B46">
        <v>1</v>
      </c>
      <c r="C46">
        <v>2</v>
      </c>
      <c r="D46">
        <v>1</v>
      </c>
      <c r="F46" s="1">
        <v>0.85</v>
      </c>
      <c r="G46">
        <v>3.5200000000000002E-2</v>
      </c>
      <c r="H46">
        <v>8.6E-3</v>
      </c>
      <c r="I46">
        <v>3.0700000000000002E-2</v>
      </c>
      <c r="K46">
        <v>5</v>
      </c>
    </row>
    <row r="47" spans="1:11" x14ac:dyDescent="0.3">
      <c r="A47" s="1">
        <v>0.9</v>
      </c>
      <c r="B47">
        <v>1</v>
      </c>
      <c r="C47">
        <v>1</v>
      </c>
      <c r="D47">
        <v>1</v>
      </c>
      <c r="F47" s="1">
        <v>0.9</v>
      </c>
      <c r="G47">
        <v>3.5200000000000002E-2</v>
      </c>
      <c r="H47">
        <v>1.7000000000000001E-2</v>
      </c>
      <c r="I47">
        <v>3.0700000000000002E-2</v>
      </c>
      <c r="K47">
        <v>5</v>
      </c>
    </row>
    <row r="48" spans="1:11" x14ac:dyDescent="0.3">
      <c r="A48" s="1">
        <v>0.95</v>
      </c>
      <c r="B48">
        <v>1</v>
      </c>
      <c r="C48">
        <v>1</v>
      </c>
      <c r="D48">
        <v>1</v>
      </c>
      <c r="F48" s="1">
        <v>0.95</v>
      </c>
      <c r="G48">
        <v>3.5200000000000002E-2</v>
      </c>
      <c r="H48">
        <v>1.7000000000000001E-2</v>
      </c>
      <c r="I48">
        <v>3.0700000000000002E-2</v>
      </c>
      <c r="K48">
        <v>5</v>
      </c>
    </row>
    <row r="49" spans="1:11" x14ac:dyDescent="0.3">
      <c r="A49" s="1">
        <v>0.99</v>
      </c>
      <c r="B49">
        <v>1</v>
      </c>
      <c r="C49">
        <v>1</v>
      </c>
      <c r="D49">
        <v>1</v>
      </c>
      <c r="F49" s="1">
        <v>0.99</v>
      </c>
      <c r="G49">
        <v>3.5200000000000002E-2</v>
      </c>
      <c r="H49">
        <v>1.7000000000000001E-2</v>
      </c>
      <c r="I49">
        <v>3.0700000000000002E-2</v>
      </c>
      <c r="K49">
        <v>5</v>
      </c>
    </row>
    <row r="52" spans="1:11" x14ac:dyDescent="0.3">
      <c r="A52" t="s">
        <v>5</v>
      </c>
    </row>
    <row r="53" spans="1:11" x14ac:dyDescent="0.3">
      <c r="A53" t="s">
        <v>14</v>
      </c>
      <c r="F53" t="s">
        <v>2</v>
      </c>
    </row>
    <row r="54" spans="1:11" x14ac:dyDescent="0.3">
      <c r="A54" t="s">
        <v>0</v>
      </c>
      <c r="B54" t="s">
        <v>6</v>
      </c>
      <c r="C54" t="s">
        <v>7</v>
      </c>
      <c r="D54" t="s">
        <v>8</v>
      </c>
      <c r="F54" t="s">
        <v>0</v>
      </c>
      <c r="G54" t="s">
        <v>6</v>
      </c>
      <c r="H54" t="s">
        <v>7</v>
      </c>
      <c r="I54" t="s">
        <v>8</v>
      </c>
    </row>
    <row r="55" spans="1:11" x14ac:dyDescent="0.3">
      <c r="A55" s="1">
        <v>0.3</v>
      </c>
      <c r="B55">
        <v>0</v>
      </c>
      <c r="C55">
        <v>0</v>
      </c>
      <c r="D55">
        <v>0</v>
      </c>
      <c r="F55" s="1">
        <v>0.3</v>
      </c>
      <c r="G55" s="2">
        <v>-1</v>
      </c>
      <c r="H55" s="2">
        <v>-1</v>
      </c>
      <c r="I55" s="2">
        <v>-1</v>
      </c>
      <c r="K55">
        <v>30</v>
      </c>
    </row>
    <row r="56" spans="1:11" x14ac:dyDescent="0.3">
      <c r="A56" s="1">
        <v>0.4</v>
      </c>
      <c r="B56">
        <v>0</v>
      </c>
      <c r="C56">
        <v>0</v>
      </c>
      <c r="D56">
        <v>0</v>
      </c>
      <c r="F56" s="1">
        <v>0.4</v>
      </c>
      <c r="G56" s="2">
        <v>-1</v>
      </c>
      <c r="H56" s="2">
        <v>-1</v>
      </c>
      <c r="I56" s="2">
        <v>-1</v>
      </c>
      <c r="K56">
        <v>30</v>
      </c>
    </row>
    <row r="57" spans="1:11" x14ac:dyDescent="0.3">
      <c r="A57" s="1">
        <v>0.5</v>
      </c>
      <c r="B57">
        <v>0</v>
      </c>
      <c r="C57">
        <v>0</v>
      </c>
      <c r="D57">
        <v>0</v>
      </c>
      <c r="F57" s="1">
        <v>0.5</v>
      </c>
      <c r="G57" s="2">
        <v>-1</v>
      </c>
      <c r="H57" s="2">
        <v>-1</v>
      </c>
      <c r="I57" s="2">
        <v>-1</v>
      </c>
      <c r="K57">
        <v>30</v>
      </c>
    </row>
    <row r="58" spans="1:11" x14ac:dyDescent="0.3">
      <c r="A58" s="1">
        <v>0.6</v>
      </c>
      <c r="B58">
        <v>6</v>
      </c>
      <c r="C58">
        <v>0</v>
      </c>
      <c r="D58">
        <v>1</v>
      </c>
      <c r="F58" s="1">
        <v>0.6</v>
      </c>
      <c r="G58">
        <f>0.0248</f>
        <v>2.4799999999999999E-2</v>
      </c>
      <c r="H58" s="2">
        <v>-1</v>
      </c>
      <c r="I58">
        <v>9.4000000000000004E-3</v>
      </c>
      <c r="K58">
        <v>30</v>
      </c>
    </row>
    <row r="59" spans="1:11" x14ac:dyDescent="0.3">
      <c r="A59" s="1">
        <v>0.65</v>
      </c>
      <c r="B59">
        <v>2</v>
      </c>
      <c r="C59">
        <v>0</v>
      </c>
      <c r="D59">
        <v>2</v>
      </c>
      <c r="F59" s="1">
        <v>0.65</v>
      </c>
      <c r="G59">
        <f>0.0038</f>
        <v>3.8E-3</v>
      </c>
      <c r="H59" s="2">
        <v>-1</v>
      </c>
      <c r="I59">
        <f>0.0174</f>
        <v>1.7399999999999999E-2</v>
      </c>
      <c r="K59">
        <v>30</v>
      </c>
    </row>
    <row r="60" spans="1:11" x14ac:dyDescent="0.3">
      <c r="A60" s="1">
        <v>0.7</v>
      </c>
      <c r="B60">
        <v>2</v>
      </c>
      <c r="C60">
        <v>0</v>
      </c>
      <c r="D60">
        <v>2</v>
      </c>
      <c r="F60" s="1">
        <v>0.7</v>
      </c>
      <c r="G60">
        <f>0.0249</f>
        <v>2.4899999999999999E-2</v>
      </c>
      <c r="H60" s="2">
        <v>-1</v>
      </c>
      <c r="I60">
        <f>0.0078</f>
        <v>7.7999999999999996E-3</v>
      </c>
      <c r="K60">
        <v>30</v>
      </c>
    </row>
    <row r="61" spans="1:11" x14ac:dyDescent="0.3">
      <c r="A61" s="1">
        <v>0.75</v>
      </c>
      <c r="B61">
        <v>1</v>
      </c>
      <c r="C61">
        <v>1</v>
      </c>
      <c r="D61">
        <v>1</v>
      </c>
      <c r="F61" s="1">
        <v>0.75</v>
      </c>
      <c r="G61">
        <v>3.1800000000000002E-2</v>
      </c>
      <c r="H61">
        <v>6.3E-3</v>
      </c>
      <c r="I61">
        <v>1.9400000000000001E-2</v>
      </c>
      <c r="K61">
        <v>30</v>
      </c>
    </row>
    <row r="62" spans="1:11" x14ac:dyDescent="0.3">
      <c r="A62" s="1">
        <v>0.8</v>
      </c>
      <c r="B62">
        <v>1</v>
      </c>
      <c r="C62">
        <v>3</v>
      </c>
      <c r="D62">
        <v>1</v>
      </c>
      <c r="F62" s="1">
        <v>0.8</v>
      </c>
      <c r="G62">
        <v>3.5299999999999998E-2</v>
      </c>
      <c r="H62">
        <f>0.0022</f>
        <v>2.2000000000000001E-3</v>
      </c>
      <c r="I62">
        <v>3.0599999999999999E-2</v>
      </c>
      <c r="K62">
        <v>30</v>
      </c>
    </row>
    <row r="63" spans="1:11" x14ac:dyDescent="0.3">
      <c r="A63" s="1">
        <v>0.85</v>
      </c>
      <c r="B63">
        <v>1</v>
      </c>
      <c r="C63">
        <v>1</v>
      </c>
      <c r="D63">
        <v>1</v>
      </c>
      <c r="F63" s="1">
        <v>0.85</v>
      </c>
      <c r="G63">
        <v>3.5200000000000002E-2</v>
      </c>
      <c r="H63">
        <v>8.2000000000000007E-3</v>
      </c>
      <c r="I63">
        <v>3.0700000000000002E-2</v>
      </c>
      <c r="K63">
        <v>30</v>
      </c>
    </row>
    <row r="64" spans="1:11" x14ac:dyDescent="0.3">
      <c r="A64" s="1">
        <v>0.9</v>
      </c>
      <c r="B64">
        <v>1</v>
      </c>
      <c r="C64">
        <v>1</v>
      </c>
      <c r="D64">
        <v>1</v>
      </c>
      <c r="F64" s="1">
        <v>0.9</v>
      </c>
      <c r="G64">
        <v>3.5200000000000002E-2</v>
      </c>
      <c r="H64">
        <v>1.7100000000000001E-2</v>
      </c>
      <c r="I64">
        <v>3.0700000000000002E-2</v>
      </c>
      <c r="K64">
        <v>30</v>
      </c>
    </row>
    <row r="65" spans="1:11" x14ac:dyDescent="0.3">
      <c r="A65" s="1">
        <v>0.95</v>
      </c>
      <c r="B65">
        <v>1</v>
      </c>
      <c r="C65">
        <v>1</v>
      </c>
      <c r="D65">
        <v>1</v>
      </c>
      <c r="F65" s="1">
        <v>0.95</v>
      </c>
      <c r="G65">
        <v>3.5200000000000002E-2</v>
      </c>
      <c r="H65">
        <v>1.7000000000000001E-2</v>
      </c>
      <c r="I65">
        <v>3.0700000000000002E-2</v>
      </c>
      <c r="K65">
        <v>30</v>
      </c>
    </row>
    <row r="66" spans="1:11" x14ac:dyDescent="0.3">
      <c r="A66" s="1">
        <v>0.99</v>
      </c>
      <c r="B66">
        <v>1</v>
      </c>
      <c r="C66">
        <v>1</v>
      </c>
      <c r="D66">
        <v>1</v>
      </c>
      <c r="F66" s="1">
        <v>0.99</v>
      </c>
      <c r="G66">
        <v>3.5200000000000002E-2</v>
      </c>
      <c r="H66">
        <v>1.7000000000000001E-2</v>
      </c>
      <c r="I66">
        <v>3.0700000000000002E-2</v>
      </c>
      <c r="K66">
        <v>30</v>
      </c>
    </row>
    <row r="70" spans="1:11" ht="15" thickBot="1" x14ac:dyDescent="0.35">
      <c r="B70" s="5" t="s">
        <v>11</v>
      </c>
      <c r="C70" s="5" t="s">
        <v>12</v>
      </c>
      <c r="D70" s="5" t="s">
        <v>13</v>
      </c>
    </row>
    <row r="71" spans="1:11" x14ac:dyDescent="0.3">
      <c r="A71" s="6" t="s">
        <v>9</v>
      </c>
      <c r="B71">
        <f xml:space="preserve"> INDEX($K4:$K66,MATCH(MAX(G4:G66),G4:G66,0),0)</f>
        <v>2</v>
      </c>
      <c r="C71">
        <f xml:space="preserve"> INDEX($K4:$K66,MATCH(MAX(H4:H66),H4:H66,0),0)</f>
        <v>2</v>
      </c>
      <c r="D71">
        <f xml:space="preserve"> INDEX($K4:$K66,MATCH(MAX(I4:I66),I4:I66,0),0)</f>
        <v>2</v>
      </c>
    </row>
    <row r="72" spans="1:11" x14ac:dyDescent="0.3">
      <c r="A72" s="6" t="s">
        <v>0</v>
      </c>
      <c r="B72">
        <f xml:space="preserve"> INDEX($A4:$A66,MATCH(MAX(G4:G66),G4:G66,0),0)</f>
        <v>0.4</v>
      </c>
      <c r="C72">
        <f t="shared" ref="C72:D72" si="0" xml:space="preserve"> INDEX($A4:$A66,MATCH(MAX(H4:H66),H4:H66,0),0)</f>
        <v>0.5</v>
      </c>
      <c r="D72">
        <f t="shared" si="0"/>
        <v>0.4</v>
      </c>
    </row>
    <row r="73" spans="1:11" x14ac:dyDescent="0.3">
      <c r="A73" s="6" t="s">
        <v>10</v>
      </c>
      <c r="B73">
        <f>MAX(G4:G66)</f>
        <v>0.34889999999999999</v>
      </c>
      <c r="C73">
        <f t="shared" ref="C73:D73" si="1">MAX(H4:H66)</f>
        <v>0.38129999999999997</v>
      </c>
      <c r="D73">
        <f t="shared" si="1"/>
        <v>0.3604</v>
      </c>
    </row>
    <row r="74" spans="1:11" x14ac:dyDescent="0.3">
      <c r="A74" s="6" t="s">
        <v>14</v>
      </c>
      <c r="B74">
        <f xml:space="preserve"> INDEX(B4:B66,MATCH(MAX(G4:G66),G4:G66,0),0)</f>
        <v>155</v>
      </c>
      <c r="C74">
        <f t="shared" ref="C74:D74" si="2" xml:space="preserve"> INDEX(C4:C66,MATCH(MAX(H4:H66),H4:H66,0),0)</f>
        <v>152</v>
      </c>
      <c r="D74">
        <f t="shared" si="2"/>
        <v>154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F A A B Q S w M E F A A C A A g A R m d m T v 6 u n M m n A A A A + A A A A B I A H A B D b 2 5 m a W c v U G F j a 2 F n Z S 5 4 b W w g o h g A K K A U A A A A A A A A A A A A A A A A A A A A A A A A A A A A h Y + 9 D o I w G E V f h X S n P x A M I R 9 l M G 6 S m J A Y 1 6 Z W a I R i a L G 8 m 4 O P 5 C t I o q i b 4 z 0 5 w 7 m P 2 x 2 K q W u D q x q s 7 k 2 O G K Y o U E b 2 R 2 3 q H I 3 u F K a o 4 L A T 8 i x q F c y y s d l k j z l q n L t k h H j v s Y 9 x P 9 Q k o p S R Q 7 m t Z K M 6 g T 6 y / i + H 2 l g n j F S I w / 4 V w y O 8 S n A S s x i z l A F Z M J T a f J V o L s Y U y A + E 9 d i 6 c V B c 2 X B T A V k m k P c L / g R Q S w M E F A A C A A g A R m d m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Z n Z k 5 h 6 i s W 6 w I A A A u 0 A A A T A B w A R m 9 y b X V s Y X M v U 2 V j d G l v b j E u b S C i G A A o o B Q A A A A A A A A A A A A A A A A A A A A A A A A A A A D t 2 c t q 2 0 A Y h u G 9 w f c w K B s b V F M 7 h 5 7 w o j g t L Z S 0 x e 4 q L k G W p 4 m K p D G a U S A J u a R e R W + s 4 7 g 0 g S r d 9 + P N x r F + 6 / c I P 7 v X 2 z w U r j b z 3 e v 4 V b / X 7 / m L r L F r s 5 e c t N V Z X r Y + 2 M a b w c E w M V N T 2 t D v m f j 3 s S n O b R 2 v z P z l 6 N j l b W X r M H h b l H Y 0 c 3 W I b / w g m b 1 c f v H x 7 u W H N v / 5 I 1 v O X L X J m l C s 3 f L h 8 l H u L 5 N h e n p s y 6 I q 4 p V p k i a p m b m y r W o / H e + n 5 k 2 d u 3 V R n 0 / H k 8 N J a j 6 3 L t h 5 u C r t 9 P 7 f 0 Y m r 7 d d h u j v g X h L v y V b 2 O l s 7 b z a N q 9 x l / G K / f Y p F t o o f / 7 S 9 F u w 7 m 6 3 j I Q a 7 J 0 r N 6 e / r r 8 t y n m d l 1 v h p a N q H i x f F x p k 8 q 1 Z F 3 H 2 / b 9 F k t f / m m m p 3 8 M X V x v r B o 8 d I b 2 6 S + J A h f s r U b b W y z W 1 q b p J 4 h L N 8 O z b v 6 3 B 0 M N p u + T P 4 n u X d g 3 X R M Y h f F r p 3 x S c M T z q X 3 d 3 T v S 0 L F 9 3 b 7 i b d 2 7 a T u M 1 2 j D b F I 9 v i o H t Z H P y 9 6 3 b Y 7 x V 1 9 y / z L 8 6 H c I a z D u c j O M N Z h / M z O M N Z h / N z O M N Z h / M L O M N Z h / P 4 K Z 7 x L O R 5 j G c 8 C 3 m e 4 B n P Q p 7 3 8 Y x n I c + k Q T w r e a Y N 4 l n J M 3 E Q z 0 q e q Y N 4 V v J M H s S z k m f 6 I J 6 F P E / o g 3 h W 8 k w f x L O S Z / o g n p U 8 0 w f x r O S Z P o h n J c / 0 Q T w r e a Y P 4 l n J M 3 0 Q z 0 q e 6 Y N 4 V v J M H 8 S z k O d 9 + i C e l T z T B / G s 5 J k + i G c l z / R B P C t 5 p g / i W c k z f R D P S p 7 p g 3 h W 8 k w f x L O S Z / o g n p U 8 0 w f x L O T 5 g D 6 I Z y X P 9 E E 8 K 3 m m D + J Z y T N 9 E M 9 K n u m D e F b y T B / E s 5 J n + i C e l T z T B / G s 5 J k + i G c l z / R B P A t 5 P q Q P 4 l n J M 3 0 Q z 0 q e 6 Y N 4 V v J M H 8 S z k m f 6 I J 6 V P N M H 8 a z k m T 6 I Z y X P 9 E E 8 K 3 m m D + J Z y T N 9 E M 9 C n o / o g 3 h W 8 k w f x L O S Z / o g n p U 8 0 w f x r O S Z P o h n J c / 0 Q T w r e a Y P 4 l n J M 3 0 Q z / + b 5 1 9 Q S w E C L Q A U A A I A C A B G Z 2 Z O / q 6 c y a c A A A D 4 A A A A E g A A A A A A A A A A A A A A A A A A A A A A Q 2 9 u Z m l n L 1 B h Y 2 t h Z 2 U u e G 1 s U E s B A i 0 A F A A C A A g A R m d m T g / K 6 a u k A A A A 6 Q A A A B M A A A A A A A A A A A A A A A A A 8 w A A A F t D b 2 5 0 Z W 5 0 X 1 R 5 c G V z X S 5 4 b W x Q S w E C L Q A U A A I A C A B G Z 2 Z O Y e o r F u s C A A A L t A A A E w A A A A A A A A A A A A A A A A D k A Q A A R m 9 y b X V s Y X M v U 2 V j d G l v b j E u b V B L B Q Y A A A A A A w A D A M I A A A A c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e A M A A A A A A P p 3 A w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T n V t X 2 N s d X N 0 Z X J z N j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x O C 0 x M i 0 x N F Q w O T o z N z o z N C 4 x N z A 4 O D M x W i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k Z p b G x D b 2 x 1 b W 5 U e X B l c y I g V m F s d W U 9 I n N C U U 1 E Q X d N R E F 3 T U R B d 0 1 E Q X c 9 P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d W 1 f Y 2 x 1 c 3 R l c n M 2 O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V H l w Z X M i I F Z h b H V l P S J z Q l F N R E F 3 T U R B d 0 1 E Q X d N R E F 3 P T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R U M D k 6 M z c 6 M z Q u M T c w O D g z M V o i I C 8 + P E V u d H J 5 I F R 5 c G U 9 I k x v Y W R l Z F R v Q W 5 h b H l z a X N T Z X J 2 a W N l c y I g V m F s d W U 9 I m w w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U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d W 1 f Y 2 x 1 c 3 R l c n M 2 O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V H l w Z X M i I F Z h b H V l P S J z Q l F N R E F 3 T U R B d 0 1 E Q X d N R E F 3 P T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R U M D k 6 M z c 6 M z Q u M T c w O D g z M V o i I C 8 + P E V u d H J 5 I F R 5 c G U 9 I k x v Y W R l Z F R v Q W 5 h b H l z a X N T Z X J 2 a W N l c y I g V m F s d W U 9 I m w w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Y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2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d W 1 f Y 2 x 1 c 3 R l c n M 2 O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V H l w Z X M i I F Z h b H V l P S J z Q l F N R E F 3 T U R B d 0 1 E Q X d N R E F 3 P T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R U M D k 6 M z c 6 M z Q u M T c w O D g z M V o i I C 8 + P E V u d H J 5 I F R 5 c G U 9 I k x v Y W R l Z F R v Q W 5 h b H l z a X N T Z X J 2 a W N l c y I g V m F s d W U 9 I m w w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N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c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3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F R h c m d l d C I g V m F s d W U 9 I n N O d W 1 f Y 2 x 1 c 3 R l c n M 2 O T Q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G a W x s Q 2 9 1 b n Q i I F Z h b H V l P S J s M T I i I C 8 + P E V u d H J 5 I F R 5 c G U 9 I k Z p b G x F c n J v c k N v d W 5 0 I i B W Y W x 1 Z T 0 i b D A i I C 8 + P E V u d H J 5 I F R 5 c G U 9 I k Z p b G x M Y X N 0 V X B k Y X R l Z C I g V m F s d W U 9 I m Q y M D E 4 L T E y L T E 0 V D A 5 O j M 3 O j M 0 L j E 3 M D g 4 M z F a I i A v P j x F b n R y e S B U e X B l P S J G a W x s Q 2 9 s d W 1 u V H l w Z X M i I F Z h b H V l P S J z Q l F N R E F 3 T U R B d 0 1 E Q X d N R E F 3 P T 0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g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4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O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U Y X J n Z X Q i I F Z h b H V l P S J z T n V t X 2 N s d X N 0 Z X J z N j k 0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E N v d W 5 0 I i B W Y W x 1 Z T 0 i b D E y I i A v P j x F b n R y e S B U e X B l P S J G a W x s R X J y b 3 J D b 3 V u d C I g V m F s d W U 9 I m w w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5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O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k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d W 1 f Y 2 x 1 c 3 R l c n M 2 O T Q 2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T g t M T I t M T R U M D k 6 M z c 6 M z Q u M T c w O D g z M V o i I C 8 + P E V u d H J 5 I F R 5 c G U 9 I k Z p b G x D b 2 x 1 b W 5 U e X B l c y I g V m F s d W U 9 I n N C U U 1 E Q X d N R E F 3 T U R B d 0 1 E Q X c 9 P S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M b 2 F k Z W R U b 0 F u Y W x 5 c 2 l z U 2 V y d m l j Z X M i I F Z h b H V l P S J s M C I g L z 4 8 R W 5 0 c n k g V H l w Z T 0 i R m l s b E N v d W 5 0 I i B W Y W x 1 Z T 0 i b D E y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x M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w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A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d W 1 f Y 2 x 1 c 3 R l c n M 2 O T Q 3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T g t M T I t M T R U M D k 6 M z c 6 M z Q u M T c w O D g z M V o i I C 8 + P E V u d H J 5 I F R 5 c G U 9 I k Z p b G x D b 2 x 1 b W 5 U e X B l c y I g V m F s d W U 9 I n N C U U 1 E Q X d N R E F 3 T U R B d 0 1 E Q X c 9 P S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M b 2 F k Z W R U b 0 F u Y W x 5 c 2 l z U 2 V y d m l j Z X M i I F Z h b H V l P S J s M C I g L z 4 8 R W 5 0 c n k g V H l w Z T 0 i R m l s b E N v d W 5 0 I i B W Y W x 1 Z T 0 i b D E y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x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x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F R h c m d l d C I g V m F s d W U 9 I n N O d W 1 f Y 2 x 1 c 3 R l c n M 2 O T Q 3 O T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3 V u d C I g V m F s d W U 9 I m w w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E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V G F y Z 2 V 0 I i B W Y W x 1 Z T 0 i c 0 5 1 b V 9 j b H V z d G V y c z Y 5 N D Y 4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d W 5 0 I i B W Y W x 1 Z T 0 i b D A i I C 8 + P E V u d H J 5 I F R 5 c G U 9 I k Z p b G x M Y X N 0 V X B k Y X R l Z C I g V m F s d W U 9 I m Q y M D E 4 L T E y L T E 0 V D A 5 O j M 3 O j M 0 L j E 3 M D g 4 M z F a I i A v P j x F b n R y e S B U e X B l P S J G a W x s Q 2 9 s d W 1 u V H l w Z X M i I F Z h b H V l P S J z Q l F N R E F 3 T U R B d 0 1 E Q X d N R E F 3 P T 0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M T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n V t X 2 N s d X N 0 Z X J z N j k 0 N z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x v Y W R l Z F R v Q W 5 h b H l z a X N T Z X J 2 a W N l c y I g V m F s d W U 9 I m w w I i A v P j x F b n R y e S B U e X B l P S J G a W x s Q 2 9 1 b n Q i I F Z h b H V l P S J s M T I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E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5 1 b V 9 j b H V z d G V y c z Y 5 N D Y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T g t M T I t M T R U M D k 6 M z c 6 M z Q u M T c w O D g z M V o i I C 8 + P E V u d H J 5 I F R 5 c G U 9 I k Z p b G x D b 2 x 1 b W 5 U e X B l c y I g V m F s d W U 9 I n N C U U 1 E Q X d N R E F 3 T U R B d 0 1 E Q X c 9 P S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M b 2 F k Z W R U b 0 F u Y W x 5 c 2 l z U 2 V y d m l j Z X M i I F Z h b H V l P S J s M C I g L z 4 8 R W 5 0 c n k g V H l w Z T 0 i R m l s b E N v d W 5 0 I i B W Y W x 1 Z T 0 i b D E y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x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1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F R h c m d l d C I g V m F s d W U 9 I n N O d W 1 f Y 2 x 1 c 3 R l c n M 2 O T U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E N v d W 5 0 I i B W Y W x 1 Z T 0 i b D E y I i A v P j x F b n R y e S B U e X B l P S J G a W x s R X J y b 3 J D b 3 V u d C I g V m F s d W U 9 I m w w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x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2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F R h c m d l d C I g V m F s d W U 9 I n N O d W 1 f Y 2 x 1 c 3 R l c n M 2 O T Q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E N v d W 5 0 I i B W Y W x 1 Z T 0 i b D E y I i A v P j x F b n R y e S B U e X B l P S J G a W x s R X J y b 3 J D b 3 V u d C I g V m F s d W U 9 I m w w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x N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3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c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F R h c m d l d C I g V m F s d W U 9 I n N O d W 1 f Y 2 x 1 c 3 R l c n M 2 O T M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E N v d W 5 0 I i B W Y W x 1 Z T 0 i b D E y I i A v P j x F b n R y e S B U e X B l P S J G a W x s R X J y b 3 J D b 3 V u d C I g V m F s d W U 9 I m w w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x O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4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g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d W 1 f Y 2 x 1 c 3 R l c n M 2 O T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l R 5 c G V z I i B W Y W x 1 Z T 0 i c 0 J R T U R B d 0 1 E Q X d N R E F 3 T U R B d z 0 9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0 V D A 5 O j M 3 O j M 0 L j E 3 M D g 4 M z F a I i A v P j x F b n R y e S B U e X B l P S J M b 2 F k Z W R U b 0 F u Y W x 5 c 2 l z U 2 V y d m l j Z X M i I F Z h b H V l P S J s M C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G a W x s Q 2 9 1 b n Q i I F Z h b H V l P S J s M T I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E 5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k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O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V G F y Z 2 V 0 I i B W Y W x 1 Z T 0 i c 0 5 1 b V 9 j b H V z d G V y c z Y 5 N D c 5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d W 5 0 I i B W Y W x 1 Z T 0 i b D A i I C 8 + P E V u d H J 5 I F R 5 c G U 9 I k Z p b G x M Y X N 0 V X B k Y X R l Z C I g V m F s d W U 9 I m Q y M D E 4 L T E y L T E 0 V D A 5 O j M 3 O j M 0 L j E 3 M D g 4 M z F a I i A v P j x F b n R y e S B U e X B l P S J G a W x s Q 2 9 s d W 1 u V H l w Z X M i I F Z h b H V l P S J z Q l F N R E F 3 T U R B d 0 1 E Q X d N R E F 3 P T 0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M j A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y M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I w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U Y X J n Z X Q i I F Z h b H V l P S J z T n V t X 2 N s d X N 0 Z X J z N j k 0 N j g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1 b n Q i I F Z h b H V l P S J s M C I g L z 4 8 R W 5 0 c n k g V H l w Z T 0 i R m l s b E x h c 3 R V c G R h d G V k I i B W Y W x 1 Z T 0 i Z D I w M T g t M T I t M T R U M D k 6 M z c 6 M z Q u M T c w O D g z M V o i I C 8 + P E V u d H J 5 I F R 5 c G U 9 I k Z p b G x D b 2 x 1 b W 5 U e X B l c y I g V m F s d W U 9 I n N C U U 1 E Q X d N R E F 3 T U R B d 0 1 E Q X c 9 P S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y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I x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j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y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d W 1 f Y 2 x 1 c 3 R l c n M 2 O T Q 3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E 4 L T E y L T E 0 V D A 5 O j M 3 O j M 0 L j E 3 M D g 4 M z F a I i A v P j x F b n R y e S B U e X B l P S J G a W x s Q 2 9 s d W 1 u V H l w Z X M i I F Z h b H V l P S J z Q l F N R E F 3 T U R B d 0 1 E Q X d N R E F 3 P T 0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T G 9 h Z G V k V G 9 B b m F s e X N p c 1 N l c n Z p Y 2 V z I i B W Y W x 1 Z T 0 i b D A i I C 8 + P E V u d H J 5 I F R 5 c G U 9 I k Z p b G x D b 3 V u d C I g V m F s d W U 9 I m w x M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M j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y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I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n V t X 2 N s d X N 0 Z X J z N j k 0 N j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x v Y W R l Z F R v Q W 5 h b H l z a X N T Z X J 2 a W N l c y I g V m F s d W U 9 I m w w I i A v P j x F b n R y e S B U e X B l P S J G a W x s Q 2 9 1 b n Q i I F Z h b H V l P S J s M T I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I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j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y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I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V G F y Z 2 V 0 I i B W Y W x 1 Z T 0 i c 0 5 1 b V 9 j b H V z d G V y c z Y 5 N T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G a W x s Q 2 9 1 b n Q i I F Z h b H V l P S J s M T I i I C 8 + P E V u d H J 5 I F R 5 c G U 9 I k Z p b G x F c n J v c k N v d W 5 0 I i B W Y W x 1 Z T 0 i b D A i I C 8 + P E V u d H J 5 I F R 5 c G U 9 I k Z p b G x M Y X N 0 V X B k Y X R l Z C I g V m F s d W U 9 I m Q y M D E 4 L T E y L T E 0 V D A 5 O j M 3 O j M 0 L j E 3 M D g 4 M z F a I i A v P j x F b n R y e S B U e X B l P S J G a W x s Q 2 9 s d W 1 u V H l w Z X M i I F Z h b H V l P S J z Q l F N R E F 3 T U R B d 0 1 E Q X d N R E F 3 P T 0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I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j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y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I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V G F y Z 2 V 0 I i B W Y W x 1 Z T 0 i c 0 5 1 b V 9 j b H V z d G V y c z Y 5 N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G a W x s Q 2 9 1 b n Q i I F Z h b H V l P S J s M T I i I C 8 + P E V u d H J 5 I F R 5 c G U 9 I k Z p b G x F c n J v c k N v d W 5 0 I i B W Y W x 1 Z T 0 i b D A i I C 8 + P E V u d H J 5 I F R 5 c G U 9 I k Z p b G x M Y X N 0 V X B k Y X R l Z C I g V m F s d W U 9 I m Q y M D E 4 L T E y L T E 0 V D A 5 O j M 3 O j M 0 L j E 3 M D g 4 M z F a I i A v P j x F b n R y e S B U e X B l P S J G a W x s Q 2 9 s d W 1 u V H l w Z X M i I F Z h b H V l P S J z Q l F N R E F 3 T U R B d 0 1 E Q X d N R E F 3 P T 0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I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j U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y N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V G F y Z 2 V 0 I i B W Y W x 1 Z T 0 i c 0 5 1 b V 9 j b H V z d G V y c z Y 5 M z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G a W x s Q 2 9 1 b n Q i I F Z h b H V l P S J s M T I i I C 8 + P E V u d H J 5 I F R 5 c G U 9 I k Z p b G x F c n J v c k N v d W 5 0 I i B W Y W x 1 Z T 0 i b D A i I C 8 + P E V u d H J 5 I F R 5 c G U 9 I k Z p b G x M Y X N 0 V X B k Y X R l Z C I g V m F s d W U 9 I m Q y M D E 4 L T E y L T E 0 V D A 5 O j M 3 O j M 0 L j E 3 M D g 4 M z F a I i A v P j x F b n R y e S B U e X B l P S J G a W x s Q 2 9 s d W 1 u V H l w Z X M i I F Z h b H V l P S J z Q l F N R E F 3 T U R B d 0 1 E Q X d N R E F 3 P T 0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I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j Y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y N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I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5 1 b V 9 j b H V z d G V y c z Y 5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V H l w Z X M i I F Z h b H V l P S J z Q l F N R E F 3 T U R B d 0 1 E Q X d N R E F 3 P T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R U M D k 6 M z c 6 M z Q u M T c w O D g z M V o i I C 8 + P E V u d H J 5 I F R 5 c G U 9 I k x v Y W R l Z F R v Q W 5 h b H l z a X N T Z X J 2 a W N l c y I g V m F s d W U 9 I m w w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M j c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y N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I 3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T n V t X 2 N s d X N 0 Z X J z N j k 0 N z k z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x M i I g L z 4 8 R W 5 0 c n k g V H l w Z T 0 i R m l s b E N v b H V t b l R 5 c G V z I i B W Y W x 1 Z T 0 i c 0 J R T U R B d 0 1 E Q X d N R E F 3 T U R B d z 0 9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x O C 0 x M i 0 x N F Q w O T o z N z o z N C 4 x N z A 4 O D M x W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y O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I 4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j g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y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O d W 1 f Y 2 x 1 c 3 R l c n M 2 O T Q 2 O D M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E y I i A v P j x F b n R y e S B U e X B l P S J G a W x s Q 2 9 s d W 1 u V H l w Z X M i I F Z h b H V l P S J z Q l F N R E F 3 T U R B d 0 1 E Q X d N R E F 3 P T 0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M Y X N 0 V X B k Y X R l Z C I g V m F s d W U 9 I m Q y M D E 4 L T E y L T E 0 V D A 5 O j M 3 O j M 0 L j E 3 M D g 4 M z F a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I 5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j k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y O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M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G a W x s V G F y Z 2 V 0 I i B W Y W x 1 Z T 0 i c 0 5 1 b V 9 j b H V z d G V y c z Y 5 N D c z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M Y X N 0 V X B k Y X R l Z C I g V m F s d W U 9 I m Q y M D E 4 L T E y L T E 0 V D A 5 O j M 3 O j M 0 L j E 3 M D g 4 M z F a I i A v P j x F b n R y e S B U e X B l P S J G a W x s Q 2 9 s d W 1 u V H l w Z X M i I F Z h b H V l P S J z Q l F N R E F 3 T U R B d 0 1 E Q X d N R E F 3 P T 0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T G 9 h Z G V k V G 9 B b m F s e X N p c 1 N l c n Z p Y 2 V z I i B W Y W x 1 Z T 0 i b D A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U m V z d W x 0 V H l w Z S I g V m F s d W U 9 I n N U Y W J s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z M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M w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z A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z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R m l s b F R h c m d l d C I g V m F s d W U 9 I n N O d W 1 f Y 2 x 1 c 3 R l c n M 2 O T Q 2 M z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x v Y W R l Z F R v Q W 5 h b H l z a X N T Z X J 2 a W N l c y I g V m F s d W U 9 I m w w I i A v P j x F b n R y e S B U e X B l P S J G a W x s Q 2 9 1 b n Q i I F Z h b H V l P S J s M T I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l J l c 3 V s d F R 5 c G U i I F Z h b H V l P S J z V G F i b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M z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z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M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z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T n V t X 2 N s d X N 0 Z X J z N j k 1 M j k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D b 3 V u d C I g V m F s d W U 9 I m w x M i I g L z 4 8 R W 5 0 c n k g V H l w Z T 0 i R m l s b E x h c 3 R V c G R h d G V k I i B W Y W x 1 Z T 0 i Z D I w M T g t M T I t M T R U M D k 6 M z c 6 M z Q u M T c w O D g z M V o i I C 8 + P E V u d H J 5 I F R 5 c G U 9 I k Z p b G x D b 2 x 1 b W 5 U e X B l c y I g V m F s d W U 9 I n N C U U 1 E Q X d N R E F 3 T U R B d 0 1 E Q X c 9 P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M z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z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M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z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T n V t X 2 N s d X N 0 Z X J z N j k 0 M j g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D b 3 V u d C I g V m F s d W U 9 I m w x M i I g L z 4 8 R W 5 0 c n k g V H l w Z T 0 i R m l s b E x h c 3 R V c G R h d G V k I i B W Y W x 1 Z T 0 i Z D I w M T g t M T I t M T R U M D k 6 M z c 6 M z Q u M T c w O D g z M V o i I C 8 + P E V u d H J 5 I F R 5 c G U 9 I k Z p b G x D b 2 x 1 b W 5 U e X B l c y I g V m F s d W U 9 I n N C U U 1 E Q X d N R E F 3 T U R B d 0 1 E Q X c 9 P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M z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z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M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z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T n V t X 2 N s d X N 0 Z X J z N j k z M j c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D b 3 V u d C I g V m F s d W U 9 I m w x M i I g L z 4 8 R W 5 0 c n k g V H l w Z T 0 i R m l s b E x h c 3 R V c G R h d G V k I i B W Y W x 1 Z T 0 i Z D I w M T g t M T I t M T R U M D k 6 M z c 6 M z Q u M T c w O D g z M V o i I C 8 + P E V u d H J 5 I F R 5 c G U 9 I k Z p b G x D b 2 x 1 b W 5 U e X B l c y I g V m F s d W U 9 I n N C U U 1 E Q X d N R E F 3 T U R B d 0 1 E Q X c 9 P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M z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z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M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z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n V t X 2 N s d X N 0 Z X J z N j k y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2 x 1 b W 5 U e X B l c y I g V m F s d W U 9 I n N C U U 1 E Q X d N R E F 3 T U R B d 0 1 E Q X c 9 P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x h c 3 R V c G R h d G V k I i B W Y W x 1 Z T 0 i Z D I w M T g t M T I t M T R U M D k 6 M z c 6 M z Q u M T c w O D g z M V o i I C 8 + P E V u d H J 5 I F R 5 c G U 9 I k x v Y W R l Z F R v Q W 5 h b H l z a X N T Z X J 2 a W N l c y I g V m F s d W U 9 I m w w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z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M 1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z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z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x M i I g L z 4 8 R W 5 0 c n k g V H l w Z T 0 i R m l s b E N v b H V t b l R 5 c G V z I i B W Y W x 1 Z T 0 i c 0 J R T U R B d 0 1 E Q X d N R E F 3 T U R B d z 0 9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x O C 0 x M i 0 x N F Q w O T o z N z o z N C 4 x N z A 4 O D M x W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z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M 2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z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z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x M i I g L z 4 8 R W 5 0 c n k g V H l w Z T 0 i R m l s b E N v b H V t b l R 5 c G V z I i B W Y W x 1 Z T 0 i c 0 J R T U R B d 0 1 E Q X d N R E F 3 T U R B d z 0 9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x O C 0 x M i 0 x N F Q w O T o z N z o z N C 4 x N z A 4 O D M x W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z N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M 3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z c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z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M Y X N 0 V X B k Y X R l Z C I g V m F s d W U 9 I m Q y M D E 4 L T E y L T E 0 V D A 5 O j M 3 O j M 0 L j E 3 M D g 4 M z F a I i A v P j x F b n R y e S B U e X B l P S J G a W x s Q 2 9 s d W 1 u V H l w Z X M i I F Z h b H V l P S J z Q l F N R E F 3 T U R B d 0 1 E Q X d N R E F 3 P T 0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T G 9 h Z G V k V G 9 B b m F s e X N p c 1 N l c n Z p Y 2 V z I i B W Y W x 1 Z T 0 i b D A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U m V z d W x 0 V H l w Z S I g V m F s d W U 9 I n N U Y W J s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z O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M 4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z g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z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M Y X N 0 V X B k Y X R l Z C I g V m F s d W U 9 I m Q y M D E 4 L T E y L T E 0 V D A 5 O j M 3 O j M 0 L j E 3 M D g 4 M z F a I i A v P j x F b n R y e S B U e X B l P S J G a W x s Q 2 9 s d W 1 u V H l w Z X M i I F Z h b H V l P S J z Q l F N R E F 3 T U R B d 0 1 E Q X d N R E F 3 P T 0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T G 9 h Z G V k V G 9 B b m F s e X N p c 1 N l c n Z p Y 2 V z I i B W Y W x 1 Z T 0 i b D A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U m V z d W x 0 V H l w Z S I g V m F s d W U 9 I n N U Y W J s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z O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M 5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z k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0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E N v d W 5 0 I i B W Y W x 1 Z T 0 i b D E y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0 M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Q w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D A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0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E N v d W 5 0 I i B W Y W x 1 Z T 0 i b D E y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0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Q x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D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0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E N v d W 5 0 I i B W Y W x 1 Z T 0 i b D E y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0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Q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0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2 x 1 b W 5 U e X B l c y I g V m F s d W U 9 I n N C U U 1 E Q X d N R E F 3 T U R B d 0 1 E Q X c 9 P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x h c 3 R V c G R h d G V k I i B W Y W x 1 Z T 0 i Z D I w M T g t M T I t M T R U M D k 6 M z c 6 M z Q u M T c w O D g z M V o i I C 8 + P E V u d H J 5 I F R 5 c G U 9 I k x v Y W R l Z F R v Q W 5 h b H l z a X N T Z X J 2 a W N l c y I g V m F s d W U 9 I m w w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0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Q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0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F R h c m d l d C I g V m F s d W U 9 I n N O d W 1 f Y 2 x 1 c 3 R l c n M 2 O T I 2 N D I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G a W x s Q 2 9 1 b n Q i I F Z h b H V l P S J s M T I i I C 8 + P E V u d H J 5 I F R 5 c G U 9 I k Z p b G x M Y X N 0 V X B k Y X R l Z C I g V m F s d W U 9 I m Q y M D E 4 L T E y L T E 0 V D A 5 O j M 3 O j M 0 L j E 3 M D g 4 M z F a I i A v P j x F b n R y e S B U e X B l P S J G a W x s Q 2 9 s d W 1 u V H l w Z X M i I F Z h b H V l P S J z Q l F N R E F 3 T U R B d 0 1 E Q X d N R E F 3 P T 0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N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0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Q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U Y X J n Z X Q i I F Z h b H V l P S J z T n V t X 2 N s d X N 0 Z X J z N j k z M j c 0 M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E 4 L T E y L T E 0 V D A 5 O j M 3 O j M 0 L j E 3 M D g 4 M z F a I i A v P j x F b n R y e S B U e X B l P S J G a W x s Q 2 9 s d W 1 u V H l w Z X M i I F Z h b H V l P S J z Q l F N R E F 3 T U R B d 0 1 E Q X d N R E F 3 P T 0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T G 9 h Z G V k V G 9 B b m F s e X N p c 1 N l c n Z p Y 2 V z I i B W Y W x 1 Z T 0 i b D A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0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Q 1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D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0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F R h c m d l d C I g V m F s d W U 9 I n N O d W 1 f Y 2 x 1 c 3 R l c n M 2 O T Q y O D Q 0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T g t M T I t M T R U M D k 6 M z c 6 M z Q u M T c w O D g z M V o i I C 8 + P E V u d H J 5 I F R 5 c G U 9 I k Z p b G x D b 2 x 1 b W 5 U e X B l c y I g V m F s d W U 9 I n N C U U 1 E Q X d N R E F 3 T U R B d 0 1 E Q X c 9 P S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M b 2 F k Z W R U b 0 F u Y W x 5 c 2 l z U 2 V y d m l j Z X M i I F Z h b H V l P S J s M C I g L z 4 8 R W 5 0 c n k g V H l w Z T 0 i R m l s b E N v d W 5 0 I i B W Y W x 1 Z T 0 i b D E y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Q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D Y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0 N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Q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V G F y Z 2 V 0 I i B W Y W x 1 Z T 0 i c 0 5 1 b V 9 j b H V z d G V y c z Y 5 N T I 5 N D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x v Y W R l Z F R v Q W 5 h b H l z a X N T Z X J 2 a W N l c y I g V m F s d W U 9 I m w w I i A v P j x F b n R y e S B U e X B l P S J G a W x s Q 2 9 1 b n Q i I F Z h b H V l P S J s M T I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N D c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0 N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Q 3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n V t X 2 N s d X N 0 Z X J z N j k 0 N j M w N D Y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N v d W 5 0 I i B W Y W x 1 Z T 0 i b D E y I i A v P j x F b n R y e S B U e X B l P S J G a W x s Q 2 9 s d W 1 u V H l w Z X M i I F Z h b H V l P S J z Q l F N R E F 3 T U R B d 0 1 E Q X d N R E F 3 P T 0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I t M T R U M D k 6 M z c 6 M z Q u M T c w O D g z M V o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l J l c 3 V s d F R 5 c G U i I F Z h b H V l P S J z V G F i b G U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N D g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0 O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Q 4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n V t X 2 N s d X N 0 Z X J z N j k 0 N z M x N D c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N v d W 5 0 I i B W Y W x 1 Z T 0 i b D E y I i A v P j x F b n R y e S B U e X B l P S J G a W x s Q 2 9 s d W 1 u V H l w Z X M i I F Z h b H V l P S J z Q l F N R E F 3 T U R B d 0 1 E Q X d N R E F 3 P T 0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I t M T R U M D k 6 M z c 6 M z Q u M T c w O D g z M V o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l J l c 3 V s d F R 5 c G U i I F Z h b H V l P S J z V G F i b G U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N D k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0 O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Q 5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U Y X J n Z X Q i I F Z h b H V l P S J z T n V t X 2 N s d X N 0 Z X J z N j k 0 N j g z M j Q 4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I t M T R U M D k 6 M z c 6 M z Q u M T c w O D g z M V o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F N 0 Y X R 1 c y I g V m F s d W U 9 I n N D b 2 1 w b G V 0 Z S I g L z 4 8 R W 5 0 c n k g V H l w Z T 0 i R m l s b E N v d W 5 0 I i B W Y W x 1 Z T 0 i b D E y I i A v P j x F b n R y e S B U e X B l P S J M b 2 F k Z W R U b 0 F u Y W x 5 c 2 l z U 2 V y d m l j Z X M i I F Z h b H V l P S J s M C I g L z 4 8 R W 5 0 c n k g V H l w Z T 0 i R m l s b E N v b H V t b l R 5 c G V z I i B W Y W x 1 Z T 0 i c 0 J R T U R B d 0 1 E Q X d N R E F 3 T U R B d z 0 9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U w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T A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1 M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U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V G F y Z 2 V 0 I i B W Y W x 1 Z T 0 i c 0 5 1 b V 9 j b H V z d G V y c z Y 5 N D c 5 M z M 0 O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y L T E 0 V D A 5 O j M 3 O j M 0 L j E 3 M D g 4 M z F a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T d G F 0 d X M i I F Z h b H V l P S J z Q 2 9 t c G x l d G U i I C 8 + P E V u d H J 5 I F R 5 c G U 9 I k Z p b G x D b 3 V u d C I g V m F s d W U 9 I m w x M i I g L z 4 8 R W 5 0 c n k g V H l w Z T 0 i T G 9 h Z G V k V G 9 B b m F s e X N p c 1 N l c n Z p Y 2 V z I i B W Y W x 1 Z T 0 i b D A i I C 8 + P E V u d H J 5 I F R 5 c G U 9 I k Z p b G x D b 2 x 1 b W 5 U e X B l c y I g V m F s d W U 9 I n N C U U 1 E Q X d N R E F 3 T U R B d 0 1 E Q X c 9 P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1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U x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T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1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F R h c m d l d C I g V m F s d W U 9 I n N O d W 1 f Y 2 x 1 c 3 R l c n M 2 O T I 2 N T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G a W x s Q 2 9 1 b n Q i I F Z h b H V l P S J s M T I i I C 8 + P E V u d H J 5 I F R 5 c G U 9 I k Z p b G x M Y X N 0 V X B k Y X R l Z C I g V m F s d W U 9 I m Q y M D E 4 L T E y L T E 0 V D A 5 O j M 3 O j M 0 L j E 3 M D g 4 M z F a I i A v P j x F b n R y e S B U e X B l P S J G a W x s Q 2 9 s d W 1 u V H l w Z X M i I F Z h b H V l P S J z Q l F N R E F 3 T U R B d 0 1 E Q X d N R E F 3 P T 0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N T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1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U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U Y X J n Z X Q i I F Z h b H V l P S J z T n V t X 2 N s d X N 0 Z X J z N j k z M j c 1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E 4 L T E y L T E 0 V D A 5 O j M 3 O j M 0 L j E 3 M D g 4 M z F a I i A v P j x F b n R y e S B U e X B l P S J G a W x s Q 2 9 s d W 1 u V H l w Z X M i I F Z h b H V l P S J z Q l F N R E F 3 T U R B d 0 1 E Q X d N R E F 3 P T 0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T G 9 h Z G V k V G 9 B b m F s e X N p c 1 N l c n Z p Y 2 V z I i B W Y W x 1 Z T 0 i b D A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1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U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T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1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F R h c m d l d C I g V m F s d W U 9 I n N O d W 1 f Y 2 x 1 c 3 R l c n M 2 O T Q y O D U y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T g t M T I t M T R U M D k 6 M z c 6 M z Q u M T c w O D g z M V o i I C 8 + P E V u d H J 5 I F R 5 c G U 9 I k Z p b G x D b 2 x 1 b W 5 U e X B l c y I g V m F s d W U 9 I n N C U U 1 E Q X d N R E F 3 T U R B d 0 1 E Q X c 9 P S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M b 2 F k Z W R U b 0 F u Y W x 5 c 2 l z U 2 V y d m l j Z X M i I F Z h b H V l P S J s M C I g L z 4 8 R W 5 0 c n k g V H l w Z T 0 i R m l s b E N v d W 5 0 I i B W Y W x 1 Z T 0 i b D E y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U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T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1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U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V G F y Z 2 V 0 I i B W Y W x 1 Z T 0 i c 0 5 1 b V 9 j b H V z d G V y c z Y 5 N T I 5 N T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x v Y W R l Z F R v Q W 5 h b H l z a X N T Z X J 2 a W N l c y I g V m F s d W U 9 I m w w I i A v P j x F b n R y e S B U e X B l P S J G a W x s Q 2 9 1 b n Q i I F Z h b H V l P S J s M T I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N T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1 N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U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n V t X 2 N s d X N 0 Z X J z N j k 0 N j M w N T Q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N v d W 5 0 I i B W Y W x 1 Z T 0 i b D E y I i A v P j x F b n R y e S B U e X B l P S J G a W x s Q 2 9 s d W 1 u V H l w Z X M i I F Z h b H V l P S J z Q l F N R E F 3 T U R B d 0 1 E Q X d N R E F 3 P T 0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I t M T R U M D k 6 M z c 6 M z Q u M T c w O D g z M V o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l J l c 3 V s d F R 5 c G U i I F Z h b H V l P S J z V G F i b G U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N T Y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1 N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U 2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n V t X 2 N s d X N 0 Z X J z N j k 0 N z M x N T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N v d W 5 0 I i B W Y W x 1 Z T 0 i b D E y I i A v P j x F b n R y e S B U e X B l P S J G a W x s Q 2 9 s d W 1 u V H l w Z X M i I F Z h b H V l P S J z Q l F N R E F 3 T U R B d 0 1 E Q X d N R E F 3 P T 0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I t M T R U M D k 6 M z c 6 M z Q u M T c w O D g z M V o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l J l c 3 V s d F R 5 c G U i I F Z h b H V l P S J z V G F i b G U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N T c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1 N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U 3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U Y X J n Z X Q i I F Z h b H V l P S J z T n V t X 2 N s d X N 0 Z X J z N j k 0 N j g z M j U 2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I t M T R U M D k 6 M z c 6 M z Q u M T c w O D g z M V o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F N 0 Y X R 1 c y I g V m F s d W U 9 I n N D b 2 1 w b G V 0 Z S I g L z 4 8 R W 5 0 c n k g V H l w Z T 0 i R m l s b E N v d W 5 0 I i B W Y W x 1 Z T 0 i b D E y I i A v P j x F b n R y e S B U e X B l P S J M b 2 F k Z W R U b 0 F u Y W x 5 c 2 l z U 2 V y d m l j Z X M i I F Z h b H V l P S J s M C I g L z 4 8 R W 5 0 c n k g V H l w Z T 0 i R m l s b E N v b H V t b l R 5 c G V z I i B W Y W x 1 Z T 0 i c 0 J R T U R B d 0 1 E Q X d N R E F 3 T U R B d z 0 9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U 4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T g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1 O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U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V G F y Z 2 V 0 I i B W Y W x 1 Z T 0 i c 0 5 1 b V 9 j b H V z d G V y c z Y 5 N D c 5 M z M 1 N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y L T E 0 V D A 5 O j M 3 O j M 0 L j E 3 M D g 4 M z F a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T d G F 0 d X M i I F Z h b H V l P S J z Q 2 9 t c G x l d G U i I C 8 + P E V u d H J 5 I F R 5 c G U 9 I k Z p b G x D b 3 V u d C I g V m F s d W U 9 I m w x M i I g L z 4 8 R W 5 0 c n k g V H l w Z T 0 i T G 9 h Z G V k V G 9 B b m F s e X N p c 1 N l c n Z p Y 2 V z I i B W Y W x 1 Z T 0 i b D A i I C 8 + P E V u d H J 5 I F R 5 c G U 9 I k Z p b G x D b 2 x 1 b W 5 U e X B l c y I g V m F s d W U 9 I n N C U U 1 E Q X d N R E F 3 T U R B d 0 1 E Q X c 9 P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1 O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U 5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T k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2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R m l s b F R h c m d l d C I g V m F s d W U 9 I n N O d W 1 f Y 2 x 1 c 3 R l c n M 2 O T Q 3 O T I 1 N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T d G F 0 d X M i I F Z h b H V l P S J z Q 2 9 t c G x l d G U i I C 8 + P E V u d H J 5 I F R 5 c G U 9 I k Z p b G x D b 3 V u d C I g V m F s d W U 9 I m w x M i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l J l c 3 V s d F R 5 c G U i I F Z h b H V l P S J z V G F i b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N j A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2 M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Y w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k Z p b G x U Y X J n Z X Q i I F Z h b H V l P S J z T n V t X 2 N s d X N 0 Z X J z N j k 0 N j g y N D Q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R U M D k 6 M z c 6 M z Q u M T c w O D g z M V o i I C 8 + P E V u d H J 5 I F R 5 c G U 9 I k Z p b G x D b 2 x 1 b W 5 U e X B l c y I g V m F s d W U 9 I n N C U U 1 E Q X d N R E F 3 T U R B d 0 1 E Q X c 9 P S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G a W x s U 3 R h d H V z I i B W Y W x 1 Z T 0 i c 0 N v b X B s Z X R l I i A v P j x F b n R y e S B U e X B l P S J G a W x s Q 2 9 1 b n Q i I F Z h b H V l P S J s M T I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x F b n R y e S B U e X B l P S J S Z X N 1 b H R U e X B l I i B W Y W x 1 Z T 0 i c 1 R h Y m x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Y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j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2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Y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5 1 b V 9 j b H V z d G V y c z Y 5 N D c y M z M 5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E y I i A v P j x F b n R y e S B U e X B l P S J G a W x s Q 2 9 s d W 1 u V H l w Z X M i I F Z h b H V l P S J z Q l F N R E F 3 T U R B d 0 1 E Q X d N R E F 3 P T 0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M Y X N 0 V X B k Y X R l Z C I g V m F s d W U 9 I m Q y M D E 4 L T E y L T E 0 V D A 5 O j M 3 O j M 0 L j E 3 M D g 4 M z F a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Y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j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2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Y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5 1 b V 9 j b H V z d G V y c z Y 5 N D Y y M j M 4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E y I i A v P j x F b n R y e S B U e X B l P S J G a W x s Q 2 9 s d W 1 u V H l w Z X M i I F Z h b H V l P S J z Q l F N R E F 3 T U R B d 0 1 E Q X d N R E F 3 P T 0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M Y X N 0 V X B k Y X R l Z C I g V m F s d W U 9 I m Q y M D E 4 L T E y L T E 0 V D A 5 O j M 3 O j M 0 L j E 3 M D g 4 M z F a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Y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j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2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Y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G a W x s V G F y Z 2 V 0 I i B W Y W x 1 Z T 0 i c 0 5 1 b V 9 j b H V z d G V y c z Y 5 N T I x M z c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x v Y W R l Z F R v Q W 5 h b H l z a X N T Z X J 2 a W N l c y I g V m F s d W U 9 I m w w I i A v P j x F b n R y e S B U e X B l P S J G a W x s Q 2 9 1 b n Q i I F Z h b H V l P S J s M T I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E V u d H J 5 I F R 5 c G U 9 I l J l c 3 V s d F R 5 c G U i I F Z h b H V l P S J z V G F i b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N j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2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Y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k Z p b G x U Y X J n Z X Q i I F Z h b H V l P S J z T n V t X 2 N s d X N 0 Z X J z N j k 0 M j A z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M Y X N 0 V X B k Y X R l Z C I g V m F s d W U 9 I m Q y M D E 4 L T E y L T E 0 V D A 5 O j M 3 O j M 0 L j E 3 M D g 4 M z F a I i A v P j x F b n R y e S B U e X B l P S J G a W x s Q 2 9 s d W 1 u V H l w Z X M i I F Z h b H V l P S J z Q l F N R E F 3 T U R B d 0 1 E Q X d N R E F 3 P T 0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T G 9 h Z G V k V G 9 B b m F s e X N p c 1 N l c n Z p Y 2 V z I i B W Y W x 1 Z T 0 i b D A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U m V z d W x 0 V H l w Z S I g V m F s d W U 9 I n N U Y W J s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2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Y 1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j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2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R m l s b F R h c m d l d C I g V m F s d W U 9 I n N O d W 1 f Y 2 x 1 c 3 R l c n M 2 O T M x O T M 1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x h c 3 R V c G R h d G V k I i B W Y W x 1 Z T 0 i Z D I w M T g t M T I t M T R U M D k 6 M z c 6 M z Q u M T c w O D g z M V o i I C 8 + P E V u d H J 5 I F R 5 c G U 9 I k Z p b G x D b 2 x 1 b W 5 U e X B l c y I g V m F s d W U 9 I n N C U U 1 E Q X d N R E F 3 T U R B d 0 1 E Q X c 9 P S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M b 2 F k Z W R U b 0 F u Y W x 5 c 2 l z U 2 V y d m l j Z X M i I F Z h b H V l P S J s M C I g L z 4 8 R W 5 0 c n k g V H l w Z T 0 i R m l s b E N v d W 5 0 I i B W Y W x 1 Z T 0 i b D E y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x F b n R y e S B U e X B l P S J S Z X N 1 b H R U e X B l I i B W Y W x 1 Z T 0 i c 1 R h Y m x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Y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j Y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2 N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Y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5 1 b V 9 j b H V z d G V y c z Y 5 M T g z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E N v d W 5 0 I i B W Y W x 1 Z T 0 i b D E y I i A v P j x F b n R y e S B U e X B l P S J G a W x s T G F z d F V w Z G F 0 Z W Q i I F Z h b H V l P S J k M j A x O C 0 x M i 0 x N F Q w O T o z N z o z N C 4 x N z A 4 O D M x W i I g L z 4 8 R W 5 0 c n k g V H l w Z T 0 i R m l s b E N v b H V t b l R 5 c G V z I i B W Y W x 1 Z T 0 i c 0 J R T U R B d 0 1 E Q X d N R E F 3 T U R B d z 0 9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2 N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Y 3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N j c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3 p S Z F d p 2 S Z 6 + R 4 w N 3 / P k A A A A A A I A A A A A A B B m A A A A A Q A A I A A A A P t l Z C 9 9 D 5 K V K E d L u c e q J E X K 1 V s a 6 w O F 5 1 b n r H x k 9 L U p A A A A A A 6 A A A A A A g A A I A A A A F W e c S y o / g p k c E j B B C j o W D m 9 Y t 0 2 b T e i l X W r g Z n Q 8 c 3 s U A A A A B F Z N 6 r i u T 9 r W h Y l k K N 7 D d a k Y z X Y k L x N 9 d a j 9 3 + J b M k k 5 P 4 B t s N E r g k 2 P p 1 Y M e o 6 z N R R 4 C q w O p X z w s X a k R Q k C c J 9 X f 3 F U Y F a 5 6 A 6 Y Y K u 8 e e k Q A A A A O i z / 2 U n j r n t q M M c E Z Z Y j d Y L f y l M W F Q u c v t k X t 4 l o J Q j n R 8 R B W / l l u s X g F V U Q Y l V k r V K l 7 c 1 s O T M 9 s 8 Q e i q m k Q 8 = < / D a t a M a s h u p > 
</file>

<file path=customXml/itemProps1.xml><?xml version="1.0" encoding="utf-8"?>
<ds:datastoreItem xmlns:ds="http://schemas.openxmlformats.org/officeDocument/2006/customXml" ds:itemID="{D5092658-04B8-43B4-9E46-894D7F65E1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anatomical entity</vt:lpstr>
      <vt:lpstr>cellular proliferation</vt:lpstr>
      <vt:lpstr>genetic</vt:lpstr>
      <vt:lpstr>infectious</vt:lpstr>
      <vt:lpstr>bacterial</vt:lpstr>
      <vt:lpstr>metabolism</vt:lpstr>
      <vt:lpstr>rare</vt:lpstr>
      <vt:lpstr>'anatomical entity'!_Toc10242998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</dc:creator>
  <cp:lastModifiedBy>Lucía</cp:lastModifiedBy>
  <dcterms:created xsi:type="dcterms:W3CDTF">2018-12-20T19:06:35Z</dcterms:created>
  <dcterms:modified xsi:type="dcterms:W3CDTF">2019-06-10T23:11:04Z</dcterms:modified>
</cp:coreProperties>
</file>