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ía\Documents\MUBC\Prácticas y TFM\TFM-Github\Results\DBSCAN ParameterCombination\"/>
    </mc:Choice>
  </mc:AlternateContent>
  <xr:revisionPtr revIDLastSave="0" documentId="13_ncr:1_{2885655F-1218-4FB4-829C-4664C42D8A16}" xr6:coauthVersionLast="43" xr6:coauthVersionMax="43" xr10:uidLastSave="{00000000-0000-0000-0000-000000000000}"/>
  <bookViews>
    <workbookView xWindow="-108" yWindow="-108" windowWidth="23256" windowHeight="13176" xr2:uid="{6BBEC459-8C70-44DA-A34C-2695E91E69A9}"/>
  </bookViews>
  <sheets>
    <sheet name="anatomical entity" sheetId="1" r:id="rId1"/>
    <sheet name="cellular proliferation" sheetId="2" r:id="rId2"/>
    <sheet name="genetic" sheetId="3" r:id="rId3"/>
    <sheet name="infectious" sheetId="6" r:id="rId4"/>
    <sheet name="metabolism" sheetId="4" r:id="rId5"/>
    <sheet name="rar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4" i="5" l="1"/>
  <c r="C74" i="5"/>
  <c r="B74" i="5"/>
  <c r="D73" i="5"/>
  <c r="C73" i="5"/>
  <c r="B73" i="5"/>
  <c r="D72" i="5"/>
  <c r="C72" i="5"/>
  <c r="B72" i="5"/>
  <c r="D71" i="5"/>
  <c r="C71" i="5"/>
  <c r="B71" i="5"/>
  <c r="D74" i="4"/>
  <c r="C74" i="4"/>
  <c r="B74" i="4"/>
  <c r="D73" i="4"/>
  <c r="C73" i="4"/>
  <c r="B73" i="4"/>
  <c r="D72" i="4"/>
  <c r="C72" i="4"/>
  <c r="B72" i="4"/>
  <c r="D71" i="4"/>
  <c r="C71" i="4"/>
  <c r="B71" i="4"/>
  <c r="D74" i="6"/>
  <c r="C74" i="6"/>
  <c r="B74" i="6"/>
  <c r="D73" i="6"/>
  <c r="C73" i="6"/>
  <c r="B73" i="6"/>
  <c r="D72" i="6"/>
  <c r="C72" i="6"/>
  <c r="B72" i="6"/>
  <c r="D71" i="6"/>
  <c r="C71" i="6"/>
  <c r="B71" i="6"/>
  <c r="D74" i="3"/>
  <c r="C74" i="3"/>
  <c r="B74" i="3"/>
  <c r="D73" i="3"/>
  <c r="C73" i="3"/>
  <c r="B73" i="3"/>
  <c r="D72" i="3"/>
  <c r="C72" i="3"/>
  <c r="B72" i="3"/>
  <c r="D71" i="3"/>
  <c r="C71" i="3"/>
  <c r="B71" i="3"/>
  <c r="D74" i="2"/>
  <c r="C74" i="2"/>
  <c r="B74" i="2"/>
  <c r="D73" i="2"/>
  <c r="C73" i="2"/>
  <c r="B73" i="2"/>
  <c r="D72" i="2"/>
  <c r="C72" i="2"/>
  <c r="B72" i="2"/>
  <c r="D71" i="2"/>
  <c r="C71" i="2"/>
  <c r="B71" i="2"/>
  <c r="D74" i="1"/>
  <c r="C74" i="1"/>
  <c r="B74" i="1"/>
  <c r="D73" i="1"/>
  <c r="C73" i="1"/>
  <c r="B73" i="1"/>
  <c r="D72" i="1"/>
  <c r="C72" i="1"/>
  <c r="B72" i="1"/>
  <c r="D71" i="1"/>
  <c r="C71" i="1"/>
  <c r="B71" i="1"/>
  <c r="H45" i="5" l="1"/>
  <c r="H44" i="5"/>
  <c r="H43" i="5"/>
  <c r="I42" i="5"/>
  <c r="H42" i="5"/>
  <c r="G42" i="5"/>
  <c r="I41" i="5"/>
  <c r="H41" i="5"/>
  <c r="G41" i="5"/>
  <c r="I40" i="5"/>
  <c r="H40" i="5"/>
  <c r="G40" i="5"/>
  <c r="I39" i="5"/>
  <c r="G39" i="5"/>
  <c r="G38" i="5"/>
  <c r="H28" i="5"/>
  <c r="H27" i="5"/>
  <c r="I26" i="5"/>
  <c r="H26" i="5"/>
  <c r="I25" i="5"/>
  <c r="H25" i="5"/>
  <c r="G25" i="5"/>
  <c r="I24" i="5"/>
  <c r="H24" i="5"/>
  <c r="G24" i="5"/>
  <c r="I23" i="5"/>
  <c r="H23" i="5"/>
  <c r="G23" i="5"/>
  <c r="I22" i="5"/>
  <c r="H22" i="5"/>
  <c r="G22" i="5"/>
  <c r="I21" i="5"/>
  <c r="H21" i="5"/>
  <c r="G21" i="5"/>
  <c r="H11" i="5"/>
  <c r="H10" i="5"/>
  <c r="I9" i="5"/>
  <c r="H9" i="5"/>
  <c r="G9" i="5"/>
  <c r="I8" i="5"/>
  <c r="H8" i="5"/>
  <c r="G8" i="5"/>
  <c r="I7" i="5"/>
  <c r="H7" i="5"/>
  <c r="G7" i="5"/>
  <c r="I6" i="5"/>
  <c r="H6" i="5"/>
  <c r="G6" i="5"/>
  <c r="I5" i="5"/>
  <c r="H5" i="5"/>
  <c r="G5" i="5"/>
  <c r="I4" i="5"/>
  <c r="H4" i="5"/>
  <c r="G4" i="5"/>
  <c r="H45" i="6"/>
  <c r="H44" i="6"/>
  <c r="I42" i="6"/>
  <c r="I41" i="6"/>
  <c r="G41" i="6"/>
  <c r="H27" i="6"/>
  <c r="H26" i="6"/>
  <c r="I25" i="6"/>
  <c r="I24" i="6"/>
  <c r="G24" i="6"/>
  <c r="I23" i="6"/>
  <c r="G23" i="6"/>
  <c r="H10" i="6"/>
  <c r="H9" i="6"/>
  <c r="I8" i="6"/>
  <c r="H8" i="6"/>
  <c r="G8" i="6"/>
  <c r="I7" i="6"/>
  <c r="G7" i="6"/>
  <c r="I6" i="6"/>
  <c r="H63" i="1"/>
  <c r="H62" i="1"/>
  <c r="I60" i="1"/>
  <c r="G59" i="1"/>
  <c r="G58" i="1"/>
  <c r="H45" i="1"/>
  <c r="I44" i="1"/>
  <c r="H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G39" i="1"/>
  <c r="G38" i="1"/>
  <c r="H28" i="1"/>
  <c r="H27" i="1"/>
  <c r="H26" i="1"/>
  <c r="I25" i="1"/>
  <c r="H25" i="1"/>
  <c r="G25" i="1"/>
  <c r="I24" i="1"/>
  <c r="H24" i="1"/>
  <c r="G24" i="1"/>
  <c r="I23" i="1"/>
  <c r="H23" i="1"/>
  <c r="G23" i="1"/>
  <c r="I22" i="1"/>
  <c r="G22" i="1"/>
  <c r="G21" i="1"/>
  <c r="H12" i="1"/>
  <c r="H11" i="1"/>
  <c r="H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8" i="2"/>
  <c r="G8" i="2"/>
  <c r="I7" i="2"/>
  <c r="G7" i="2"/>
  <c r="G6" i="2"/>
  <c r="I44" i="3"/>
  <c r="H43" i="3"/>
  <c r="G40" i="3"/>
  <c r="H26" i="3"/>
  <c r="H25" i="3"/>
  <c r="I24" i="3"/>
  <c r="H24" i="3"/>
  <c r="G24" i="3"/>
  <c r="I23" i="3"/>
  <c r="G23" i="3"/>
  <c r="H12" i="3"/>
  <c r="I9" i="3"/>
  <c r="H9" i="3"/>
  <c r="H8" i="3"/>
  <c r="G8" i="3"/>
  <c r="H7" i="3"/>
  <c r="G7" i="3"/>
  <c r="I6" i="3"/>
  <c r="H6" i="3"/>
  <c r="G6" i="3"/>
  <c r="I5" i="3"/>
  <c r="G5" i="3"/>
  <c r="I4" i="3"/>
  <c r="G4" i="3"/>
  <c r="G61" i="4"/>
  <c r="H45" i="4"/>
  <c r="H44" i="4"/>
  <c r="H43" i="4"/>
  <c r="I42" i="4"/>
  <c r="G42" i="4"/>
  <c r="I41" i="4"/>
  <c r="G41" i="4"/>
  <c r="I40" i="4"/>
  <c r="G40" i="4"/>
  <c r="H28" i="4"/>
  <c r="H27" i="4"/>
  <c r="I26" i="4"/>
  <c r="H26" i="4"/>
  <c r="I25" i="4"/>
  <c r="H25" i="4"/>
  <c r="G25" i="4"/>
  <c r="I24" i="4"/>
  <c r="G24" i="4"/>
  <c r="I23" i="4"/>
  <c r="G23" i="4"/>
  <c r="H12" i="4"/>
  <c r="H11" i="4"/>
  <c r="I10" i="4"/>
  <c r="H10" i="4"/>
  <c r="I9" i="4"/>
  <c r="H9" i="4"/>
  <c r="G9" i="4"/>
  <c r="I8" i="4"/>
  <c r="H8" i="4"/>
  <c r="G8" i="4"/>
  <c r="I7" i="4"/>
  <c r="H7" i="4"/>
  <c r="G7" i="4"/>
  <c r="I6" i="4"/>
  <c r="H6" i="4"/>
  <c r="G6" i="4"/>
  <c r="I5" i="4"/>
  <c r="G5" i="4"/>
  <c r="I4" i="4"/>
  <c r="G4" i="4"/>
  <c r="H62" i="5"/>
  <c r="I60" i="5"/>
  <c r="I59" i="5"/>
  <c r="G59" i="5"/>
  <c r="I58" i="5"/>
</calcChain>
</file>

<file path=xl/sharedStrings.xml><?xml version="1.0" encoding="utf-8"?>
<sst xmlns="http://schemas.openxmlformats.org/spreadsheetml/2006/main" count="306" uniqueCount="15">
  <si>
    <t>MS = 2</t>
  </si>
  <si>
    <t>Epsilon</t>
  </si>
  <si>
    <t>term_cos</t>
  </si>
  <si>
    <t>term_jac</t>
  </si>
  <si>
    <t>term_dice</t>
  </si>
  <si>
    <t>Silhouette_coefficient</t>
  </si>
  <si>
    <t>MS = 3</t>
  </si>
  <si>
    <t>MS = 5</t>
  </si>
  <si>
    <t>MS = 30</t>
  </si>
  <si>
    <t>Number of clusters</t>
  </si>
  <si>
    <t>Term Cosine</t>
  </si>
  <si>
    <t>Term Jaccard</t>
  </si>
  <si>
    <t>Term Dice</t>
  </si>
  <si>
    <t>Minimum cluster size</t>
  </si>
  <si>
    <t>Silhouette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</si>
</sst>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/>
        <bgColor theme="9"/>
      </patternFill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0" borderId="3" applyNumberFormat="0" applyFill="0" applyAlignment="0" applyProtection="0"/>
    <xf numFmtId="0" fontId="2" fillId="4" borderId="0" applyNumberFormat="0" applyBorder="0" applyAlignment="0" applyProtection="0"/>
  </cellStyleXfs>
  <cellXfs count="10">
    <xf numFmtId="0" fontId="0" fillId="0" borderId="0" xfId="0"/>
    <xf numFmtId="0" fontId="2" fillId="2" borderId="0" xfId="1"/>
    <xf numFmtId="0" fontId="1" fillId="3" borderId="1" xfId="0" applyFont="1" applyFill="1" applyBorder="1"/>
    <xf numFmtId="0" fontId="1" fillId="3" borderId="2" xfId="0" applyFont="1" applyFill="1" applyBorder="1"/>
    <xf numFmtId="3" fontId="0" fillId="0" borderId="0" xfId="0" applyNumberFormat="1"/>
    <xf numFmtId="0" fontId="0" fillId="0" borderId="0" xfId="0" applyNumberFormat="1"/>
    <xf numFmtId="0" fontId="1" fillId="3" borderId="1" xfId="0" applyNumberFormat="1" applyFont="1" applyFill="1" applyBorder="1"/>
    <xf numFmtId="0" fontId="1" fillId="3" borderId="2" xfId="0" applyNumberFormat="1" applyFont="1" applyFill="1" applyBorder="1"/>
    <xf numFmtId="0" fontId="3" fillId="0" borderId="3" xfId="2"/>
    <xf numFmtId="0" fontId="2" fillId="4" borderId="0" xfId="3"/>
  </cellXfs>
  <cellStyles count="4">
    <cellStyle name="Énfasis5" xfId="3" builtinId="45"/>
    <cellStyle name="Énfasis6" xfId="1" builtinId="49"/>
    <cellStyle name="Normal" xfId="0" builtinId="0"/>
    <cellStyle name="Título 3" xfId="2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29B90-3B12-4570-88A5-E3272F2C6EE3}">
  <dimension ref="A1:K74"/>
  <sheetViews>
    <sheetView tabSelected="1" zoomScale="57" workbookViewId="0">
      <selection activeCell="K4" sqref="K4:K66"/>
    </sheetView>
  </sheetViews>
  <sheetFormatPr baseColWidth="10" defaultRowHeight="14.4" x14ac:dyDescent="0.3"/>
  <sheetData>
    <row r="1" spans="1:11" x14ac:dyDescent="0.3">
      <c r="A1" t="s">
        <v>0</v>
      </c>
    </row>
    <row r="2" spans="1:11" x14ac:dyDescent="0.3">
      <c r="A2" t="s">
        <v>9</v>
      </c>
      <c r="F2" t="s">
        <v>5</v>
      </c>
    </row>
    <row r="3" spans="1:11" x14ac:dyDescent="0.3">
      <c r="A3" s="2" t="s">
        <v>1</v>
      </c>
      <c r="B3" s="2" t="s">
        <v>2</v>
      </c>
      <c r="C3" s="2" t="s">
        <v>3</v>
      </c>
      <c r="D3" s="3" t="s">
        <v>4</v>
      </c>
      <c r="F3" s="2" t="s">
        <v>1</v>
      </c>
      <c r="G3" s="2" t="s">
        <v>2</v>
      </c>
      <c r="H3" s="2" t="s">
        <v>3</v>
      </c>
      <c r="I3" s="3" t="s">
        <v>4</v>
      </c>
    </row>
    <row r="4" spans="1:11" x14ac:dyDescent="0.3">
      <c r="A4" s="1">
        <v>0.3</v>
      </c>
      <c r="B4">
        <v>17</v>
      </c>
      <c r="C4">
        <v>6</v>
      </c>
      <c r="D4">
        <v>10</v>
      </c>
      <c r="F4" s="1">
        <v>0.3</v>
      </c>
      <c r="G4">
        <f>0.0697</f>
        <v>6.9699999999999998E-2</v>
      </c>
      <c r="H4">
        <f>0.0199</f>
        <v>1.9900000000000001E-2</v>
      </c>
      <c r="I4">
        <f>0.0536</f>
        <v>5.3600000000000002E-2</v>
      </c>
      <c r="K4">
        <v>2</v>
      </c>
    </row>
    <row r="5" spans="1:11" x14ac:dyDescent="0.3">
      <c r="A5" s="1">
        <v>0.4</v>
      </c>
      <c r="B5">
        <v>25</v>
      </c>
      <c r="C5">
        <v>8</v>
      </c>
      <c r="D5">
        <v>23</v>
      </c>
      <c r="F5" s="1">
        <v>0.4</v>
      </c>
      <c r="G5">
        <f>0.0756</f>
        <v>7.5600000000000001E-2</v>
      </c>
      <c r="H5">
        <f>0.0209</f>
        <v>2.0899999999999998E-2</v>
      </c>
      <c r="I5">
        <f>0.0577</f>
        <v>5.7700000000000001E-2</v>
      </c>
      <c r="K5">
        <v>2</v>
      </c>
    </row>
    <row r="6" spans="1:11" x14ac:dyDescent="0.3">
      <c r="A6" s="1">
        <v>0.5</v>
      </c>
      <c r="B6">
        <v>50</v>
      </c>
      <c r="C6">
        <v>17</v>
      </c>
      <c r="D6">
        <v>51</v>
      </c>
      <c r="F6" s="1">
        <v>0.5</v>
      </c>
      <c r="G6">
        <f>0.0778</f>
        <v>7.7799999999999994E-2</v>
      </c>
      <c r="H6">
        <f>0.0242</f>
        <v>2.4199999999999999E-2</v>
      </c>
      <c r="I6">
        <f>0.0685</f>
        <v>6.8500000000000005E-2</v>
      </c>
      <c r="K6">
        <v>2</v>
      </c>
    </row>
    <row r="7" spans="1:11" x14ac:dyDescent="0.3">
      <c r="A7" s="1">
        <v>0.6</v>
      </c>
      <c r="B7">
        <v>39</v>
      </c>
      <c r="C7">
        <v>35</v>
      </c>
      <c r="D7">
        <v>69</v>
      </c>
      <c r="F7" s="1">
        <v>0.6</v>
      </c>
      <c r="G7">
        <f>0.0742</f>
        <v>7.4200000000000002E-2</v>
      </c>
      <c r="H7">
        <f>0.0332</f>
        <v>3.32E-2</v>
      </c>
      <c r="I7">
        <f>0.0571</f>
        <v>5.7099999999999998E-2</v>
      </c>
      <c r="K7">
        <v>2</v>
      </c>
    </row>
    <row r="8" spans="1:11" x14ac:dyDescent="0.3">
      <c r="A8" s="1">
        <v>0.65</v>
      </c>
      <c r="B8">
        <v>25</v>
      </c>
      <c r="C8">
        <v>44</v>
      </c>
      <c r="D8">
        <v>50</v>
      </c>
      <c r="F8" s="1">
        <v>0.65</v>
      </c>
      <c r="G8">
        <f>0.0613</f>
        <v>6.13E-2</v>
      </c>
      <c r="H8">
        <f>0.038</f>
        <v>3.7999999999999999E-2</v>
      </c>
      <c r="I8">
        <f>0.0583</f>
        <v>5.8299999999999998E-2</v>
      </c>
      <c r="K8">
        <v>2</v>
      </c>
    </row>
    <row r="9" spans="1:11" x14ac:dyDescent="0.3">
      <c r="A9" s="1">
        <v>0.7</v>
      </c>
      <c r="B9">
        <v>4</v>
      </c>
      <c r="C9">
        <v>70</v>
      </c>
      <c r="D9">
        <v>16</v>
      </c>
      <c r="F9" s="1">
        <v>0.7</v>
      </c>
      <c r="G9">
        <f>0.0241</f>
        <v>2.41E-2</v>
      </c>
      <c r="H9">
        <f>0.0336</f>
        <v>3.3599999999999998E-2</v>
      </c>
      <c r="I9">
        <f>0.0368</f>
        <v>3.6799999999999999E-2</v>
      </c>
      <c r="K9">
        <v>2</v>
      </c>
    </row>
    <row r="10" spans="1:11" x14ac:dyDescent="0.3">
      <c r="A10" s="1">
        <v>0.75</v>
      </c>
      <c r="B10">
        <v>1</v>
      </c>
      <c r="C10">
        <v>69</v>
      </c>
      <c r="D10">
        <v>2</v>
      </c>
      <c r="F10" s="1">
        <v>0.75</v>
      </c>
      <c r="G10">
        <v>2.6499999999999999E-2</v>
      </c>
      <c r="H10">
        <f>0.0292</f>
        <v>2.92E-2</v>
      </c>
      <c r="I10">
        <v>1.6199999999999999E-2</v>
      </c>
      <c r="K10">
        <v>2</v>
      </c>
    </row>
    <row r="11" spans="1:11" x14ac:dyDescent="0.3">
      <c r="A11" s="1">
        <v>0.8</v>
      </c>
      <c r="B11">
        <v>1</v>
      </c>
      <c r="C11">
        <v>26</v>
      </c>
      <c r="D11">
        <v>1</v>
      </c>
      <c r="F11" s="1">
        <v>0.8</v>
      </c>
      <c r="G11">
        <v>2.6800000000000001E-2</v>
      </c>
      <c r="H11">
        <f>0.0252</f>
        <v>2.52E-2</v>
      </c>
      <c r="I11">
        <v>2.35E-2</v>
      </c>
      <c r="K11">
        <v>2</v>
      </c>
    </row>
    <row r="12" spans="1:11" x14ac:dyDescent="0.3">
      <c r="A12" s="1">
        <v>0.85</v>
      </c>
      <c r="B12">
        <v>1</v>
      </c>
      <c r="C12">
        <v>4</v>
      </c>
      <c r="D12">
        <v>1</v>
      </c>
      <c r="F12" s="1">
        <v>0.85</v>
      </c>
      <c r="G12">
        <v>2.6800000000000001E-2</v>
      </c>
      <c r="H12">
        <f>0.0025</f>
        <v>2.5000000000000001E-3</v>
      </c>
      <c r="I12">
        <v>2.3599999999999999E-2</v>
      </c>
      <c r="K12">
        <v>2</v>
      </c>
    </row>
    <row r="13" spans="1:11" x14ac:dyDescent="0.3">
      <c r="A13" s="1">
        <v>0.9</v>
      </c>
      <c r="B13">
        <v>1</v>
      </c>
      <c r="C13">
        <v>1</v>
      </c>
      <c r="D13">
        <v>1</v>
      </c>
      <c r="F13" s="1">
        <v>0.9</v>
      </c>
      <c r="G13">
        <v>2.6800000000000001E-2</v>
      </c>
      <c r="H13">
        <v>1.2699999999999999E-2</v>
      </c>
      <c r="I13">
        <v>2.35E-2</v>
      </c>
      <c r="K13">
        <v>2</v>
      </c>
    </row>
    <row r="14" spans="1:11" x14ac:dyDescent="0.3">
      <c r="A14" s="1">
        <v>0.95</v>
      </c>
      <c r="B14">
        <v>1</v>
      </c>
      <c r="C14">
        <v>1</v>
      </c>
      <c r="D14">
        <v>1</v>
      </c>
      <c r="F14" s="1">
        <v>0.95</v>
      </c>
      <c r="G14">
        <v>2.6800000000000001E-2</v>
      </c>
      <c r="H14">
        <v>1.2699999999999999E-2</v>
      </c>
      <c r="I14">
        <v>2.35E-2</v>
      </c>
      <c r="K14">
        <v>2</v>
      </c>
    </row>
    <row r="15" spans="1:11" x14ac:dyDescent="0.3">
      <c r="A15" s="1">
        <v>0.99</v>
      </c>
      <c r="B15">
        <v>1</v>
      </c>
      <c r="C15">
        <v>1</v>
      </c>
      <c r="D15">
        <v>1</v>
      </c>
      <c r="F15" s="1">
        <v>0.99</v>
      </c>
      <c r="G15">
        <v>2.6800000000000001E-2</v>
      </c>
      <c r="H15">
        <v>1.26E-2</v>
      </c>
      <c r="I15">
        <v>2.35E-2</v>
      </c>
      <c r="K15">
        <v>2</v>
      </c>
    </row>
    <row r="18" spans="1:11" x14ac:dyDescent="0.3">
      <c r="A18" t="s">
        <v>6</v>
      </c>
    </row>
    <row r="19" spans="1:11" x14ac:dyDescent="0.3">
      <c r="A19" t="s">
        <v>9</v>
      </c>
      <c r="F19" t="s">
        <v>5</v>
      </c>
    </row>
    <row r="20" spans="1:11" x14ac:dyDescent="0.3">
      <c r="A20" s="2" t="s">
        <v>1</v>
      </c>
      <c r="B20" s="2" t="s">
        <v>2</v>
      </c>
      <c r="C20" s="2" t="s">
        <v>3</v>
      </c>
      <c r="D20" s="3" t="s">
        <v>4</v>
      </c>
      <c r="F20" s="2" t="s">
        <v>1</v>
      </c>
      <c r="G20" s="2" t="s">
        <v>2</v>
      </c>
      <c r="H20" s="2" t="s">
        <v>3</v>
      </c>
      <c r="I20" s="3" t="s">
        <v>4</v>
      </c>
    </row>
    <row r="21" spans="1:11" x14ac:dyDescent="0.3">
      <c r="A21" s="1">
        <v>0.3</v>
      </c>
      <c r="B21">
        <v>5</v>
      </c>
      <c r="C21">
        <v>0</v>
      </c>
      <c r="D21">
        <v>0</v>
      </c>
      <c r="F21" s="1">
        <v>0.3</v>
      </c>
      <c r="G21">
        <f>0.0427</f>
        <v>4.2700000000000002E-2</v>
      </c>
      <c r="H21" s="4">
        <v>-1</v>
      </c>
      <c r="I21" s="4">
        <v>-1</v>
      </c>
      <c r="K21">
        <v>3</v>
      </c>
    </row>
    <row r="22" spans="1:11" x14ac:dyDescent="0.3">
      <c r="A22" s="1">
        <v>0.4</v>
      </c>
      <c r="B22">
        <v>8</v>
      </c>
      <c r="C22">
        <v>0</v>
      </c>
      <c r="D22">
        <v>6</v>
      </c>
      <c r="F22" s="1">
        <v>0.4</v>
      </c>
      <c r="G22">
        <f>0.0548</f>
        <v>5.4800000000000001E-2</v>
      </c>
      <c r="H22" s="4">
        <v>-1</v>
      </c>
      <c r="I22">
        <f>0.029</f>
        <v>2.9000000000000001E-2</v>
      </c>
      <c r="K22">
        <v>3</v>
      </c>
    </row>
    <row r="23" spans="1:11" x14ac:dyDescent="0.3">
      <c r="A23" s="1">
        <v>0.5</v>
      </c>
      <c r="B23">
        <v>24</v>
      </c>
      <c r="C23">
        <v>5</v>
      </c>
      <c r="D23">
        <v>23</v>
      </c>
      <c r="F23" s="1">
        <v>0.5</v>
      </c>
      <c r="G23">
        <f>0.0719</f>
        <v>7.1900000000000006E-2</v>
      </c>
      <c r="H23">
        <f>0.0105</f>
        <v>1.0500000000000001E-2</v>
      </c>
      <c r="I23">
        <f>0.0544</f>
        <v>5.4399999999999997E-2</v>
      </c>
      <c r="K23">
        <v>3</v>
      </c>
    </row>
    <row r="24" spans="1:11" x14ac:dyDescent="0.3">
      <c r="A24" s="1">
        <v>0.6</v>
      </c>
      <c r="B24">
        <v>16</v>
      </c>
      <c r="C24">
        <v>10</v>
      </c>
      <c r="D24">
        <v>29</v>
      </c>
      <c r="F24" s="1">
        <v>0.6</v>
      </c>
      <c r="G24">
        <f>0.0616</f>
        <v>6.1600000000000002E-2</v>
      </c>
      <c r="H24">
        <f>0.0196</f>
        <v>1.9599999999999999E-2</v>
      </c>
      <c r="I24">
        <f>0.0539</f>
        <v>5.3900000000000003E-2</v>
      </c>
      <c r="K24">
        <v>3</v>
      </c>
    </row>
    <row r="25" spans="1:11" x14ac:dyDescent="0.3">
      <c r="A25" s="1">
        <v>0.65</v>
      </c>
      <c r="B25">
        <v>4</v>
      </c>
      <c r="C25">
        <v>13</v>
      </c>
      <c r="D25">
        <v>16</v>
      </c>
      <c r="F25" s="1">
        <v>0.65</v>
      </c>
      <c r="G25">
        <f>0.0301</f>
        <v>3.0099999999999998E-2</v>
      </c>
      <c r="H25">
        <f>0.0256</f>
        <v>2.5600000000000001E-2</v>
      </c>
      <c r="I25">
        <f>0.0443</f>
        <v>4.4299999999999999E-2</v>
      </c>
      <c r="K25">
        <v>3</v>
      </c>
    </row>
    <row r="26" spans="1:11" x14ac:dyDescent="0.3">
      <c r="A26" s="1">
        <v>0.7</v>
      </c>
      <c r="B26">
        <v>2</v>
      </c>
      <c r="C26">
        <v>28</v>
      </c>
      <c r="D26">
        <v>2</v>
      </c>
      <c r="F26" s="1">
        <v>0.7</v>
      </c>
      <c r="G26">
        <v>1.6400000000000001E-2</v>
      </c>
      <c r="H26">
        <f>0.0296</f>
        <v>2.9600000000000001E-2</v>
      </c>
      <c r="I26">
        <v>4.1000000000000003E-3</v>
      </c>
      <c r="K26">
        <v>3</v>
      </c>
    </row>
    <row r="27" spans="1:11" x14ac:dyDescent="0.3">
      <c r="A27" s="1">
        <v>0.75</v>
      </c>
      <c r="B27">
        <v>1</v>
      </c>
      <c r="C27">
        <v>29</v>
      </c>
      <c r="D27">
        <v>2</v>
      </c>
      <c r="F27" s="1">
        <v>0.75</v>
      </c>
      <c r="G27">
        <v>2.6499999999999999E-2</v>
      </c>
      <c r="H27">
        <f>0.0285</f>
        <v>2.8500000000000001E-2</v>
      </c>
      <c r="I27">
        <v>1.6199999999999999E-2</v>
      </c>
      <c r="K27">
        <v>3</v>
      </c>
    </row>
    <row r="28" spans="1:11" x14ac:dyDescent="0.3">
      <c r="A28" s="1">
        <v>0.8</v>
      </c>
      <c r="B28">
        <v>1</v>
      </c>
      <c r="C28">
        <v>6</v>
      </c>
      <c r="D28">
        <v>1</v>
      </c>
      <c r="F28" s="1">
        <v>0.8</v>
      </c>
      <c r="G28">
        <v>2.6800000000000001E-2</v>
      </c>
      <c r="H28">
        <f>0.0134</f>
        <v>1.34E-2</v>
      </c>
      <c r="I28">
        <v>2.35E-2</v>
      </c>
      <c r="K28">
        <v>3</v>
      </c>
    </row>
    <row r="29" spans="1:11" x14ac:dyDescent="0.3">
      <c r="A29" s="1">
        <v>0.85</v>
      </c>
      <c r="B29">
        <v>1</v>
      </c>
      <c r="C29">
        <v>3</v>
      </c>
      <c r="D29">
        <v>1</v>
      </c>
      <c r="F29" s="1">
        <v>0.85</v>
      </c>
      <c r="G29">
        <v>2.6800000000000001E-2</v>
      </c>
      <c r="H29">
        <v>2.5000000000000001E-3</v>
      </c>
      <c r="I29">
        <v>2.3599999999999999E-2</v>
      </c>
      <c r="K29">
        <v>3</v>
      </c>
    </row>
    <row r="30" spans="1:11" x14ac:dyDescent="0.3">
      <c r="A30" s="1">
        <v>0.9</v>
      </c>
      <c r="B30">
        <v>1</v>
      </c>
      <c r="C30">
        <v>1</v>
      </c>
      <c r="D30">
        <v>1</v>
      </c>
      <c r="F30" s="1">
        <v>0.9</v>
      </c>
      <c r="G30">
        <v>2.6800000000000001E-2</v>
      </c>
      <c r="H30">
        <v>1.2699999999999999E-2</v>
      </c>
      <c r="I30">
        <v>2.35E-2</v>
      </c>
      <c r="K30">
        <v>3</v>
      </c>
    </row>
    <row r="31" spans="1:11" x14ac:dyDescent="0.3">
      <c r="A31" s="1">
        <v>0.95</v>
      </c>
      <c r="B31">
        <v>1</v>
      </c>
      <c r="C31">
        <v>1</v>
      </c>
      <c r="D31">
        <v>1</v>
      </c>
      <c r="F31" s="1">
        <v>0.95</v>
      </c>
      <c r="G31">
        <v>2.6800000000000001E-2</v>
      </c>
      <c r="H31">
        <v>1.2699999999999999E-2</v>
      </c>
      <c r="I31">
        <v>2.35E-2</v>
      </c>
      <c r="K31">
        <v>3</v>
      </c>
    </row>
    <row r="32" spans="1:11" x14ac:dyDescent="0.3">
      <c r="A32" s="1">
        <v>0.99</v>
      </c>
      <c r="B32">
        <v>1</v>
      </c>
      <c r="C32">
        <v>1</v>
      </c>
      <c r="D32">
        <v>1</v>
      </c>
      <c r="F32" s="1">
        <v>0.99</v>
      </c>
      <c r="G32">
        <v>2.6800000000000001E-2</v>
      </c>
      <c r="H32">
        <v>1.26E-2</v>
      </c>
      <c r="I32">
        <v>2.35E-2</v>
      </c>
      <c r="K32">
        <v>3</v>
      </c>
    </row>
    <row r="35" spans="1:11" x14ac:dyDescent="0.3">
      <c r="A35" t="s">
        <v>7</v>
      </c>
    </row>
    <row r="36" spans="1:11" x14ac:dyDescent="0.3">
      <c r="A36" t="s">
        <v>9</v>
      </c>
      <c r="F36" t="s">
        <v>5</v>
      </c>
    </row>
    <row r="37" spans="1:11" x14ac:dyDescent="0.3">
      <c r="A37" s="2" t="s">
        <v>1</v>
      </c>
      <c r="B37" s="2" t="s">
        <v>2</v>
      </c>
      <c r="C37" s="2" t="s">
        <v>3</v>
      </c>
      <c r="D37" s="3" t="s">
        <v>4</v>
      </c>
      <c r="F37" s="2" t="s">
        <v>1</v>
      </c>
      <c r="G37" s="2" t="s">
        <v>2</v>
      </c>
      <c r="H37" s="2" t="s">
        <v>3</v>
      </c>
      <c r="I37" s="3" t="s">
        <v>4</v>
      </c>
    </row>
    <row r="38" spans="1:11" x14ac:dyDescent="0.3">
      <c r="A38" s="1">
        <v>0.3</v>
      </c>
      <c r="B38">
        <v>3</v>
      </c>
      <c r="C38">
        <v>0</v>
      </c>
      <c r="D38">
        <v>0</v>
      </c>
      <c r="F38" s="1">
        <v>0.3</v>
      </c>
      <c r="G38">
        <f>0.0359</f>
        <v>3.5900000000000001E-2</v>
      </c>
      <c r="H38" s="4">
        <v>-1</v>
      </c>
      <c r="I38" s="4">
        <v>-1</v>
      </c>
      <c r="K38">
        <v>5</v>
      </c>
    </row>
    <row r="39" spans="1:11" x14ac:dyDescent="0.3">
      <c r="A39" s="1">
        <v>0.4</v>
      </c>
      <c r="B39">
        <v>3</v>
      </c>
      <c r="C39">
        <v>0</v>
      </c>
      <c r="D39">
        <v>3</v>
      </c>
      <c r="F39" s="1">
        <v>0.4</v>
      </c>
      <c r="G39">
        <f>0.0359</f>
        <v>3.5900000000000001E-2</v>
      </c>
      <c r="H39" s="4">
        <v>-1</v>
      </c>
      <c r="I39">
        <f>0.0164</f>
        <v>1.6400000000000001E-2</v>
      </c>
      <c r="K39">
        <v>5</v>
      </c>
    </row>
    <row r="40" spans="1:11" x14ac:dyDescent="0.3">
      <c r="A40" s="1">
        <v>0.5</v>
      </c>
      <c r="B40">
        <v>3</v>
      </c>
      <c r="C40">
        <v>3</v>
      </c>
      <c r="D40">
        <v>5</v>
      </c>
      <c r="F40" s="1">
        <v>0.5</v>
      </c>
      <c r="G40">
        <f>0.0193</f>
        <v>1.9300000000000001E-2</v>
      </c>
      <c r="H40">
        <f>0.0081</f>
        <v>8.0999999999999996E-3</v>
      </c>
      <c r="I40">
        <f>0.0216</f>
        <v>2.1600000000000001E-2</v>
      </c>
      <c r="K40">
        <v>5</v>
      </c>
    </row>
    <row r="41" spans="1:11" x14ac:dyDescent="0.3">
      <c r="A41" s="1">
        <v>0.6</v>
      </c>
      <c r="B41">
        <v>9</v>
      </c>
      <c r="C41">
        <v>3</v>
      </c>
      <c r="D41">
        <v>7</v>
      </c>
      <c r="F41" s="1">
        <v>0.6</v>
      </c>
      <c r="G41">
        <f>0.0501</f>
        <v>5.0099999999999999E-2</v>
      </c>
      <c r="H41">
        <f>0.0081</f>
        <v>8.0999999999999996E-3</v>
      </c>
      <c r="I41">
        <f>0.0467</f>
        <v>4.6699999999999998E-2</v>
      </c>
      <c r="K41">
        <v>5</v>
      </c>
    </row>
    <row r="42" spans="1:11" x14ac:dyDescent="0.3">
      <c r="A42" s="1">
        <v>0.65</v>
      </c>
      <c r="B42">
        <v>4</v>
      </c>
      <c r="C42">
        <v>3</v>
      </c>
      <c r="D42">
        <v>13</v>
      </c>
      <c r="F42" s="1">
        <v>0.65</v>
      </c>
      <c r="G42">
        <f>0.0269</f>
        <v>2.69E-2</v>
      </c>
      <c r="H42">
        <f>0.0081</f>
        <v>8.0999999999999996E-3</v>
      </c>
      <c r="I42">
        <f>0.0455</f>
        <v>4.5499999999999999E-2</v>
      </c>
      <c r="K42">
        <v>5</v>
      </c>
    </row>
    <row r="43" spans="1:11" x14ac:dyDescent="0.3">
      <c r="A43" s="1">
        <v>0.7</v>
      </c>
      <c r="B43">
        <v>2</v>
      </c>
      <c r="C43">
        <v>5</v>
      </c>
      <c r="D43">
        <v>3</v>
      </c>
      <c r="F43" s="1">
        <v>0.7</v>
      </c>
      <c r="G43">
        <f>0.0006</f>
        <v>5.9999999999999995E-4</v>
      </c>
      <c r="H43">
        <f>0.0108</f>
        <v>1.0800000000000001E-2</v>
      </c>
      <c r="I43">
        <f>0.0039</f>
        <v>3.8999999999999998E-3</v>
      </c>
      <c r="K43">
        <v>5</v>
      </c>
    </row>
    <row r="44" spans="1:11" x14ac:dyDescent="0.3">
      <c r="A44" s="1">
        <v>0.75</v>
      </c>
      <c r="B44">
        <v>1</v>
      </c>
      <c r="C44">
        <v>7</v>
      </c>
      <c r="D44">
        <v>2</v>
      </c>
      <c r="F44" s="1">
        <v>0.75</v>
      </c>
      <c r="G44">
        <v>2.6499999999999999E-2</v>
      </c>
      <c r="H44">
        <f>0.025</f>
        <v>2.5000000000000001E-2</v>
      </c>
      <c r="I44">
        <f>0.0016</f>
        <v>1.6000000000000001E-3</v>
      </c>
      <c r="K44">
        <v>5</v>
      </c>
    </row>
    <row r="45" spans="1:11" x14ac:dyDescent="0.3">
      <c r="A45" s="1">
        <v>0.8</v>
      </c>
      <c r="B45">
        <v>1</v>
      </c>
      <c r="C45">
        <v>4</v>
      </c>
      <c r="D45">
        <v>1</v>
      </c>
      <c r="F45" s="1">
        <v>0.8</v>
      </c>
      <c r="G45">
        <v>2.6800000000000001E-2</v>
      </c>
      <c r="H45">
        <f>0.0148</f>
        <v>1.4800000000000001E-2</v>
      </c>
      <c r="I45">
        <v>2.35E-2</v>
      </c>
      <c r="K45">
        <v>5</v>
      </c>
    </row>
    <row r="46" spans="1:11" x14ac:dyDescent="0.3">
      <c r="A46" s="1">
        <v>0.85</v>
      </c>
      <c r="B46">
        <v>1</v>
      </c>
      <c r="C46">
        <v>2</v>
      </c>
      <c r="D46">
        <v>1</v>
      </c>
      <c r="F46" s="1">
        <v>0.85</v>
      </c>
      <c r="G46">
        <v>2.6800000000000001E-2</v>
      </c>
      <c r="H46">
        <v>8.0000000000000004E-4</v>
      </c>
      <c r="I46">
        <v>2.3599999999999999E-2</v>
      </c>
      <c r="K46">
        <v>5</v>
      </c>
    </row>
    <row r="47" spans="1:11" x14ac:dyDescent="0.3">
      <c r="A47" s="1">
        <v>0.9</v>
      </c>
      <c r="B47">
        <v>1</v>
      </c>
      <c r="C47">
        <v>1</v>
      </c>
      <c r="D47">
        <v>1</v>
      </c>
      <c r="F47" s="1">
        <v>0.9</v>
      </c>
      <c r="G47">
        <v>2.6800000000000001E-2</v>
      </c>
      <c r="H47">
        <v>1.2699999999999999E-2</v>
      </c>
      <c r="I47">
        <v>2.35E-2</v>
      </c>
      <c r="K47">
        <v>5</v>
      </c>
    </row>
    <row r="48" spans="1:11" x14ac:dyDescent="0.3">
      <c r="A48" s="1">
        <v>0.95</v>
      </c>
      <c r="B48">
        <v>1</v>
      </c>
      <c r="C48">
        <v>1</v>
      </c>
      <c r="D48">
        <v>1</v>
      </c>
      <c r="F48" s="1">
        <v>0.95</v>
      </c>
      <c r="G48">
        <v>2.6800000000000001E-2</v>
      </c>
      <c r="H48">
        <v>1.2699999999999999E-2</v>
      </c>
      <c r="I48">
        <v>2.35E-2</v>
      </c>
      <c r="K48">
        <v>5</v>
      </c>
    </row>
    <row r="49" spans="1:11" x14ac:dyDescent="0.3">
      <c r="A49" s="1">
        <v>0.99</v>
      </c>
      <c r="B49">
        <v>1</v>
      </c>
      <c r="C49">
        <v>1</v>
      </c>
      <c r="D49">
        <v>1</v>
      </c>
      <c r="F49" s="1">
        <v>0.99</v>
      </c>
      <c r="G49">
        <v>2.6800000000000001E-2</v>
      </c>
      <c r="H49">
        <v>1.26E-2</v>
      </c>
      <c r="I49">
        <v>2.35E-2</v>
      </c>
      <c r="K49">
        <v>5</v>
      </c>
    </row>
    <row r="52" spans="1:11" x14ac:dyDescent="0.3">
      <c r="A52" t="s">
        <v>8</v>
      </c>
    </row>
    <row r="53" spans="1:11" x14ac:dyDescent="0.3">
      <c r="A53" t="s">
        <v>9</v>
      </c>
      <c r="F53" t="s">
        <v>5</v>
      </c>
    </row>
    <row r="54" spans="1:11" x14ac:dyDescent="0.3">
      <c r="A54" s="2" t="s">
        <v>1</v>
      </c>
      <c r="B54" s="2" t="s">
        <v>2</v>
      </c>
      <c r="C54" s="2" t="s">
        <v>3</v>
      </c>
      <c r="D54" s="3" t="s">
        <v>4</v>
      </c>
      <c r="F54" s="2" t="s">
        <v>1</v>
      </c>
      <c r="G54" s="2" t="s">
        <v>2</v>
      </c>
      <c r="H54" s="2" t="s">
        <v>3</v>
      </c>
      <c r="I54" s="3" t="s">
        <v>4</v>
      </c>
    </row>
    <row r="55" spans="1:11" x14ac:dyDescent="0.3">
      <c r="A55" s="1">
        <v>0.3</v>
      </c>
      <c r="B55">
        <v>0</v>
      </c>
      <c r="C55">
        <v>0</v>
      </c>
      <c r="D55">
        <v>0</v>
      </c>
      <c r="F55" s="1">
        <v>0.3</v>
      </c>
      <c r="G55" s="4">
        <v>-1</v>
      </c>
      <c r="H55" s="4">
        <v>-1</v>
      </c>
      <c r="I55" s="4">
        <v>-1</v>
      </c>
      <c r="K55" s="4">
        <v>30</v>
      </c>
    </row>
    <row r="56" spans="1:11" x14ac:dyDescent="0.3">
      <c r="A56" s="1">
        <v>0.4</v>
      </c>
      <c r="B56">
        <v>0</v>
      </c>
      <c r="C56">
        <v>0</v>
      </c>
      <c r="D56">
        <v>0</v>
      </c>
      <c r="F56" s="1">
        <v>0.4</v>
      </c>
      <c r="G56" s="4">
        <v>-1</v>
      </c>
      <c r="H56" s="4">
        <v>-1</v>
      </c>
      <c r="I56" s="4">
        <v>-1</v>
      </c>
      <c r="K56" s="4">
        <v>30</v>
      </c>
    </row>
    <row r="57" spans="1:11" x14ac:dyDescent="0.3">
      <c r="A57" s="1">
        <v>0.5</v>
      </c>
      <c r="B57">
        <v>0</v>
      </c>
      <c r="C57">
        <v>0</v>
      </c>
      <c r="D57">
        <v>0</v>
      </c>
      <c r="F57" s="1">
        <v>0.5</v>
      </c>
      <c r="G57" s="4">
        <v>-1</v>
      </c>
      <c r="H57" s="4">
        <v>-1</v>
      </c>
      <c r="I57" s="4">
        <v>-1</v>
      </c>
      <c r="K57" s="4">
        <v>30</v>
      </c>
    </row>
    <row r="58" spans="1:11" x14ac:dyDescent="0.3">
      <c r="A58" s="1">
        <v>0.6</v>
      </c>
      <c r="B58">
        <v>1</v>
      </c>
      <c r="C58">
        <v>0</v>
      </c>
      <c r="D58">
        <v>0</v>
      </c>
      <c r="F58" s="1">
        <v>0.6</v>
      </c>
      <c r="G58">
        <f>0.0077</f>
        <v>7.7000000000000002E-3</v>
      </c>
      <c r="H58" s="4">
        <v>-1</v>
      </c>
      <c r="I58" s="4">
        <v>-1</v>
      </c>
      <c r="K58" s="4">
        <v>30</v>
      </c>
    </row>
    <row r="59" spans="1:11" x14ac:dyDescent="0.3">
      <c r="A59" s="1">
        <v>0.65</v>
      </c>
      <c r="B59">
        <v>2</v>
      </c>
      <c r="C59">
        <v>0</v>
      </c>
      <c r="D59">
        <v>0</v>
      </c>
      <c r="F59" s="1">
        <v>0.65</v>
      </c>
      <c r="G59">
        <f>0.0084</f>
        <v>8.3999999999999995E-3</v>
      </c>
      <c r="H59" s="4">
        <v>-1</v>
      </c>
      <c r="I59" s="4">
        <v>-1</v>
      </c>
      <c r="K59" s="4">
        <v>30</v>
      </c>
    </row>
    <row r="60" spans="1:11" x14ac:dyDescent="0.3">
      <c r="A60" s="1">
        <v>0.7</v>
      </c>
      <c r="B60">
        <v>1</v>
      </c>
      <c r="C60">
        <v>0</v>
      </c>
      <c r="D60">
        <v>1</v>
      </c>
      <c r="F60" s="1">
        <v>0.7</v>
      </c>
      <c r="G60">
        <v>3.0999999999999999E-3</v>
      </c>
      <c r="H60" s="4">
        <v>-1</v>
      </c>
      <c r="I60">
        <f>0.0055</f>
        <v>5.4999999999999997E-3</v>
      </c>
      <c r="K60" s="4">
        <v>30</v>
      </c>
    </row>
    <row r="61" spans="1:11" x14ac:dyDescent="0.3">
      <c r="A61" s="1">
        <v>0.75</v>
      </c>
      <c r="B61">
        <v>2</v>
      </c>
      <c r="C61">
        <v>0</v>
      </c>
      <c r="D61">
        <v>1</v>
      </c>
      <c r="F61" s="1">
        <v>0.75</v>
      </c>
      <c r="G61">
        <v>1.15E-2</v>
      </c>
      <c r="H61" s="4">
        <v>-1</v>
      </c>
      <c r="I61">
        <v>1.24E-2</v>
      </c>
      <c r="K61" s="4">
        <v>30</v>
      </c>
    </row>
    <row r="62" spans="1:11" x14ac:dyDescent="0.3">
      <c r="A62" s="1">
        <v>0.8</v>
      </c>
      <c r="B62">
        <v>1</v>
      </c>
      <c r="C62">
        <v>1</v>
      </c>
      <c r="D62">
        <v>1</v>
      </c>
      <c r="F62" s="1">
        <v>0.8</v>
      </c>
      <c r="G62">
        <v>2.69E-2</v>
      </c>
      <c r="H62">
        <f>0.0006</f>
        <v>5.9999999999999995E-4</v>
      </c>
      <c r="I62">
        <v>2.3300000000000001E-2</v>
      </c>
      <c r="K62" s="4">
        <v>30</v>
      </c>
    </row>
    <row r="63" spans="1:11" x14ac:dyDescent="0.3">
      <c r="A63" s="1">
        <v>0.85</v>
      </c>
      <c r="B63">
        <v>1</v>
      </c>
      <c r="C63">
        <v>2</v>
      </c>
      <c r="D63">
        <v>1</v>
      </c>
      <c r="F63" s="1">
        <v>0.85</v>
      </c>
      <c r="G63">
        <v>2.6800000000000001E-2</v>
      </c>
      <c r="H63">
        <f>0.0016</f>
        <v>1.6000000000000001E-3</v>
      </c>
      <c r="I63">
        <v>2.3599999999999999E-2</v>
      </c>
      <c r="K63" s="4">
        <v>30</v>
      </c>
    </row>
    <row r="64" spans="1:11" x14ac:dyDescent="0.3">
      <c r="A64" s="1">
        <v>0.9</v>
      </c>
      <c r="B64">
        <v>1</v>
      </c>
      <c r="C64">
        <v>1</v>
      </c>
      <c r="D64">
        <v>1</v>
      </c>
      <c r="F64" s="1">
        <v>0.9</v>
      </c>
      <c r="G64">
        <v>2.6800000000000001E-2</v>
      </c>
      <c r="H64">
        <v>1.2699999999999999E-2</v>
      </c>
      <c r="I64">
        <v>2.35E-2</v>
      </c>
      <c r="K64" s="4">
        <v>30</v>
      </c>
    </row>
    <row r="65" spans="1:11" x14ac:dyDescent="0.3">
      <c r="A65" s="1">
        <v>0.95</v>
      </c>
      <c r="B65">
        <v>1</v>
      </c>
      <c r="C65">
        <v>1</v>
      </c>
      <c r="D65">
        <v>1</v>
      </c>
      <c r="F65" s="1">
        <v>0.95</v>
      </c>
      <c r="G65">
        <v>2.6800000000000001E-2</v>
      </c>
      <c r="H65">
        <v>1.2699999999999999E-2</v>
      </c>
      <c r="I65">
        <v>2.35E-2</v>
      </c>
      <c r="K65" s="4">
        <v>30</v>
      </c>
    </row>
    <row r="66" spans="1:11" x14ac:dyDescent="0.3">
      <c r="A66" s="1">
        <v>0.99</v>
      </c>
      <c r="B66">
        <v>1</v>
      </c>
      <c r="C66">
        <v>1</v>
      </c>
      <c r="D66">
        <v>1</v>
      </c>
      <c r="F66" s="1">
        <v>0.99</v>
      </c>
      <c r="G66">
        <v>2.6800000000000001E-2</v>
      </c>
      <c r="H66">
        <v>1.26E-2</v>
      </c>
      <c r="I66">
        <v>2.35E-2</v>
      </c>
      <c r="K66" s="4">
        <v>30</v>
      </c>
    </row>
    <row r="70" spans="1:11" ht="15" thickBot="1" x14ac:dyDescent="0.35">
      <c r="B70" s="8" t="s">
        <v>10</v>
      </c>
      <c r="C70" s="8" t="s">
        <v>11</v>
      </c>
      <c r="D70" s="8" t="s">
        <v>12</v>
      </c>
    </row>
    <row r="71" spans="1:11" x14ac:dyDescent="0.3">
      <c r="A71" s="9" t="s">
        <v>13</v>
      </c>
      <c r="B71">
        <f xml:space="preserve"> INDEX($K4:$K66,MATCH(MAX(G4:G66),G4:G66,0),0)</f>
        <v>2</v>
      </c>
      <c r="C71">
        <f xml:space="preserve"> INDEX($K4:$K66,MATCH(MAX(H4:H66),H4:H66,0),0)</f>
        <v>2</v>
      </c>
      <c r="D71">
        <f xml:space="preserve"> INDEX($K4:$K66,MATCH(MAX(I4:I66),I4:I66,0),0)</f>
        <v>2</v>
      </c>
    </row>
    <row r="72" spans="1:11" x14ac:dyDescent="0.3">
      <c r="A72" s="9" t="s">
        <v>1</v>
      </c>
      <c r="B72">
        <f xml:space="preserve"> INDEX($A4:$A66,MATCH(MAX(G4:G66),G4:G66,0),0)</f>
        <v>0.5</v>
      </c>
      <c r="C72">
        <f t="shared" ref="C72:D72" si="0" xml:space="preserve"> INDEX($A4:$A66,MATCH(MAX(H4:H66),H4:H66,0),0)</f>
        <v>0.65</v>
      </c>
      <c r="D72">
        <f t="shared" si="0"/>
        <v>0.5</v>
      </c>
    </row>
    <row r="73" spans="1:11" x14ac:dyDescent="0.3">
      <c r="A73" s="9" t="s">
        <v>14</v>
      </c>
      <c r="B73">
        <f>MAX(G4:G66)</f>
        <v>7.7799999999999994E-2</v>
      </c>
      <c r="C73">
        <f t="shared" ref="C73:D73" si="1">MAX(H4:H66)</f>
        <v>3.7999999999999999E-2</v>
      </c>
      <c r="D73">
        <f t="shared" si="1"/>
        <v>6.8500000000000005E-2</v>
      </c>
    </row>
    <row r="74" spans="1:11" x14ac:dyDescent="0.3">
      <c r="A74" s="9" t="s">
        <v>9</v>
      </c>
      <c r="B74">
        <f xml:space="preserve"> INDEX(B4:B66,MATCH(MAX(G4:G66),G4:G66,0),0)</f>
        <v>50</v>
      </c>
      <c r="C74">
        <f t="shared" ref="C74:D74" si="2" xml:space="preserve"> INDEX(C4:C66,MATCH(MAX(H4:H66),H4:H66,0),0)</f>
        <v>44</v>
      </c>
      <c r="D74">
        <f t="shared" si="2"/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65A58-496F-4ECD-97CE-990E4599DB0D}">
  <dimension ref="A1:K74"/>
  <sheetViews>
    <sheetView zoomScale="62" workbookViewId="0">
      <selection activeCell="K4" sqref="K4:K66"/>
    </sheetView>
  </sheetViews>
  <sheetFormatPr baseColWidth="10" defaultRowHeight="14.4" x14ac:dyDescent="0.3"/>
  <sheetData>
    <row r="1" spans="1:11" x14ac:dyDescent="0.3">
      <c r="A1" t="s">
        <v>0</v>
      </c>
    </row>
    <row r="2" spans="1:11" x14ac:dyDescent="0.3">
      <c r="A2" t="s">
        <v>9</v>
      </c>
      <c r="F2" t="s">
        <v>5</v>
      </c>
    </row>
    <row r="3" spans="1:11" x14ac:dyDescent="0.3">
      <c r="A3" s="2" t="s">
        <v>1</v>
      </c>
      <c r="B3" s="2" t="s">
        <v>2</v>
      </c>
      <c r="C3" s="2" t="s">
        <v>3</v>
      </c>
      <c r="D3" s="3" t="s">
        <v>4</v>
      </c>
      <c r="F3" s="2" t="s">
        <v>1</v>
      </c>
      <c r="G3" s="2" t="s">
        <v>2</v>
      </c>
      <c r="H3" s="2" t="s">
        <v>3</v>
      </c>
      <c r="I3" s="3" t="s">
        <v>4</v>
      </c>
    </row>
    <row r="4" spans="1:11" x14ac:dyDescent="0.3">
      <c r="A4" s="1">
        <v>0.3</v>
      </c>
      <c r="B4">
        <v>0</v>
      </c>
      <c r="C4">
        <v>0</v>
      </c>
      <c r="D4">
        <v>0</v>
      </c>
      <c r="F4" s="1">
        <v>0.3</v>
      </c>
      <c r="G4" s="4">
        <v>-1</v>
      </c>
      <c r="H4" s="4">
        <v>-1</v>
      </c>
      <c r="I4" s="4">
        <v>-1</v>
      </c>
      <c r="K4">
        <v>2</v>
      </c>
    </row>
    <row r="5" spans="1:11" x14ac:dyDescent="0.3">
      <c r="A5" s="1">
        <v>0.4</v>
      </c>
      <c r="B5">
        <v>0</v>
      </c>
      <c r="C5">
        <v>0</v>
      </c>
      <c r="D5">
        <v>0</v>
      </c>
      <c r="F5" s="1">
        <v>0.4</v>
      </c>
      <c r="G5" s="4">
        <v>-1</v>
      </c>
      <c r="H5" s="4">
        <v>-1</v>
      </c>
      <c r="I5" s="4">
        <v>-1</v>
      </c>
      <c r="K5">
        <v>2</v>
      </c>
    </row>
    <row r="6" spans="1:11" x14ac:dyDescent="0.3">
      <c r="A6" s="1">
        <v>0.5</v>
      </c>
      <c r="B6">
        <v>1</v>
      </c>
      <c r="C6">
        <v>0</v>
      </c>
      <c r="D6">
        <v>0</v>
      </c>
      <c r="F6" s="1">
        <v>0.5</v>
      </c>
      <c r="G6">
        <f>0.0018</f>
        <v>1.8E-3</v>
      </c>
      <c r="H6" s="4">
        <v>-1</v>
      </c>
      <c r="I6" s="4">
        <v>-1</v>
      </c>
      <c r="K6">
        <v>2</v>
      </c>
    </row>
    <row r="7" spans="1:11" x14ac:dyDescent="0.3">
      <c r="A7" s="1">
        <v>0.6</v>
      </c>
      <c r="B7">
        <v>2</v>
      </c>
      <c r="C7">
        <v>0</v>
      </c>
      <c r="D7">
        <v>2</v>
      </c>
      <c r="F7" s="1">
        <v>0.6</v>
      </c>
      <c r="G7">
        <f>0.0013</f>
        <v>1.2999999999999999E-3</v>
      </c>
      <c r="H7" s="4">
        <v>-1</v>
      </c>
      <c r="I7">
        <f>0.0011</f>
        <v>1.1000000000000001E-3</v>
      </c>
      <c r="K7">
        <v>2</v>
      </c>
    </row>
    <row r="8" spans="1:11" x14ac:dyDescent="0.3">
      <c r="A8" s="1">
        <v>0.65</v>
      </c>
      <c r="B8">
        <v>2</v>
      </c>
      <c r="C8">
        <v>0</v>
      </c>
      <c r="D8">
        <v>2</v>
      </c>
      <c r="F8" s="1">
        <v>0.65</v>
      </c>
      <c r="G8">
        <f>0.0013</f>
        <v>1.2999999999999999E-3</v>
      </c>
      <c r="H8" s="4">
        <v>-1</v>
      </c>
      <c r="I8">
        <f>0.0011</f>
        <v>1.1000000000000001E-3</v>
      </c>
      <c r="K8">
        <v>2</v>
      </c>
    </row>
    <row r="9" spans="1:11" x14ac:dyDescent="0.3">
      <c r="A9" s="1">
        <v>0.7</v>
      </c>
      <c r="B9">
        <v>3</v>
      </c>
      <c r="C9">
        <v>1</v>
      </c>
      <c r="D9">
        <v>3</v>
      </c>
      <c r="F9" s="1">
        <v>0.7</v>
      </c>
      <c r="G9">
        <v>6.1000000000000004E-3</v>
      </c>
      <c r="H9">
        <v>1.8E-3</v>
      </c>
      <c r="I9">
        <v>6.8999999999999999E-3</v>
      </c>
      <c r="K9">
        <v>2</v>
      </c>
    </row>
    <row r="10" spans="1:11" x14ac:dyDescent="0.3">
      <c r="A10" s="1">
        <v>0.75</v>
      </c>
      <c r="B10">
        <v>3</v>
      </c>
      <c r="C10">
        <v>2</v>
      </c>
      <c r="D10">
        <v>3</v>
      </c>
      <c r="F10" s="1">
        <v>0.75</v>
      </c>
      <c r="G10">
        <v>2.7000000000000001E-3</v>
      </c>
      <c r="H10">
        <v>2.7000000000000001E-3</v>
      </c>
      <c r="I10">
        <v>5.1000000000000004E-3</v>
      </c>
      <c r="K10">
        <v>2</v>
      </c>
    </row>
    <row r="11" spans="1:11" x14ac:dyDescent="0.3">
      <c r="A11" s="1">
        <v>0.8</v>
      </c>
      <c r="B11">
        <v>1</v>
      </c>
      <c r="C11">
        <v>2</v>
      </c>
      <c r="D11">
        <v>2</v>
      </c>
      <c r="F11" s="1">
        <v>0.8</v>
      </c>
      <c r="G11">
        <v>3.32E-2</v>
      </c>
      <c r="H11">
        <v>2.7000000000000001E-3</v>
      </c>
      <c r="I11">
        <v>2.5000000000000001E-2</v>
      </c>
      <c r="K11">
        <v>2</v>
      </c>
    </row>
    <row r="12" spans="1:11" x14ac:dyDescent="0.3">
      <c r="A12" s="1">
        <v>0.85</v>
      </c>
      <c r="B12">
        <v>1</v>
      </c>
      <c r="C12">
        <v>4</v>
      </c>
      <c r="D12">
        <v>1</v>
      </c>
      <c r="F12" s="1">
        <v>0.85</v>
      </c>
      <c r="G12">
        <v>3.8399999999999997E-2</v>
      </c>
      <c r="H12">
        <v>1.0999999999999999E-2</v>
      </c>
      <c r="I12">
        <v>3.6400000000000002E-2</v>
      </c>
      <c r="K12">
        <v>2</v>
      </c>
    </row>
    <row r="13" spans="1:11" x14ac:dyDescent="0.3">
      <c r="A13" s="1">
        <v>0.9</v>
      </c>
      <c r="B13">
        <v>1</v>
      </c>
      <c r="C13">
        <v>1</v>
      </c>
      <c r="D13">
        <v>1</v>
      </c>
      <c r="F13" s="1">
        <v>0.9</v>
      </c>
      <c r="G13">
        <v>3.6999999999999998E-2</v>
      </c>
      <c r="H13">
        <v>1.7399999999999999E-2</v>
      </c>
      <c r="I13">
        <v>3.5299999999999998E-2</v>
      </c>
      <c r="K13">
        <v>2</v>
      </c>
    </row>
    <row r="14" spans="1:11" x14ac:dyDescent="0.3">
      <c r="A14" s="1">
        <v>0.95</v>
      </c>
      <c r="B14">
        <v>1</v>
      </c>
      <c r="C14">
        <v>1</v>
      </c>
      <c r="D14">
        <v>1</v>
      </c>
      <c r="F14" s="1">
        <v>0.95</v>
      </c>
      <c r="G14">
        <v>3.6999999999999998E-2</v>
      </c>
      <c r="H14">
        <v>1.9400000000000001E-2</v>
      </c>
      <c r="I14">
        <v>3.39E-2</v>
      </c>
      <c r="K14">
        <v>2</v>
      </c>
    </row>
    <row r="15" spans="1:11" x14ac:dyDescent="0.3">
      <c r="A15" s="1">
        <v>0.99</v>
      </c>
      <c r="B15">
        <v>1</v>
      </c>
      <c r="C15">
        <v>1</v>
      </c>
      <c r="D15">
        <v>1</v>
      </c>
      <c r="F15" s="1">
        <v>0.99</v>
      </c>
      <c r="G15">
        <v>3.6999999999999998E-2</v>
      </c>
      <c r="H15">
        <v>1.8599999999999998E-2</v>
      </c>
      <c r="I15">
        <v>3.39E-2</v>
      </c>
      <c r="K15">
        <v>2</v>
      </c>
    </row>
    <row r="18" spans="1:11" x14ac:dyDescent="0.3">
      <c r="A18" t="s">
        <v>6</v>
      </c>
    </row>
    <row r="19" spans="1:11" x14ac:dyDescent="0.3">
      <c r="A19" t="s">
        <v>9</v>
      </c>
      <c r="F19" t="s">
        <v>5</v>
      </c>
    </row>
    <row r="20" spans="1:11" x14ac:dyDescent="0.3">
      <c r="A20" s="2" t="s">
        <v>1</v>
      </c>
      <c r="B20" s="2" t="s">
        <v>2</v>
      </c>
      <c r="C20" s="2" t="s">
        <v>3</v>
      </c>
      <c r="D20" s="3" t="s">
        <v>4</v>
      </c>
      <c r="F20" s="2" t="s">
        <v>1</v>
      </c>
      <c r="G20" s="2" t="s">
        <v>2</v>
      </c>
      <c r="H20" s="2" t="s">
        <v>3</v>
      </c>
      <c r="I20" s="3" t="s">
        <v>4</v>
      </c>
    </row>
    <row r="21" spans="1:11" x14ac:dyDescent="0.3">
      <c r="A21" s="1">
        <v>0.3</v>
      </c>
      <c r="B21">
        <v>0</v>
      </c>
      <c r="C21">
        <v>0</v>
      </c>
      <c r="D21">
        <v>0</v>
      </c>
      <c r="F21" s="1">
        <v>0.3</v>
      </c>
      <c r="G21" s="4">
        <v>-1</v>
      </c>
      <c r="H21" s="4">
        <v>-1</v>
      </c>
      <c r="I21" s="4">
        <v>-1</v>
      </c>
      <c r="K21">
        <v>3</v>
      </c>
    </row>
    <row r="22" spans="1:11" x14ac:dyDescent="0.3">
      <c r="A22" s="1">
        <v>0.4</v>
      </c>
      <c r="B22">
        <v>0</v>
      </c>
      <c r="C22">
        <v>0</v>
      </c>
      <c r="D22">
        <v>0</v>
      </c>
      <c r="F22" s="1">
        <v>0.4</v>
      </c>
      <c r="G22" s="4">
        <v>-1</v>
      </c>
      <c r="H22" s="4">
        <v>-1</v>
      </c>
      <c r="I22" s="4">
        <v>-1</v>
      </c>
      <c r="K22">
        <v>3</v>
      </c>
    </row>
    <row r="23" spans="1:11" x14ac:dyDescent="0.3">
      <c r="A23" s="1">
        <v>0.5</v>
      </c>
      <c r="B23">
        <v>0</v>
      </c>
      <c r="C23">
        <v>0</v>
      </c>
      <c r="D23">
        <v>0</v>
      </c>
      <c r="F23" s="1">
        <v>0.5</v>
      </c>
      <c r="G23" s="4">
        <v>-1</v>
      </c>
      <c r="H23" s="4">
        <v>-1</v>
      </c>
      <c r="I23" s="4">
        <v>-1</v>
      </c>
      <c r="K23">
        <v>3</v>
      </c>
    </row>
    <row r="24" spans="1:11" x14ac:dyDescent="0.3">
      <c r="A24" s="1">
        <v>0.6</v>
      </c>
      <c r="B24">
        <v>0</v>
      </c>
      <c r="C24">
        <v>0</v>
      </c>
      <c r="D24">
        <v>0</v>
      </c>
      <c r="F24" s="1">
        <v>0.6</v>
      </c>
      <c r="G24" s="4">
        <v>-1</v>
      </c>
      <c r="H24" s="4">
        <v>-1</v>
      </c>
      <c r="I24" s="4">
        <v>-1</v>
      </c>
      <c r="K24">
        <v>3</v>
      </c>
    </row>
    <row r="25" spans="1:11" x14ac:dyDescent="0.3">
      <c r="A25" s="1">
        <v>0.65</v>
      </c>
      <c r="B25">
        <v>0</v>
      </c>
      <c r="C25">
        <v>0</v>
      </c>
      <c r="D25">
        <v>0</v>
      </c>
      <c r="F25" s="1">
        <v>0.65</v>
      </c>
      <c r="G25" s="4">
        <v>-1</v>
      </c>
      <c r="H25" s="4">
        <v>-1</v>
      </c>
      <c r="I25" s="4">
        <v>-1</v>
      </c>
      <c r="K25">
        <v>3</v>
      </c>
    </row>
    <row r="26" spans="1:11" x14ac:dyDescent="0.3">
      <c r="A26" s="1">
        <v>0.7</v>
      </c>
      <c r="B26">
        <v>1</v>
      </c>
      <c r="C26">
        <v>0</v>
      </c>
      <c r="D26">
        <v>1</v>
      </c>
      <c r="F26" s="1">
        <v>0.7</v>
      </c>
      <c r="G26">
        <v>6.1999999999999998E-3</v>
      </c>
      <c r="H26" s="4">
        <v>-1</v>
      </c>
      <c r="I26">
        <v>6.4000000000000003E-3</v>
      </c>
      <c r="K26">
        <v>3</v>
      </c>
    </row>
    <row r="27" spans="1:11" x14ac:dyDescent="0.3">
      <c r="A27" s="1">
        <v>0.75</v>
      </c>
      <c r="B27">
        <v>2</v>
      </c>
      <c r="C27">
        <v>0</v>
      </c>
      <c r="D27">
        <v>2</v>
      </c>
      <c r="F27" s="1">
        <v>0.75</v>
      </c>
      <c r="G27">
        <v>3.8999999999999998E-3</v>
      </c>
      <c r="H27" s="4">
        <v>-1</v>
      </c>
      <c r="I27">
        <v>5.1999999999999998E-3</v>
      </c>
      <c r="K27">
        <v>3</v>
      </c>
    </row>
    <row r="28" spans="1:11" x14ac:dyDescent="0.3">
      <c r="A28" s="1">
        <v>0.8</v>
      </c>
      <c r="B28">
        <v>1</v>
      </c>
      <c r="C28">
        <v>0</v>
      </c>
      <c r="D28">
        <v>2</v>
      </c>
      <c r="F28" s="1">
        <v>0.8</v>
      </c>
      <c r="G28">
        <v>3.32E-2</v>
      </c>
      <c r="H28" s="4">
        <v>-1</v>
      </c>
      <c r="I28">
        <v>2.5000000000000001E-2</v>
      </c>
      <c r="K28">
        <v>3</v>
      </c>
    </row>
    <row r="29" spans="1:11" x14ac:dyDescent="0.3">
      <c r="A29" s="1">
        <v>0.85</v>
      </c>
      <c r="B29">
        <v>1</v>
      </c>
      <c r="C29">
        <v>2</v>
      </c>
      <c r="D29">
        <v>1</v>
      </c>
      <c r="F29" s="1">
        <v>0.85</v>
      </c>
      <c r="G29">
        <v>3.8399999999999997E-2</v>
      </c>
      <c r="H29">
        <v>8.0000000000000004E-4</v>
      </c>
      <c r="I29">
        <v>3.6400000000000002E-2</v>
      </c>
      <c r="K29">
        <v>3</v>
      </c>
    </row>
    <row r="30" spans="1:11" x14ac:dyDescent="0.3">
      <c r="A30" s="1">
        <v>0.9</v>
      </c>
      <c r="B30">
        <v>1</v>
      </c>
      <c r="C30">
        <v>1</v>
      </c>
      <c r="D30">
        <v>1</v>
      </c>
      <c r="F30" s="1">
        <v>0.9</v>
      </c>
      <c r="G30">
        <v>3.6999999999999998E-2</v>
      </c>
      <c r="H30">
        <v>1.7399999999999999E-2</v>
      </c>
      <c r="I30">
        <v>3.5299999999999998E-2</v>
      </c>
      <c r="K30">
        <v>3</v>
      </c>
    </row>
    <row r="31" spans="1:11" x14ac:dyDescent="0.3">
      <c r="A31" s="1">
        <v>0.95</v>
      </c>
      <c r="B31">
        <v>1</v>
      </c>
      <c r="C31">
        <v>1</v>
      </c>
      <c r="D31">
        <v>1</v>
      </c>
      <c r="F31" s="1">
        <v>0.95</v>
      </c>
      <c r="G31">
        <v>3.6999999999999998E-2</v>
      </c>
      <c r="H31">
        <v>1.9400000000000001E-2</v>
      </c>
      <c r="I31">
        <v>3.39E-2</v>
      </c>
      <c r="K31">
        <v>3</v>
      </c>
    </row>
    <row r="32" spans="1:11" x14ac:dyDescent="0.3">
      <c r="A32" s="1">
        <v>0.99</v>
      </c>
      <c r="B32">
        <v>1</v>
      </c>
      <c r="C32">
        <v>1</v>
      </c>
      <c r="D32">
        <v>1</v>
      </c>
      <c r="F32" s="1">
        <v>0.99</v>
      </c>
      <c r="G32">
        <v>3.6999999999999998E-2</v>
      </c>
      <c r="H32">
        <v>1.8599999999999998E-2</v>
      </c>
      <c r="I32">
        <v>3.39E-2</v>
      </c>
      <c r="K32">
        <v>3</v>
      </c>
    </row>
    <row r="35" spans="1:11" x14ac:dyDescent="0.3">
      <c r="A35" t="s">
        <v>7</v>
      </c>
    </row>
    <row r="36" spans="1:11" x14ac:dyDescent="0.3">
      <c r="A36" t="s">
        <v>9</v>
      </c>
      <c r="F36" t="s">
        <v>5</v>
      </c>
    </row>
    <row r="37" spans="1:11" x14ac:dyDescent="0.3">
      <c r="A37" s="2" t="s">
        <v>1</v>
      </c>
      <c r="B37" s="2" t="s">
        <v>2</v>
      </c>
      <c r="C37" s="2" t="s">
        <v>3</v>
      </c>
      <c r="D37" s="3" t="s">
        <v>4</v>
      </c>
      <c r="F37" s="2" t="s">
        <v>1</v>
      </c>
      <c r="G37" s="2" t="s">
        <v>2</v>
      </c>
      <c r="H37" s="2" t="s">
        <v>3</v>
      </c>
      <c r="I37" s="3" t="s">
        <v>4</v>
      </c>
    </row>
    <row r="38" spans="1:11" x14ac:dyDescent="0.3">
      <c r="A38" s="1">
        <v>0.3</v>
      </c>
      <c r="B38">
        <v>0</v>
      </c>
      <c r="C38">
        <v>0</v>
      </c>
      <c r="D38">
        <v>0</v>
      </c>
      <c r="F38" s="1">
        <v>0.3</v>
      </c>
      <c r="G38" s="4">
        <v>-1</v>
      </c>
      <c r="H38" s="4">
        <v>-1</v>
      </c>
      <c r="I38" s="4">
        <v>-1</v>
      </c>
      <c r="K38">
        <v>5</v>
      </c>
    </row>
    <row r="39" spans="1:11" x14ac:dyDescent="0.3">
      <c r="A39" s="1">
        <v>0.4</v>
      </c>
      <c r="B39">
        <v>0</v>
      </c>
      <c r="C39">
        <v>0</v>
      </c>
      <c r="D39">
        <v>0</v>
      </c>
      <c r="F39" s="1">
        <v>0.4</v>
      </c>
      <c r="G39" s="4">
        <v>-1</v>
      </c>
      <c r="H39" s="4">
        <v>-1</v>
      </c>
      <c r="I39" s="4">
        <v>-1</v>
      </c>
      <c r="K39">
        <v>5</v>
      </c>
    </row>
    <row r="40" spans="1:11" x14ac:dyDescent="0.3">
      <c r="A40" s="1">
        <v>0.5</v>
      </c>
      <c r="B40">
        <v>0</v>
      </c>
      <c r="C40">
        <v>0</v>
      </c>
      <c r="D40">
        <v>0</v>
      </c>
      <c r="F40" s="1">
        <v>0.5</v>
      </c>
      <c r="G40" s="4">
        <v>-1</v>
      </c>
      <c r="H40" s="4">
        <v>-1</v>
      </c>
      <c r="I40" s="4">
        <v>-1</v>
      </c>
      <c r="K40">
        <v>5</v>
      </c>
    </row>
    <row r="41" spans="1:11" x14ac:dyDescent="0.3">
      <c r="A41" s="1">
        <v>0.6</v>
      </c>
      <c r="B41">
        <v>0</v>
      </c>
      <c r="C41">
        <v>0</v>
      </c>
      <c r="D41">
        <v>0</v>
      </c>
      <c r="F41" s="1">
        <v>0.6</v>
      </c>
      <c r="G41" s="4">
        <v>-1</v>
      </c>
      <c r="H41" s="4">
        <v>-1</v>
      </c>
      <c r="I41" s="4">
        <v>-1</v>
      </c>
      <c r="K41">
        <v>5</v>
      </c>
    </row>
    <row r="42" spans="1:11" x14ac:dyDescent="0.3">
      <c r="A42" s="1">
        <v>0.65</v>
      </c>
      <c r="B42">
        <v>0</v>
      </c>
      <c r="C42">
        <v>0</v>
      </c>
      <c r="D42">
        <v>0</v>
      </c>
      <c r="F42" s="1">
        <v>0.65</v>
      </c>
      <c r="G42" s="4">
        <v>-1</v>
      </c>
      <c r="H42" s="4">
        <v>-1</v>
      </c>
      <c r="I42" s="4">
        <v>-1</v>
      </c>
      <c r="K42">
        <v>5</v>
      </c>
    </row>
    <row r="43" spans="1:11" x14ac:dyDescent="0.3">
      <c r="A43" s="1">
        <v>0.7</v>
      </c>
      <c r="B43">
        <v>0</v>
      </c>
      <c r="C43">
        <v>0</v>
      </c>
      <c r="D43">
        <v>0</v>
      </c>
      <c r="F43" s="1">
        <v>0.7</v>
      </c>
      <c r="G43" s="4">
        <v>-1</v>
      </c>
      <c r="H43" s="4">
        <v>-1</v>
      </c>
      <c r="I43" s="4">
        <v>-1</v>
      </c>
      <c r="K43">
        <v>5</v>
      </c>
    </row>
    <row r="44" spans="1:11" x14ac:dyDescent="0.3">
      <c r="A44" s="1">
        <v>0.75</v>
      </c>
      <c r="B44">
        <v>0</v>
      </c>
      <c r="C44">
        <v>0</v>
      </c>
      <c r="D44">
        <v>0</v>
      </c>
      <c r="F44" s="1">
        <v>0.75</v>
      </c>
      <c r="G44" s="4">
        <v>-1</v>
      </c>
      <c r="H44" s="4">
        <v>-1</v>
      </c>
      <c r="I44" s="4">
        <v>-1</v>
      </c>
      <c r="K44">
        <v>5</v>
      </c>
    </row>
    <row r="45" spans="1:11" x14ac:dyDescent="0.3">
      <c r="A45" s="1">
        <v>0.8</v>
      </c>
      <c r="B45">
        <v>2</v>
      </c>
      <c r="C45">
        <v>0</v>
      </c>
      <c r="D45">
        <v>1</v>
      </c>
      <c r="F45" s="1">
        <v>0.8</v>
      </c>
      <c r="G45">
        <v>8.9999999999999993E-3</v>
      </c>
      <c r="H45" s="4">
        <v>-1</v>
      </c>
      <c r="I45">
        <v>4.0000000000000001E-3</v>
      </c>
      <c r="K45">
        <v>5</v>
      </c>
    </row>
    <row r="46" spans="1:11" x14ac:dyDescent="0.3">
      <c r="A46" s="1">
        <v>0.85</v>
      </c>
      <c r="B46">
        <v>1</v>
      </c>
      <c r="C46">
        <v>0</v>
      </c>
      <c r="D46">
        <v>1</v>
      </c>
      <c r="F46" s="1">
        <v>0.85</v>
      </c>
      <c r="G46">
        <v>3.8399999999999997E-2</v>
      </c>
      <c r="H46" s="4">
        <v>-1</v>
      </c>
      <c r="I46">
        <v>3.6400000000000002E-2</v>
      </c>
      <c r="K46">
        <v>5</v>
      </c>
    </row>
    <row r="47" spans="1:11" x14ac:dyDescent="0.3">
      <c r="A47" s="1">
        <v>0.9</v>
      </c>
      <c r="B47">
        <v>1</v>
      </c>
      <c r="C47">
        <v>1</v>
      </c>
      <c r="D47">
        <v>1</v>
      </c>
      <c r="F47" s="1">
        <v>0.9</v>
      </c>
      <c r="G47">
        <v>3.6999999999999998E-2</v>
      </c>
      <c r="H47">
        <v>1.6799999999999999E-2</v>
      </c>
      <c r="I47">
        <v>3.5299999999999998E-2</v>
      </c>
      <c r="K47">
        <v>5</v>
      </c>
    </row>
    <row r="48" spans="1:11" x14ac:dyDescent="0.3">
      <c r="A48" s="1">
        <v>0.95</v>
      </c>
      <c r="B48">
        <v>1</v>
      </c>
      <c r="C48">
        <v>1</v>
      </c>
      <c r="D48">
        <v>1</v>
      </c>
      <c r="F48" s="1">
        <v>0.95</v>
      </c>
      <c r="G48">
        <v>3.6999999999999998E-2</v>
      </c>
      <c r="H48">
        <v>1.9400000000000001E-2</v>
      </c>
      <c r="I48">
        <v>3.39E-2</v>
      </c>
      <c r="K48">
        <v>5</v>
      </c>
    </row>
    <row r="49" spans="1:11" x14ac:dyDescent="0.3">
      <c r="A49" s="1">
        <v>0.99</v>
      </c>
      <c r="B49">
        <v>1</v>
      </c>
      <c r="C49">
        <v>1</v>
      </c>
      <c r="D49">
        <v>1</v>
      </c>
      <c r="F49" s="1">
        <v>0.99</v>
      </c>
      <c r="G49">
        <v>3.6999999999999998E-2</v>
      </c>
      <c r="H49">
        <v>1.8599999999999998E-2</v>
      </c>
      <c r="I49">
        <v>3.39E-2</v>
      </c>
      <c r="K49">
        <v>5</v>
      </c>
    </row>
    <row r="52" spans="1:11" x14ac:dyDescent="0.3">
      <c r="A52" t="s">
        <v>8</v>
      </c>
    </row>
    <row r="53" spans="1:11" x14ac:dyDescent="0.3">
      <c r="A53" t="s">
        <v>9</v>
      </c>
      <c r="F53" t="s">
        <v>5</v>
      </c>
    </row>
    <row r="54" spans="1:11" x14ac:dyDescent="0.3">
      <c r="A54" s="2" t="s">
        <v>1</v>
      </c>
      <c r="B54" s="2" t="s">
        <v>2</v>
      </c>
      <c r="C54" s="2" t="s">
        <v>3</v>
      </c>
      <c r="D54" s="3" t="s">
        <v>4</v>
      </c>
      <c r="F54" s="2" t="s">
        <v>1</v>
      </c>
      <c r="G54" s="2" t="s">
        <v>2</v>
      </c>
      <c r="H54" s="2" t="s">
        <v>3</v>
      </c>
      <c r="I54" s="3" t="s">
        <v>4</v>
      </c>
    </row>
    <row r="55" spans="1:11" x14ac:dyDescent="0.3">
      <c r="A55" s="1">
        <v>0.3</v>
      </c>
      <c r="B55">
        <v>0</v>
      </c>
      <c r="C55">
        <v>0</v>
      </c>
      <c r="D55">
        <v>0</v>
      </c>
      <c r="F55" s="1">
        <v>0.3</v>
      </c>
      <c r="G55" s="4">
        <v>-1</v>
      </c>
      <c r="H55" s="4">
        <v>-1</v>
      </c>
      <c r="I55" s="4">
        <v>-1</v>
      </c>
      <c r="K55" s="4">
        <v>30</v>
      </c>
    </row>
    <row r="56" spans="1:11" x14ac:dyDescent="0.3">
      <c r="A56" s="1">
        <v>0.4</v>
      </c>
      <c r="B56">
        <v>0</v>
      </c>
      <c r="C56">
        <v>0</v>
      </c>
      <c r="D56">
        <v>0</v>
      </c>
      <c r="F56" s="1">
        <v>0.4</v>
      </c>
      <c r="G56" s="4">
        <v>-1</v>
      </c>
      <c r="H56" s="4">
        <v>-1</v>
      </c>
      <c r="I56" s="4">
        <v>-1</v>
      </c>
      <c r="K56" s="4">
        <v>30</v>
      </c>
    </row>
    <row r="57" spans="1:11" x14ac:dyDescent="0.3">
      <c r="A57" s="1">
        <v>0.5</v>
      </c>
      <c r="B57">
        <v>0</v>
      </c>
      <c r="C57">
        <v>0</v>
      </c>
      <c r="D57">
        <v>0</v>
      </c>
      <c r="F57" s="1">
        <v>0.5</v>
      </c>
      <c r="G57" s="4">
        <v>-1</v>
      </c>
      <c r="H57" s="4">
        <v>-1</v>
      </c>
      <c r="I57" s="4">
        <v>-1</v>
      </c>
      <c r="K57" s="4">
        <v>30</v>
      </c>
    </row>
    <row r="58" spans="1:11" x14ac:dyDescent="0.3">
      <c r="A58" s="1">
        <v>0.6</v>
      </c>
      <c r="B58">
        <v>0</v>
      </c>
      <c r="C58">
        <v>0</v>
      </c>
      <c r="D58">
        <v>0</v>
      </c>
      <c r="F58" s="1">
        <v>0.6</v>
      </c>
      <c r="G58" s="4">
        <v>-1</v>
      </c>
      <c r="H58" s="4">
        <v>-1</v>
      </c>
      <c r="I58" s="4">
        <v>-1</v>
      </c>
      <c r="K58" s="4">
        <v>30</v>
      </c>
    </row>
    <row r="59" spans="1:11" x14ac:dyDescent="0.3">
      <c r="A59" s="1">
        <v>0.65</v>
      </c>
      <c r="B59">
        <v>0</v>
      </c>
      <c r="C59">
        <v>0</v>
      </c>
      <c r="D59">
        <v>0</v>
      </c>
      <c r="F59" s="1">
        <v>0.65</v>
      </c>
      <c r="G59" s="4">
        <v>-1</v>
      </c>
      <c r="H59" s="4">
        <v>-1</v>
      </c>
      <c r="I59" s="4">
        <v>-1</v>
      </c>
      <c r="K59" s="4">
        <v>30</v>
      </c>
    </row>
    <row r="60" spans="1:11" x14ac:dyDescent="0.3">
      <c r="A60" s="1">
        <v>0.7</v>
      </c>
      <c r="B60">
        <v>0</v>
      </c>
      <c r="C60">
        <v>0</v>
      </c>
      <c r="D60">
        <v>0</v>
      </c>
      <c r="F60" s="1">
        <v>0.7</v>
      </c>
      <c r="G60" s="4">
        <v>-1</v>
      </c>
      <c r="H60" s="4">
        <v>-1</v>
      </c>
      <c r="I60" s="4">
        <v>-1</v>
      </c>
      <c r="K60" s="4">
        <v>30</v>
      </c>
    </row>
    <row r="61" spans="1:11" x14ac:dyDescent="0.3">
      <c r="A61" s="1">
        <v>0.75</v>
      </c>
      <c r="B61">
        <v>0</v>
      </c>
      <c r="C61">
        <v>0</v>
      </c>
      <c r="D61">
        <v>0</v>
      </c>
      <c r="F61" s="1">
        <v>0.75</v>
      </c>
      <c r="G61" s="4">
        <v>-1</v>
      </c>
      <c r="H61" s="4">
        <v>-1</v>
      </c>
      <c r="I61" s="4">
        <v>-1</v>
      </c>
      <c r="K61" s="4">
        <v>30</v>
      </c>
    </row>
    <row r="62" spans="1:11" x14ac:dyDescent="0.3">
      <c r="A62" s="1">
        <v>0.8</v>
      </c>
      <c r="B62">
        <v>0</v>
      </c>
      <c r="C62">
        <v>0</v>
      </c>
      <c r="D62">
        <v>0</v>
      </c>
      <c r="F62" s="1">
        <v>0.8</v>
      </c>
      <c r="G62" s="4">
        <v>-1</v>
      </c>
      <c r="H62" s="4">
        <v>-1</v>
      </c>
      <c r="I62" s="4">
        <v>-1</v>
      </c>
      <c r="K62" s="4">
        <v>30</v>
      </c>
    </row>
    <row r="63" spans="1:11" x14ac:dyDescent="0.3">
      <c r="A63" s="1">
        <v>0.85</v>
      </c>
      <c r="B63">
        <v>0</v>
      </c>
      <c r="C63">
        <v>0</v>
      </c>
      <c r="D63">
        <v>0</v>
      </c>
      <c r="F63" s="1">
        <v>0.85</v>
      </c>
      <c r="G63" s="4">
        <v>-1</v>
      </c>
      <c r="H63" s="4">
        <v>-1</v>
      </c>
      <c r="I63" s="4">
        <v>-1</v>
      </c>
      <c r="K63" s="4">
        <v>30</v>
      </c>
    </row>
    <row r="64" spans="1:11" x14ac:dyDescent="0.3">
      <c r="A64" s="1">
        <v>0.9</v>
      </c>
      <c r="B64">
        <v>0</v>
      </c>
      <c r="C64">
        <v>0</v>
      </c>
      <c r="D64">
        <v>0</v>
      </c>
      <c r="F64" s="1">
        <v>0.9</v>
      </c>
      <c r="G64" s="4">
        <v>-1</v>
      </c>
      <c r="H64" s="4">
        <v>-1</v>
      </c>
      <c r="I64" s="4">
        <v>-1</v>
      </c>
      <c r="K64" s="4">
        <v>30</v>
      </c>
    </row>
    <row r="65" spans="1:11" x14ac:dyDescent="0.3">
      <c r="A65" s="1">
        <v>0.95</v>
      </c>
      <c r="B65">
        <v>0</v>
      </c>
      <c r="C65">
        <v>0</v>
      </c>
      <c r="D65">
        <v>0</v>
      </c>
      <c r="F65" s="1">
        <v>0.95</v>
      </c>
      <c r="G65" s="4">
        <v>-1</v>
      </c>
      <c r="H65" s="4">
        <v>-1</v>
      </c>
      <c r="I65" s="4">
        <v>-1</v>
      </c>
      <c r="K65" s="4">
        <v>30</v>
      </c>
    </row>
    <row r="66" spans="1:11" x14ac:dyDescent="0.3">
      <c r="A66" s="1">
        <v>0.99</v>
      </c>
      <c r="B66">
        <v>0</v>
      </c>
      <c r="C66">
        <v>0</v>
      </c>
      <c r="D66">
        <v>0</v>
      </c>
      <c r="F66" s="1">
        <v>0.99</v>
      </c>
      <c r="G66" s="4">
        <v>-1</v>
      </c>
      <c r="H66" s="4">
        <v>-1</v>
      </c>
      <c r="I66" s="4">
        <v>-1</v>
      </c>
      <c r="K66" s="4">
        <v>30</v>
      </c>
    </row>
    <row r="70" spans="1:11" ht="15" thickBot="1" x14ac:dyDescent="0.35">
      <c r="B70" s="8" t="s">
        <v>10</v>
      </c>
      <c r="C70" s="8" t="s">
        <v>11</v>
      </c>
      <c r="D70" s="8" t="s">
        <v>12</v>
      </c>
    </row>
    <row r="71" spans="1:11" x14ac:dyDescent="0.3">
      <c r="A71" s="9" t="s">
        <v>13</v>
      </c>
      <c r="B71">
        <f xml:space="preserve"> INDEX($K4:$K66,MATCH(MAX(G4:G66),G4:G66,0),0)</f>
        <v>2</v>
      </c>
      <c r="C71">
        <f xml:space="preserve"> INDEX($K4:$K66,MATCH(MAX(H4:H66),H4:H66,0),0)</f>
        <v>2</v>
      </c>
      <c r="D71">
        <f xml:space="preserve"> INDEX($K4:$K66,MATCH(MAX(I4:I66),I4:I66,0),0)</f>
        <v>2</v>
      </c>
    </row>
    <row r="72" spans="1:11" x14ac:dyDescent="0.3">
      <c r="A72" s="9" t="s">
        <v>1</v>
      </c>
      <c r="B72">
        <f xml:space="preserve"> INDEX($A4:$A66,MATCH(MAX(G4:G66),G4:G66,0),0)</f>
        <v>0.85</v>
      </c>
      <c r="C72">
        <f t="shared" ref="C72:D72" si="0" xml:space="preserve"> INDEX($A4:$A66,MATCH(MAX(H4:H66),H4:H66,0),0)</f>
        <v>0.95</v>
      </c>
      <c r="D72">
        <f t="shared" si="0"/>
        <v>0.85</v>
      </c>
    </row>
    <row r="73" spans="1:11" x14ac:dyDescent="0.3">
      <c r="A73" s="9" t="s">
        <v>14</v>
      </c>
      <c r="B73">
        <f>MAX(G4:G66)</f>
        <v>3.8399999999999997E-2</v>
      </c>
      <c r="C73">
        <f t="shared" ref="C73:D73" si="1">MAX(H4:H66)</f>
        <v>1.9400000000000001E-2</v>
      </c>
      <c r="D73">
        <f t="shared" si="1"/>
        <v>3.6400000000000002E-2</v>
      </c>
    </row>
    <row r="74" spans="1:11" x14ac:dyDescent="0.3">
      <c r="A74" s="9" t="s">
        <v>9</v>
      </c>
      <c r="B74">
        <f xml:space="preserve"> INDEX(B4:B66,MATCH(MAX(G4:G66),G4:G66,0),0)</f>
        <v>1</v>
      </c>
      <c r="C74">
        <f t="shared" ref="C74:D74" si="2" xml:space="preserve"> INDEX(C4:C66,MATCH(MAX(H4:H66),H4:H66,0),0)</f>
        <v>1</v>
      </c>
      <c r="D74">
        <f t="shared" si="2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13506-5D6A-4DC8-8433-1D422467E75E}">
  <dimension ref="A1:K74"/>
  <sheetViews>
    <sheetView zoomScale="75" workbookViewId="0">
      <selection activeCell="K4" sqref="K4:K66"/>
    </sheetView>
  </sheetViews>
  <sheetFormatPr baseColWidth="10" defaultRowHeight="14.4" x14ac:dyDescent="0.3"/>
  <sheetData>
    <row r="1" spans="1:11" x14ac:dyDescent="0.3">
      <c r="A1" t="s">
        <v>0</v>
      </c>
    </row>
    <row r="2" spans="1:11" x14ac:dyDescent="0.3">
      <c r="A2" t="s">
        <v>9</v>
      </c>
      <c r="F2" t="s">
        <v>5</v>
      </c>
    </row>
    <row r="3" spans="1:11" x14ac:dyDescent="0.3">
      <c r="A3" s="2" t="s">
        <v>1</v>
      </c>
      <c r="B3" s="2" t="s">
        <v>2</v>
      </c>
      <c r="C3" s="2" t="s">
        <v>3</v>
      </c>
      <c r="D3" s="3" t="s">
        <v>4</v>
      </c>
      <c r="F3" s="2" t="s">
        <v>1</v>
      </c>
      <c r="G3" s="2" t="s">
        <v>2</v>
      </c>
      <c r="H3" s="2" t="s">
        <v>3</v>
      </c>
      <c r="I3" s="3" t="s">
        <v>4</v>
      </c>
    </row>
    <row r="4" spans="1:11" x14ac:dyDescent="0.3">
      <c r="A4" s="1">
        <v>0.3</v>
      </c>
      <c r="B4">
        <v>3</v>
      </c>
      <c r="C4">
        <v>1</v>
      </c>
      <c r="D4">
        <v>2</v>
      </c>
      <c r="F4" s="1">
        <v>0.3</v>
      </c>
      <c r="G4">
        <f>0.0345</f>
        <v>3.4500000000000003E-2</v>
      </c>
      <c r="H4">
        <v>1.03E-2</v>
      </c>
      <c r="I4">
        <f>0.0261</f>
        <v>2.6100000000000002E-2</v>
      </c>
      <c r="K4">
        <v>2</v>
      </c>
    </row>
    <row r="5" spans="1:11" x14ac:dyDescent="0.3">
      <c r="A5" s="1">
        <v>0.4</v>
      </c>
      <c r="B5">
        <v>5</v>
      </c>
      <c r="C5">
        <v>1</v>
      </c>
      <c r="D5">
        <v>5</v>
      </c>
      <c r="F5" s="1">
        <v>0.4</v>
      </c>
      <c r="G5">
        <f>0.0307</f>
        <v>3.0700000000000002E-2</v>
      </c>
      <c r="H5">
        <v>1.03E-2</v>
      </c>
      <c r="I5">
        <f>0.0244</f>
        <v>2.4400000000000002E-2</v>
      </c>
      <c r="K5">
        <v>2</v>
      </c>
    </row>
    <row r="6" spans="1:11" x14ac:dyDescent="0.3">
      <c r="A6" s="1">
        <v>0.5</v>
      </c>
      <c r="B6">
        <v>10</v>
      </c>
      <c r="C6">
        <v>5</v>
      </c>
      <c r="D6">
        <v>11</v>
      </c>
      <c r="F6" s="1">
        <v>0.5</v>
      </c>
      <c r="G6">
        <f>0.0151</f>
        <v>1.5100000000000001E-2</v>
      </c>
      <c r="H6">
        <f>0.0083</f>
        <v>8.3000000000000001E-3</v>
      </c>
      <c r="I6">
        <f>0.0196</f>
        <v>1.9599999999999999E-2</v>
      </c>
      <c r="K6">
        <v>2</v>
      </c>
    </row>
    <row r="7" spans="1:11" x14ac:dyDescent="0.3">
      <c r="A7" s="1">
        <v>0.6</v>
      </c>
      <c r="B7">
        <v>9</v>
      </c>
      <c r="C7">
        <v>8</v>
      </c>
      <c r="D7">
        <v>9</v>
      </c>
      <c r="F7" s="1">
        <v>0.6</v>
      </c>
      <c r="G7">
        <f>0.0021</f>
        <v>2.0999999999999999E-3</v>
      </c>
      <c r="H7">
        <f>0.0157</f>
        <v>1.5699999999999999E-2</v>
      </c>
      <c r="I7">
        <v>2.8999999999999998E-3</v>
      </c>
      <c r="K7">
        <v>2</v>
      </c>
    </row>
    <row r="8" spans="1:11" x14ac:dyDescent="0.3">
      <c r="A8" s="1">
        <v>0.65</v>
      </c>
      <c r="B8">
        <v>8</v>
      </c>
      <c r="C8">
        <v>9</v>
      </c>
      <c r="D8">
        <v>11</v>
      </c>
      <c r="F8" s="1">
        <v>0.65</v>
      </c>
      <c r="G8">
        <f>0.0016</f>
        <v>1.6000000000000001E-3</v>
      </c>
      <c r="H8">
        <f>0.0148</f>
        <v>1.4800000000000001E-2</v>
      </c>
      <c r="I8">
        <v>8.5000000000000006E-3</v>
      </c>
      <c r="K8">
        <v>2</v>
      </c>
    </row>
    <row r="9" spans="1:11" x14ac:dyDescent="0.3">
      <c r="A9" s="1">
        <v>0.7</v>
      </c>
      <c r="B9">
        <v>6</v>
      </c>
      <c r="C9">
        <v>11</v>
      </c>
      <c r="D9">
        <v>10</v>
      </c>
      <c r="F9" s="1">
        <v>0.7</v>
      </c>
      <c r="G9">
        <v>3.2000000000000002E-3</v>
      </c>
      <c r="H9">
        <f>0.0027</f>
        <v>2.7000000000000001E-3</v>
      </c>
      <c r="I9">
        <f>0.014</f>
        <v>1.4E-2</v>
      </c>
      <c r="K9">
        <v>2</v>
      </c>
    </row>
    <row r="10" spans="1:11" x14ac:dyDescent="0.3">
      <c r="A10" s="1">
        <v>0.75</v>
      </c>
      <c r="B10">
        <v>3</v>
      </c>
      <c r="C10">
        <v>9</v>
      </c>
      <c r="D10">
        <v>3</v>
      </c>
      <c r="F10" s="1">
        <v>0.75</v>
      </c>
      <c r="G10">
        <v>1.43E-2</v>
      </c>
      <c r="H10">
        <v>5.5999999999999999E-3</v>
      </c>
      <c r="I10">
        <v>2.7000000000000001E-3</v>
      </c>
      <c r="K10">
        <v>2</v>
      </c>
    </row>
    <row r="11" spans="1:11" x14ac:dyDescent="0.3">
      <c r="A11" s="1">
        <v>0.8</v>
      </c>
      <c r="B11">
        <v>2</v>
      </c>
      <c r="C11">
        <v>7</v>
      </c>
      <c r="D11">
        <v>1</v>
      </c>
      <c r="F11" s="1">
        <v>0.8</v>
      </c>
      <c r="G11">
        <v>1.7100000000000001E-2</v>
      </c>
      <c r="H11">
        <v>1E-4</v>
      </c>
      <c r="I11">
        <v>1.9699999999999999E-2</v>
      </c>
      <c r="K11">
        <v>2</v>
      </c>
    </row>
    <row r="12" spans="1:11" x14ac:dyDescent="0.3">
      <c r="A12" s="1">
        <v>0.85</v>
      </c>
      <c r="B12">
        <v>1</v>
      </c>
      <c r="C12">
        <v>6</v>
      </c>
      <c r="D12">
        <v>1</v>
      </c>
      <c r="F12" s="1">
        <v>0.85</v>
      </c>
      <c r="G12">
        <v>2.35E-2</v>
      </c>
      <c r="H12">
        <f>0.0011</f>
        <v>1.1000000000000001E-3</v>
      </c>
      <c r="I12">
        <v>2.1000000000000001E-2</v>
      </c>
      <c r="K12">
        <v>2</v>
      </c>
    </row>
    <row r="13" spans="1:11" x14ac:dyDescent="0.3">
      <c r="A13" s="1">
        <v>0.9</v>
      </c>
      <c r="B13">
        <v>1</v>
      </c>
      <c r="C13">
        <v>1</v>
      </c>
      <c r="D13">
        <v>1</v>
      </c>
      <c r="F13" s="1">
        <v>0.9</v>
      </c>
      <c r="G13">
        <v>2.35E-2</v>
      </c>
      <c r="H13">
        <v>1.12E-2</v>
      </c>
      <c r="I13">
        <v>2.0799999999999999E-2</v>
      </c>
      <c r="K13">
        <v>2</v>
      </c>
    </row>
    <row r="14" spans="1:11" x14ac:dyDescent="0.3">
      <c r="A14" s="1">
        <v>0.95</v>
      </c>
      <c r="B14">
        <v>1</v>
      </c>
      <c r="C14">
        <v>1</v>
      </c>
      <c r="D14">
        <v>1</v>
      </c>
      <c r="F14" s="1">
        <v>0.95</v>
      </c>
      <c r="G14">
        <v>2.35E-2</v>
      </c>
      <c r="H14">
        <v>1.1599999999999999E-2</v>
      </c>
      <c r="I14">
        <v>2.07E-2</v>
      </c>
      <c r="K14">
        <v>2</v>
      </c>
    </row>
    <row r="15" spans="1:11" x14ac:dyDescent="0.3">
      <c r="A15" s="1">
        <v>0.99</v>
      </c>
      <c r="B15">
        <v>1</v>
      </c>
      <c r="C15">
        <v>1</v>
      </c>
      <c r="D15">
        <v>1</v>
      </c>
      <c r="F15" s="1">
        <v>0.99</v>
      </c>
      <c r="G15">
        <v>2.35E-2</v>
      </c>
      <c r="H15">
        <v>1.15E-2</v>
      </c>
      <c r="I15">
        <v>2.07E-2</v>
      </c>
      <c r="K15">
        <v>2</v>
      </c>
    </row>
    <row r="18" spans="1:11" x14ac:dyDescent="0.3">
      <c r="A18" t="s">
        <v>6</v>
      </c>
    </row>
    <row r="19" spans="1:11" x14ac:dyDescent="0.3">
      <c r="A19" t="s">
        <v>9</v>
      </c>
      <c r="F19" t="s">
        <v>5</v>
      </c>
    </row>
    <row r="20" spans="1:11" x14ac:dyDescent="0.3">
      <c r="A20" s="2" t="s">
        <v>1</v>
      </c>
      <c r="B20" s="2" t="s">
        <v>2</v>
      </c>
      <c r="C20" s="2" t="s">
        <v>3</v>
      </c>
      <c r="D20" s="3" t="s">
        <v>4</v>
      </c>
      <c r="F20" s="2" t="s">
        <v>1</v>
      </c>
      <c r="G20" s="2" t="s">
        <v>2</v>
      </c>
      <c r="H20" s="2" t="s">
        <v>3</v>
      </c>
      <c r="I20" s="3" t="s">
        <v>4</v>
      </c>
    </row>
    <row r="21" spans="1:11" x14ac:dyDescent="0.3">
      <c r="A21" s="1">
        <v>0.3</v>
      </c>
      <c r="B21">
        <v>0</v>
      </c>
      <c r="C21">
        <v>0</v>
      </c>
      <c r="D21">
        <v>0</v>
      </c>
      <c r="F21" s="1">
        <v>0.3</v>
      </c>
      <c r="G21" s="4">
        <v>-1</v>
      </c>
      <c r="H21" s="4">
        <v>-1</v>
      </c>
      <c r="I21" s="4">
        <v>-1</v>
      </c>
      <c r="K21">
        <v>3</v>
      </c>
    </row>
    <row r="22" spans="1:11" x14ac:dyDescent="0.3">
      <c r="A22" s="1">
        <v>0.4</v>
      </c>
      <c r="B22">
        <v>0</v>
      </c>
      <c r="C22">
        <v>0</v>
      </c>
      <c r="D22">
        <v>0</v>
      </c>
      <c r="F22" s="1">
        <v>0.4</v>
      </c>
      <c r="G22" s="4">
        <v>-1</v>
      </c>
      <c r="H22" s="4">
        <v>-1</v>
      </c>
      <c r="I22" s="4">
        <v>-1</v>
      </c>
      <c r="K22">
        <v>3</v>
      </c>
    </row>
    <row r="23" spans="1:11" x14ac:dyDescent="0.3">
      <c r="A23" s="1">
        <v>0.5</v>
      </c>
      <c r="B23">
        <v>6</v>
      </c>
      <c r="C23">
        <v>0</v>
      </c>
      <c r="D23">
        <v>4</v>
      </c>
      <c r="F23" s="1">
        <v>0.5</v>
      </c>
      <c r="G23">
        <f>0.0151</f>
        <v>1.5100000000000001E-2</v>
      </c>
      <c r="H23" s="4">
        <v>-1</v>
      </c>
      <c r="I23">
        <f>0.0157</f>
        <v>1.5699999999999999E-2</v>
      </c>
      <c r="K23">
        <v>3</v>
      </c>
    </row>
    <row r="24" spans="1:11" x14ac:dyDescent="0.3">
      <c r="A24" s="1">
        <v>0.6</v>
      </c>
      <c r="B24">
        <v>4</v>
      </c>
      <c r="C24">
        <v>2</v>
      </c>
      <c r="D24">
        <v>6</v>
      </c>
      <c r="F24" s="1">
        <v>0.6</v>
      </c>
      <c r="G24">
        <f>0.0022</f>
        <v>2.2000000000000001E-3</v>
      </c>
      <c r="H24">
        <f>0.0104</f>
        <v>1.04E-2</v>
      </c>
      <c r="I24">
        <f>0.0004</f>
        <v>4.0000000000000002E-4</v>
      </c>
      <c r="K24">
        <v>3</v>
      </c>
    </row>
    <row r="25" spans="1:11" x14ac:dyDescent="0.3">
      <c r="A25" s="1">
        <v>0.65</v>
      </c>
      <c r="B25">
        <v>4</v>
      </c>
      <c r="C25">
        <v>2</v>
      </c>
      <c r="D25">
        <v>7</v>
      </c>
      <c r="F25" s="1">
        <v>0.65</v>
      </c>
      <c r="G25">
        <v>4.0000000000000002E-4</v>
      </c>
      <c r="H25">
        <f>0.0104</f>
        <v>1.04E-2</v>
      </c>
      <c r="I25">
        <v>5.0000000000000001E-3</v>
      </c>
      <c r="K25">
        <v>3</v>
      </c>
    </row>
    <row r="26" spans="1:11" x14ac:dyDescent="0.3">
      <c r="A26" s="1">
        <v>0.7</v>
      </c>
      <c r="B26">
        <v>4</v>
      </c>
      <c r="C26">
        <v>4</v>
      </c>
      <c r="D26">
        <v>4</v>
      </c>
      <c r="F26" s="1">
        <v>0.7</v>
      </c>
      <c r="G26">
        <v>5.4000000000000003E-3</v>
      </c>
      <c r="H26">
        <f>0.0031</f>
        <v>3.0999999999999999E-3</v>
      </c>
      <c r="I26">
        <v>4.0000000000000002E-4</v>
      </c>
      <c r="K26">
        <v>3</v>
      </c>
    </row>
    <row r="27" spans="1:11" x14ac:dyDescent="0.3">
      <c r="A27" s="1">
        <v>0.75</v>
      </c>
      <c r="B27">
        <v>2</v>
      </c>
      <c r="C27">
        <v>6</v>
      </c>
      <c r="D27">
        <v>2</v>
      </c>
      <c r="F27" s="1">
        <v>0.75</v>
      </c>
      <c r="G27">
        <v>1.6500000000000001E-2</v>
      </c>
      <c r="H27">
        <v>2.5000000000000001E-3</v>
      </c>
      <c r="I27">
        <v>1.3299999999999999E-2</v>
      </c>
      <c r="K27">
        <v>3</v>
      </c>
    </row>
    <row r="28" spans="1:11" x14ac:dyDescent="0.3">
      <c r="A28" s="1">
        <v>0.8</v>
      </c>
      <c r="B28">
        <v>1</v>
      </c>
      <c r="C28">
        <v>4</v>
      </c>
      <c r="D28">
        <v>1</v>
      </c>
      <c r="F28" s="1">
        <v>0.8</v>
      </c>
      <c r="G28">
        <v>2.3400000000000001E-2</v>
      </c>
      <c r="H28">
        <v>1E-3</v>
      </c>
      <c r="I28">
        <v>1.9699999999999999E-2</v>
      </c>
      <c r="K28">
        <v>3</v>
      </c>
    </row>
    <row r="29" spans="1:11" x14ac:dyDescent="0.3">
      <c r="A29" s="1">
        <v>0.85</v>
      </c>
      <c r="B29">
        <v>1</v>
      </c>
      <c r="C29">
        <v>4</v>
      </c>
      <c r="D29">
        <v>1</v>
      </c>
      <c r="F29" s="1">
        <v>0.85</v>
      </c>
      <c r="G29">
        <v>2.35E-2</v>
      </c>
      <c r="H29">
        <v>2.3999999999999998E-3</v>
      </c>
      <c r="I29">
        <v>2.1000000000000001E-2</v>
      </c>
      <c r="K29">
        <v>3</v>
      </c>
    </row>
    <row r="30" spans="1:11" x14ac:dyDescent="0.3">
      <c r="A30" s="1">
        <v>0.9</v>
      </c>
      <c r="B30">
        <v>1</v>
      </c>
      <c r="C30">
        <v>1</v>
      </c>
      <c r="D30">
        <v>1</v>
      </c>
      <c r="F30" s="1">
        <v>0.9</v>
      </c>
      <c r="G30">
        <v>2.35E-2</v>
      </c>
      <c r="H30">
        <v>1.12E-2</v>
      </c>
      <c r="I30">
        <v>2.0799999999999999E-2</v>
      </c>
      <c r="K30">
        <v>3</v>
      </c>
    </row>
    <row r="31" spans="1:11" x14ac:dyDescent="0.3">
      <c r="A31" s="1">
        <v>0.95</v>
      </c>
      <c r="B31">
        <v>1</v>
      </c>
      <c r="C31">
        <v>1</v>
      </c>
      <c r="D31">
        <v>1</v>
      </c>
      <c r="F31" s="1">
        <v>0.95</v>
      </c>
      <c r="G31">
        <v>2.35E-2</v>
      </c>
      <c r="H31">
        <v>1.1599999999999999E-2</v>
      </c>
      <c r="I31">
        <v>2.07E-2</v>
      </c>
      <c r="K31">
        <v>3</v>
      </c>
    </row>
    <row r="32" spans="1:11" x14ac:dyDescent="0.3">
      <c r="A32" s="1">
        <v>0.99</v>
      </c>
      <c r="B32">
        <v>1</v>
      </c>
      <c r="C32">
        <v>1</v>
      </c>
      <c r="D32">
        <v>1</v>
      </c>
      <c r="F32" s="1">
        <v>0.99</v>
      </c>
      <c r="G32">
        <v>2.35E-2</v>
      </c>
      <c r="H32">
        <v>1.15E-2</v>
      </c>
      <c r="I32">
        <v>2.07E-2</v>
      </c>
      <c r="K32">
        <v>3</v>
      </c>
    </row>
    <row r="35" spans="1:11" x14ac:dyDescent="0.3">
      <c r="A35" t="s">
        <v>7</v>
      </c>
    </row>
    <row r="36" spans="1:11" x14ac:dyDescent="0.3">
      <c r="A36" t="s">
        <v>9</v>
      </c>
      <c r="F36" t="s">
        <v>5</v>
      </c>
    </row>
    <row r="37" spans="1:11" x14ac:dyDescent="0.3">
      <c r="A37" s="2" t="s">
        <v>1</v>
      </c>
      <c r="B37" s="2" t="s">
        <v>2</v>
      </c>
      <c r="C37" s="2" t="s">
        <v>3</v>
      </c>
      <c r="D37" s="3" t="s">
        <v>4</v>
      </c>
      <c r="F37" s="2" t="s">
        <v>1</v>
      </c>
      <c r="G37" s="2" t="s">
        <v>2</v>
      </c>
      <c r="H37" s="2" t="s">
        <v>3</v>
      </c>
      <c r="I37" s="3" t="s">
        <v>4</v>
      </c>
    </row>
    <row r="38" spans="1:11" x14ac:dyDescent="0.3">
      <c r="A38" s="1">
        <v>0.3</v>
      </c>
      <c r="B38">
        <v>0</v>
      </c>
      <c r="C38">
        <v>0</v>
      </c>
      <c r="D38">
        <v>0</v>
      </c>
      <c r="F38" s="1">
        <v>0.3</v>
      </c>
      <c r="G38" s="4">
        <v>-1</v>
      </c>
      <c r="H38" s="4">
        <v>-1</v>
      </c>
      <c r="I38" s="4">
        <v>-1</v>
      </c>
      <c r="K38">
        <v>5</v>
      </c>
    </row>
    <row r="39" spans="1:11" x14ac:dyDescent="0.3">
      <c r="A39" s="1">
        <v>0.4</v>
      </c>
      <c r="B39">
        <v>0</v>
      </c>
      <c r="C39">
        <v>0</v>
      </c>
      <c r="D39">
        <v>0</v>
      </c>
      <c r="F39" s="1">
        <v>0.4</v>
      </c>
      <c r="G39" s="4">
        <v>-1</v>
      </c>
      <c r="H39" s="4">
        <v>-1</v>
      </c>
      <c r="I39" s="4">
        <v>-1</v>
      </c>
      <c r="K39">
        <v>5</v>
      </c>
    </row>
    <row r="40" spans="1:11" x14ac:dyDescent="0.3">
      <c r="A40" s="1">
        <v>0.5</v>
      </c>
      <c r="B40">
        <v>2</v>
      </c>
      <c r="C40">
        <v>0</v>
      </c>
      <c r="D40">
        <v>1</v>
      </c>
      <c r="F40" s="1">
        <v>0.5</v>
      </c>
      <c r="G40">
        <f>0.0087</f>
        <v>8.6999999999999994E-3</v>
      </c>
      <c r="H40" s="4">
        <v>-1</v>
      </c>
      <c r="I40">
        <v>2.0000000000000001E-4</v>
      </c>
      <c r="K40">
        <v>5</v>
      </c>
    </row>
    <row r="41" spans="1:11" x14ac:dyDescent="0.3">
      <c r="A41" s="1">
        <v>0.6</v>
      </c>
      <c r="B41">
        <v>3</v>
      </c>
      <c r="C41">
        <v>0</v>
      </c>
      <c r="D41">
        <v>2</v>
      </c>
      <c r="F41" s="1">
        <v>0.6</v>
      </c>
      <c r="G41">
        <v>5.3E-3</v>
      </c>
      <c r="H41" s="4">
        <v>-1</v>
      </c>
      <c r="I41">
        <v>5.0000000000000001E-4</v>
      </c>
      <c r="K41">
        <v>5</v>
      </c>
    </row>
    <row r="42" spans="1:11" x14ac:dyDescent="0.3">
      <c r="A42" s="1">
        <v>0.65</v>
      </c>
      <c r="B42">
        <v>4</v>
      </c>
      <c r="C42">
        <v>0</v>
      </c>
      <c r="D42">
        <v>2</v>
      </c>
      <c r="F42" s="1">
        <v>0.65</v>
      </c>
      <c r="G42">
        <v>6.1999999999999998E-3</v>
      </c>
      <c r="H42" s="4">
        <v>-1</v>
      </c>
      <c r="I42">
        <v>4.8999999999999998E-3</v>
      </c>
      <c r="K42">
        <v>5</v>
      </c>
    </row>
    <row r="43" spans="1:11" x14ac:dyDescent="0.3">
      <c r="A43" s="1">
        <v>0.7</v>
      </c>
      <c r="B43">
        <v>1</v>
      </c>
      <c r="C43">
        <v>2</v>
      </c>
      <c r="D43">
        <v>3</v>
      </c>
      <c r="F43" s="1">
        <v>0.7</v>
      </c>
      <c r="G43">
        <v>1.2699999999999999E-2</v>
      </c>
      <c r="H43">
        <f>0.0038</f>
        <v>3.8E-3</v>
      </c>
      <c r="I43">
        <v>1.8E-3</v>
      </c>
      <c r="K43">
        <v>5</v>
      </c>
    </row>
    <row r="44" spans="1:11" x14ac:dyDescent="0.3">
      <c r="A44" s="1">
        <v>0.75</v>
      </c>
      <c r="B44">
        <v>3</v>
      </c>
      <c r="C44">
        <v>2</v>
      </c>
      <c r="D44">
        <v>4</v>
      </c>
      <c r="F44" s="1">
        <v>0.75</v>
      </c>
      <c r="G44">
        <v>4.0000000000000001E-3</v>
      </c>
      <c r="H44">
        <v>1.9E-3</v>
      </c>
      <c r="I44">
        <f>0.0089</f>
        <v>8.8999999999999999E-3</v>
      </c>
      <c r="K44">
        <v>5</v>
      </c>
    </row>
    <row r="45" spans="1:11" x14ac:dyDescent="0.3">
      <c r="A45" s="1">
        <v>0.8</v>
      </c>
      <c r="B45">
        <v>1</v>
      </c>
      <c r="C45">
        <v>3</v>
      </c>
      <c r="D45">
        <v>1</v>
      </c>
      <c r="F45" s="1">
        <v>0.8</v>
      </c>
      <c r="G45">
        <v>2.35E-2</v>
      </c>
      <c r="H45">
        <v>2.5000000000000001E-3</v>
      </c>
      <c r="I45">
        <v>1.9400000000000001E-2</v>
      </c>
      <c r="K45">
        <v>5</v>
      </c>
    </row>
    <row r="46" spans="1:11" x14ac:dyDescent="0.3">
      <c r="A46" s="1">
        <v>0.85</v>
      </c>
      <c r="B46">
        <v>1</v>
      </c>
      <c r="C46">
        <v>2</v>
      </c>
      <c r="D46">
        <v>1</v>
      </c>
      <c r="F46" s="1">
        <v>0.85</v>
      </c>
      <c r="G46">
        <v>2.35E-2</v>
      </c>
      <c r="H46">
        <v>5.7000000000000002E-3</v>
      </c>
      <c r="I46">
        <v>2.1000000000000001E-2</v>
      </c>
      <c r="K46">
        <v>5</v>
      </c>
    </row>
    <row r="47" spans="1:11" x14ac:dyDescent="0.3">
      <c r="A47" s="1">
        <v>0.9</v>
      </c>
      <c r="B47">
        <v>1</v>
      </c>
      <c r="C47">
        <v>1</v>
      </c>
      <c r="D47">
        <v>1</v>
      </c>
      <c r="F47" s="1">
        <v>0.9</v>
      </c>
      <c r="G47">
        <v>2.35E-2</v>
      </c>
      <c r="H47">
        <v>1.0999999999999999E-2</v>
      </c>
      <c r="I47">
        <v>2.0799999999999999E-2</v>
      </c>
      <c r="K47">
        <v>5</v>
      </c>
    </row>
    <row r="48" spans="1:11" x14ac:dyDescent="0.3">
      <c r="A48" s="1">
        <v>0.95</v>
      </c>
      <c r="B48">
        <v>1</v>
      </c>
      <c r="C48">
        <v>1</v>
      </c>
      <c r="D48">
        <v>1</v>
      </c>
      <c r="F48" s="1">
        <v>0.95</v>
      </c>
      <c r="G48">
        <v>2.35E-2</v>
      </c>
      <c r="H48">
        <v>1.1599999999999999E-2</v>
      </c>
      <c r="I48">
        <v>2.07E-2</v>
      </c>
      <c r="K48">
        <v>5</v>
      </c>
    </row>
    <row r="49" spans="1:11" x14ac:dyDescent="0.3">
      <c r="A49" s="1">
        <v>0.99</v>
      </c>
      <c r="B49">
        <v>1</v>
      </c>
      <c r="C49">
        <v>1</v>
      </c>
      <c r="D49">
        <v>1</v>
      </c>
      <c r="F49" s="1">
        <v>0.99</v>
      </c>
      <c r="G49">
        <v>2.35E-2</v>
      </c>
      <c r="H49">
        <v>1.15E-2</v>
      </c>
      <c r="I49">
        <v>2.07E-2</v>
      </c>
      <c r="K49">
        <v>5</v>
      </c>
    </row>
    <row r="52" spans="1:11" x14ac:dyDescent="0.3">
      <c r="A52" t="s">
        <v>8</v>
      </c>
    </row>
    <row r="53" spans="1:11" x14ac:dyDescent="0.3">
      <c r="A53" t="s">
        <v>9</v>
      </c>
      <c r="F53" t="s">
        <v>5</v>
      </c>
    </row>
    <row r="54" spans="1:11" x14ac:dyDescent="0.3">
      <c r="A54" s="2" t="s">
        <v>1</v>
      </c>
      <c r="B54" s="2" t="s">
        <v>2</v>
      </c>
      <c r="C54" s="2" t="s">
        <v>3</v>
      </c>
      <c r="D54" s="3" t="s">
        <v>4</v>
      </c>
      <c r="F54" s="2" t="s">
        <v>1</v>
      </c>
      <c r="G54" s="2" t="s">
        <v>2</v>
      </c>
      <c r="H54" s="2" t="s">
        <v>3</v>
      </c>
      <c r="I54" s="3" t="s">
        <v>4</v>
      </c>
    </row>
    <row r="55" spans="1:11" x14ac:dyDescent="0.3">
      <c r="A55" s="1">
        <v>0.3</v>
      </c>
      <c r="B55">
        <v>0</v>
      </c>
      <c r="C55">
        <v>0</v>
      </c>
      <c r="D55">
        <v>0</v>
      </c>
      <c r="F55" s="1">
        <v>0.3</v>
      </c>
      <c r="G55" s="4">
        <v>-1</v>
      </c>
      <c r="H55" s="4">
        <v>-1</v>
      </c>
      <c r="I55" s="4">
        <v>-1</v>
      </c>
      <c r="K55" s="4">
        <v>30</v>
      </c>
    </row>
    <row r="56" spans="1:11" x14ac:dyDescent="0.3">
      <c r="A56" s="1">
        <v>0.4</v>
      </c>
      <c r="B56">
        <v>0</v>
      </c>
      <c r="C56">
        <v>0</v>
      </c>
      <c r="D56">
        <v>0</v>
      </c>
      <c r="F56" s="1">
        <v>0.4</v>
      </c>
      <c r="G56" s="4">
        <v>-1</v>
      </c>
      <c r="H56" s="4">
        <v>-1</v>
      </c>
      <c r="I56" s="4">
        <v>-1</v>
      </c>
      <c r="K56" s="4">
        <v>30</v>
      </c>
    </row>
    <row r="57" spans="1:11" x14ac:dyDescent="0.3">
      <c r="A57" s="1">
        <v>0.5</v>
      </c>
      <c r="B57">
        <v>0</v>
      </c>
      <c r="C57">
        <v>0</v>
      </c>
      <c r="D57">
        <v>0</v>
      </c>
      <c r="F57" s="1">
        <v>0.5</v>
      </c>
      <c r="G57" s="4">
        <v>-1</v>
      </c>
      <c r="H57" s="4">
        <v>-1</v>
      </c>
      <c r="I57" s="4">
        <v>-1</v>
      </c>
      <c r="K57" s="4">
        <v>30</v>
      </c>
    </row>
    <row r="58" spans="1:11" x14ac:dyDescent="0.3">
      <c r="A58" s="1">
        <v>0.6</v>
      </c>
      <c r="B58">
        <v>0</v>
      </c>
      <c r="C58">
        <v>0</v>
      </c>
      <c r="D58">
        <v>0</v>
      </c>
      <c r="F58" s="1">
        <v>0.6</v>
      </c>
      <c r="G58" s="4">
        <v>-1</v>
      </c>
      <c r="H58" s="4">
        <v>-1</v>
      </c>
      <c r="I58" s="4">
        <v>-1</v>
      </c>
      <c r="K58" s="4">
        <v>30</v>
      </c>
    </row>
    <row r="59" spans="1:11" x14ac:dyDescent="0.3">
      <c r="A59" s="1">
        <v>0.65</v>
      </c>
      <c r="B59">
        <v>0</v>
      </c>
      <c r="C59">
        <v>0</v>
      </c>
      <c r="D59">
        <v>0</v>
      </c>
      <c r="F59" s="1">
        <v>0.65</v>
      </c>
      <c r="G59" s="4">
        <v>-1</v>
      </c>
      <c r="H59" s="4">
        <v>-1</v>
      </c>
      <c r="I59" s="4">
        <v>-1</v>
      </c>
      <c r="K59" s="4">
        <v>30</v>
      </c>
    </row>
    <row r="60" spans="1:11" x14ac:dyDescent="0.3">
      <c r="A60" s="1">
        <v>0.7</v>
      </c>
      <c r="B60">
        <v>0</v>
      </c>
      <c r="C60">
        <v>0</v>
      </c>
      <c r="D60">
        <v>0</v>
      </c>
      <c r="F60" s="1">
        <v>0.7</v>
      </c>
      <c r="G60" s="4">
        <v>-1</v>
      </c>
      <c r="H60" s="4">
        <v>-1</v>
      </c>
      <c r="I60" s="4">
        <v>-1</v>
      </c>
      <c r="K60" s="4">
        <v>30</v>
      </c>
    </row>
    <row r="61" spans="1:11" x14ac:dyDescent="0.3">
      <c r="A61" s="1">
        <v>0.75</v>
      </c>
      <c r="B61">
        <v>0</v>
      </c>
      <c r="C61">
        <v>0</v>
      </c>
      <c r="D61">
        <v>0</v>
      </c>
      <c r="F61" s="1">
        <v>0.75</v>
      </c>
      <c r="G61" s="4">
        <v>-1</v>
      </c>
      <c r="H61" s="4">
        <v>-1</v>
      </c>
      <c r="I61" s="4">
        <v>-1</v>
      </c>
      <c r="K61" s="4">
        <v>30</v>
      </c>
    </row>
    <row r="62" spans="1:11" x14ac:dyDescent="0.3">
      <c r="A62" s="1">
        <v>0.8</v>
      </c>
      <c r="B62">
        <v>1</v>
      </c>
      <c r="C62">
        <v>0</v>
      </c>
      <c r="D62">
        <v>1</v>
      </c>
      <c r="F62" s="1">
        <v>0.8</v>
      </c>
      <c r="G62">
        <v>1.24E-2</v>
      </c>
      <c r="H62" s="4">
        <v>-1</v>
      </c>
      <c r="I62">
        <v>2.8999999999999998E-3</v>
      </c>
      <c r="K62" s="4">
        <v>30</v>
      </c>
    </row>
    <row r="63" spans="1:11" x14ac:dyDescent="0.3">
      <c r="A63" s="1">
        <v>0.85</v>
      </c>
      <c r="B63">
        <v>1</v>
      </c>
      <c r="C63">
        <v>0</v>
      </c>
      <c r="D63">
        <v>1</v>
      </c>
      <c r="F63" s="1">
        <v>0.85</v>
      </c>
      <c r="G63">
        <v>2.2100000000000002E-2</v>
      </c>
      <c r="H63" s="4">
        <v>-1</v>
      </c>
      <c r="I63">
        <v>1.7000000000000001E-2</v>
      </c>
      <c r="K63" s="4">
        <v>30</v>
      </c>
    </row>
    <row r="64" spans="1:11" x14ac:dyDescent="0.3">
      <c r="A64" s="1">
        <v>0.9</v>
      </c>
      <c r="B64">
        <v>1</v>
      </c>
      <c r="C64">
        <v>1</v>
      </c>
      <c r="D64">
        <v>1</v>
      </c>
      <c r="F64" s="1">
        <v>0.9</v>
      </c>
      <c r="G64">
        <v>2.3800000000000002E-2</v>
      </c>
      <c r="H64">
        <v>8.0999999999999996E-3</v>
      </c>
      <c r="I64">
        <v>2.1299999999999999E-2</v>
      </c>
      <c r="K64" s="4">
        <v>30</v>
      </c>
    </row>
    <row r="65" spans="1:11" x14ac:dyDescent="0.3">
      <c r="A65" s="1">
        <v>0.95</v>
      </c>
      <c r="B65">
        <v>1</v>
      </c>
      <c r="C65">
        <v>1</v>
      </c>
      <c r="D65">
        <v>1</v>
      </c>
      <c r="F65" s="1">
        <v>0.95</v>
      </c>
      <c r="G65">
        <v>2.3599999999999999E-2</v>
      </c>
      <c r="H65">
        <v>1.18E-2</v>
      </c>
      <c r="I65">
        <v>2.0899999999999998E-2</v>
      </c>
      <c r="K65" s="4">
        <v>30</v>
      </c>
    </row>
    <row r="66" spans="1:11" x14ac:dyDescent="0.3">
      <c r="A66" s="1">
        <v>0.99</v>
      </c>
      <c r="B66">
        <v>1</v>
      </c>
      <c r="C66">
        <v>1</v>
      </c>
      <c r="D66">
        <v>1</v>
      </c>
      <c r="F66" s="1">
        <v>0.99</v>
      </c>
      <c r="G66">
        <v>2.3599999999999999E-2</v>
      </c>
      <c r="H66">
        <v>1.15E-2</v>
      </c>
      <c r="I66">
        <v>2.0799999999999999E-2</v>
      </c>
      <c r="K66" s="4">
        <v>30</v>
      </c>
    </row>
    <row r="70" spans="1:11" ht="15" thickBot="1" x14ac:dyDescent="0.35">
      <c r="B70" s="8" t="s">
        <v>10</v>
      </c>
      <c r="C70" s="8" t="s">
        <v>11</v>
      </c>
      <c r="D70" s="8" t="s">
        <v>12</v>
      </c>
    </row>
    <row r="71" spans="1:11" x14ac:dyDescent="0.3">
      <c r="A71" s="9" t="s">
        <v>13</v>
      </c>
      <c r="B71">
        <f xml:space="preserve"> INDEX($K4:$K66,MATCH(MAX(G4:G66),G4:G66,0),0)</f>
        <v>2</v>
      </c>
      <c r="C71">
        <f xml:space="preserve"> INDEX($K4:$K66,MATCH(MAX(H4:H66),H4:H66,0),0)</f>
        <v>2</v>
      </c>
      <c r="D71">
        <f xml:space="preserve"> INDEX($K4:$K66,MATCH(MAX(I4:I66),I4:I66,0),0)</f>
        <v>2</v>
      </c>
    </row>
    <row r="72" spans="1:11" x14ac:dyDescent="0.3">
      <c r="A72" s="9" t="s">
        <v>1</v>
      </c>
      <c r="B72">
        <f xml:space="preserve"> INDEX($A4:$A66,MATCH(MAX(G4:G66),G4:G66,0),0)</f>
        <v>0.3</v>
      </c>
      <c r="C72">
        <f t="shared" ref="C72:D72" si="0" xml:space="preserve"> INDEX($A4:$A66,MATCH(MAX(H4:H66),H4:H66,0),0)</f>
        <v>0.6</v>
      </c>
      <c r="D72">
        <f t="shared" si="0"/>
        <v>0.3</v>
      </c>
    </row>
    <row r="73" spans="1:11" x14ac:dyDescent="0.3">
      <c r="A73" s="9" t="s">
        <v>14</v>
      </c>
      <c r="B73">
        <f>MAX(G4:G66)</f>
        <v>3.4500000000000003E-2</v>
      </c>
      <c r="C73">
        <f t="shared" ref="C73:D73" si="1">MAX(H4:H66)</f>
        <v>1.5699999999999999E-2</v>
      </c>
      <c r="D73">
        <f t="shared" si="1"/>
        <v>2.6100000000000002E-2</v>
      </c>
    </row>
    <row r="74" spans="1:11" x14ac:dyDescent="0.3">
      <c r="A74" s="9" t="s">
        <v>9</v>
      </c>
      <c r="B74">
        <f xml:space="preserve"> INDEX(B4:B66,MATCH(MAX(G4:G66),G4:G66,0),0)</f>
        <v>3</v>
      </c>
      <c r="C74">
        <f t="shared" ref="C74:D74" si="2" xml:space="preserve"> INDEX(C4:C66,MATCH(MAX(H4:H66),H4:H66,0),0)</f>
        <v>8</v>
      </c>
      <c r="D74">
        <f t="shared" si="2"/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C2EB6-3C7B-4014-AC0D-6AFC15DCBB4F}">
  <dimension ref="A1:K74"/>
  <sheetViews>
    <sheetView zoomScale="85" workbookViewId="0">
      <selection activeCell="K4" sqref="K4:K66"/>
    </sheetView>
  </sheetViews>
  <sheetFormatPr baseColWidth="10" defaultRowHeight="14.4" x14ac:dyDescent="0.3"/>
  <sheetData>
    <row r="1" spans="1:11" x14ac:dyDescent="0.3">
      <c r="A1" t="s">
        <v>0</v>
      </c>
    </row>
    <row r="2" spans="1:11" x14ac:dyDescent="0.3">
      <c r="A2" t="s">
        <v>9</v>
      </c>
      <c r="F2" t="s">
        <v>5</v>
      </c>
    </row>
    <row r="3" spans="1:11" x14ac:dyDescent="0.3">
      <c r="A3" s="2" t="s">
        <v>1</v>
      </c>
      <c r="B3" s="2" t="s">
        <v>2</v>
      </c>
      <c r="C3" s="2" t="s">
        <v>3</v>
      </c>
      <c r="D3" s="3" t="s">
        <v>4</v>
      </c>
      <c r="F3" s="2" t="s">
        <v>1</v>
      </c>
      <c r="G3" s="2" t="s">
        <v>2</v>
      </c>
      <c r="H3" s="2" t="s">
        <v>3</v>
      </c>
      <c r="I3" s="3" t="s">
        <v>4</v>
      </c>
    </row>
    <row r="4" spans="1:11" x14ac:dyDescent="0.3">
      <c r="A4" s="1">
        <v>0.3</v>
      </c>
      <c r="B4">
        <v>1</v>
      </c>
      <c r="C4">
        <v>0</v>
      </c>
      <c r="D4">
        <v>1</v>
      </c>
      <c r="F4" s="1">
        <v>0.3</v>
      </c>
      <c r="G4" s="5">
        <v>1.1000000000000001E-3</v>
      </c>
      <c r="H4" s="5">
        <v>-1</v>
      </c>
      <c r="I4" s="5">
        <v>2.0000000000000001E-4</v>
      </c>
      <c r="K4">
        <v>2</v>
      </c>
    </row>
    <row r="5" spans="1:11" x14ac:dyDescent="0.3">
      <c r="A5" s="1">
        <v>0.4</v>
      </c>
      <c r="B5">
        <v>1</v>
      </c>
      <c r="C5">
        <v>0</v>
      </c>
      <c r="D5">
        <v>1</v>
      </c>
      <c r="F5" s="1">
        <v>0.4</v>
      </c>
      <c r="G5" s="5">
        <v>1.1000000000000001E-3</v>
      </c>
      <c r="H5" s="5">
        <v>-1</v>
      </c>
      <c r="I5" s="5">
        <v>2.0000000000000001E-4</v>
      </c>
      <c r="K5">
        <v>2</v>
      </c>
    </row>
    <row r="6" spans="1:11" x14ac:dyDescent="0.3">
      <c r="A6" s="1">
        <v>0.5</v>
      </c>
      <c r="B6">
        <v>6</v>
      </c>
      <c r="C6">
        <v>1</v>
      </c>
      <c r="D6">
        <v>6</v>
      </c>
      <c r="F6" s="1">
        <v>0.5</v>
      </c>
      <c r="G6" s="5">
        <v>-6.4299999999999996E-2</v>
      </c>
      <c r="H6" s="5">
        <v>2.5999999999999999E-3</v>
      </c>
      <c r="I6" s="5">
        <f>0.0639</f>
        <v>6.3899999999999998E-2</v>
      </c>
      <c r="K6">
        <v>2</v>
      </c>
    </row>
    <row r="7" spans="1:11" x14ac:dyDescent="0.3">
      <c r="A7" s="1">
        <v>0.6</v>
      </c>
      <c r="B7">
        <v>14</v>
      </c>
      <c r="C7">
        <v>1</v>
      </c>
      <c r="D7">
        <v>16</v>
      </c>
      <c r="F7" s="1">
        <v>0.6</v>
      </c>
      <c r="G7" s="5">
        <f>0.0323</f>
        <v>3.2300000000000002E-2</v>
      </c>
      <c r="H7" s="5">
        <v>2.5999999999999999E-3</v>
      </c>
      <c r="I7" s="5">
        <f>0.036</f>
        <v>3.5999999999999997E-2</v>
      </c>
      <c r="K7">
        <v>2</v>
      </c>
    </row>
    <row r="8" spans="1:11" x14ac:dyDescent="0.3">
      <c r="A8" s="1">
        <v>0.65</v>
      </c>
      <c r="B8">
        <v>7</v>
      </c>
      <c r="C8">
        <v>3</v>
      </c>
      <c r="D8">
        <v>11</v>
      </c>
      <c r="F8" s="1">
        <v>0.65</v>
      </c>
      <c r="G8" s="5">
        <f>0.0094</f>
        <v>9.4000000000000004E-3</v>
      </c>
      <c r="H8" s="5">
        <f>0.0359</f>
        <v>3.5900000000000001E-2</v>
      </c>
      <c r="I8" s="5">
        <f>0.013</f>
        <v>1.2999999999999999E-2</v>
      </c>
      <c r="K8">
        <v>2</v>
      </c>
    </row>
    <row r="9" spans="1:11" x14ac:dyDescent="0.3">
      <c r="A9" s="1">
        <v>0.7</v>
      </c>
      <c r="B9">
        <v>3</v>
      </c>
      <c r="C9">
        <v>7</v>
      </c>
      <c r="D9">
        <v>3</v>
      </c>
      <c r="F9" s="1">
        <v>0.7</v>
      </c>
      <c r="G9" s="5">
        <v>2.47E-2</v>
      </c>
      <c r="H9" s="5">
        <f>0.033</f>
        <v>3.3000000000000002E-2</v>
      </c>
      <c r="I9" s="5">
        <v>1.9599999999999999E-2</v>
      </c>
      <c r="K9">
        <v>2</v>
      </c>
    </row>
    <row r="10" spans="1:11" x14ac:dyDescent="0.3">
      <c r="A10" s="1">
        <v>0.75</v>
      </c>
      <c r="B10">
        <v>2</v>
      </c>
      <c r="C10">
        <v>16</v>
      </c>
      <c r="D10">
        <v>2</v>
      </c>
      <c r="F10" s="1">
        <v>0.75</v>
      </c>
      <c r="G10" s="5">
        <v>6.0299999999999999E-2</v>
      </c>
      <c r="H10" s="5">
        <f>0.0165</f>
        <v>1.6500000000000001E-2</v>
      </c>
      <c r="I10" s="5">
        <v>5.6099999999999997E-2</v>
      </c>
      <c r="K10">
        <v>2</v>
      </c>
    </row>
    <row r="11" spans="1:11" x14ac:dyDescent="0.3">
      <c r="A11" s="1">
        <v>0.8</v>
      </c>
      <c r="B11">
        <v>1</v>
      </c>
      <c r="C11">
        <v>5</v>
      </c>
      <c r="D11">
        <v>1</v>
      </c>
      <c r="F11" s="1">
        <v>0.8</v>
      </c>
      <c r="G11" s="5">
        <v>6.6000000000000003E-2</v>
      </c>
      <c r="H11" s="5">
        <v>1.1999999999999999E-3</v>
      </c>
      <c r="I11" s="5">
        <v>6.1800000000000001E-2</v>
      </c>
      <c r="K11">
        <v>2</v>
      </c>
    </row>
    <row r="12" spans="1:11" x14ac:dyDescent="0.3">
      <c r="A12" s="1">
        <v>0.85</v>
      </c>
      <c r="B12">
        <v>1</v>
      </c>
      <c r="C12">
        <v>2</v>
      </c>
      <c r="D12">
        <v>1</v>
      </c>
      <c r="F12" s="1">
        <v>0.85</v>
      </c>
      <c r="G12" s="5">
        <v>6.6400000000000001E-2</v>
      </c>
      <c r="H12" s="5">
        <v>3.15E-2</v>
      </c>
      <c r="I12" s="5">
        <v>6.1800000000000001E-2</v>
      </c>
      <c r="K12">
        <v>2</v>
      </c>
    </row>
    <row r="13" spans="1:11" x14ac:dyDescent="0.3">
      <c r="A13" s="1">
        <v>0.9</v>
      </c>
      <c r="B13">
        <v>1</v>
      </c>
      <c r="C13">
        <v>1</v>
      </c>
      <c r="D13">
        <v>1</v>
      </c>
      <c r="F13" s="1">
        <v>0.9</v>
      </c>
      <c r="G13" s="5">
        <v>6.6100000000000006E-2</v>
      </c>
      <c r="H13" s="5">
        <v>3.44E-2</v>
      </c>
      <c r="I13" s="5">
        <v>6.1199999999999997E-2</v>
      </c>
      <c r="K13">
        <v>2</v>
      </c>
    </row>
    <row r="14" spans="1:11" x14ac:dyDescent="0.3">
      <c r="A14" s="1">
        <v>0.95</v>
      </c>
      <c r="B14">
        <v>1</v>
      </c>
      <c r="C14">
        <v>1</v>
      </c>
      <c r="D14">
        <v>1</v>
      </c>
      <c r="F14" s="1">
        <v>0.95</v>
      </c>
      <c r="G14" s="5">
        <v>6.6100000000000006E-2</v>
      </c>
      <c r="H14" s="5">
        <v>3.3799999999999997E-2</v>
      </c>
      <c r="I14" s="5">
        <v>6.1199999999999997E-2</v>
      </c>
      <c r="K14">
        <v>2</v>
      </c>
    </row>
    <row r="15" spans="1:11" x14ac:dyDescent="0.3">
      <c r="A15" s="1">
        <v>0.99</v>
      </c>
      <c r="B15">
        <v>1</v>
      </c>
      <c r="C15">
        <v>1</v>
      </c>
      <c r="D15">
        <v>1</v>
      </c>
      <c r="F15" s="1">
        <v>0.99</v>
      </c>
      <c r="G15" s="5">
        <v>6.6100000000000006E-2</v>
      </c>
      <c r="H15" s="5">
        <v>3.3799999999999997E-2</v>
      </c>
      <c r="I15" s="5">
        <v>6.1199999999999997E-2</v>
      </c>
      <c r="K15">
        <v>2</v>
      </c>
    </row>
    <row r="16" spans="1:11" x14ac:dyDescent="0.3">
      <c r="G16" s="5"/>
      <c r="H16" s="5"/>
      <c r="I16" s="5"/>
    </row>
    <row r="17" spans="1:11" x14ac:dyDescent="0.3">
      <c r="G17" s="5"/>
      <c r="H17" s="5"/>
      <c r="I17" s="5"/>
    </row>
    <row r="18" spans="1:11" x14ac:dyDescent="0.3">
      <c r="A18" t="s">
        <v>6</v>
      </c>
      <c r="G18" s="5"/>
      <c r="H18" s="5"/>
      <c r="I18" s="5"/>
    </row>
    <row r="19" spans="1:11" x14ac:dyDescent="0.3">
      <c r="A19" t="s">
        <v>9</v>
      </c>
      <c r="F19" t="s">
        <v>5</v>
      </c>
      <c r="G19" s="5"/>
      <c r="H19" s="5"/>
      <c r="I19" s="5"/>
    </row>
    <row r="20" spans="1:11" x14ac:dyDescent="0.3">
      <c r="A20" s="2" t="s">
        <v>1</v>
      </c>
      <c r="B20" s="2" t="s">
        <v>2</v>
      </c>
      <c r="C20" s="2" t="s">
        <v>3</v>
      </c>
      <c r="D20" s="3" t="s">
        <v>4</v>
      </c>
      <c r="F20" s="2" t="s">
        <v>1</v>
      </c>
      <c r="G20" s="6" t="s">
        <v>2</v>
      </c>
      <c r="H20" s="6" t="s">
        <v>3</v>
      </c>
      <c r="I20" s="7" t="s">
        <v>4</v>
      </c>
    </row>
    <row r="21" spans="1:11" x14ac:dyDescent="0.3">
      <c r="A21" s="1">
        <v>0.3</v>
      </c>
      <c r="B21">
        <v>0</v>
      </c>
      <c r="C21">
        <v>0</v>
      </c>
      <c r="D21">
        <v>0</v>
      </c>
      <c r="F21" s="1">
        <v>0.3</v>
      </c>
      <c r="G21" s="5">
        <v>-1</v>
      </c>
      <c r="H21" s="5">
        <v>-1</v>
      </c>
      <c r="I21" s="5">
        <v>-1</v>
      </c>
      <c r="K21">
        <v>3</v>
      </c>
    </row>
    <row r="22" spans="1:11" x14ac:dyDescent="0.3">
      <c r="A22" s="1">
        <v>0.4</v>
      </c>
      <c r="B22">
        <v>0</v>
      </c>
      <c r="C22">
        <v>0</v>
      </c>
      <c r="D22">
        <v>0</v>
      </c>
      <c r="F22" s="1">
        <v>0.4</v>
      </c>
      <c r="G22" s="5">
        <v>-1</v>
      </c>
      <c r="H22" s="5">
        <v>-1</v>
      </c>
      <c r="I22" s="5">
        <v>-1</v>
      </c>
      <c r="K22">
        <v>3</v>
      </c>
    </row>
    <row r="23" spans="1:11" x14ac:dyDescent="0.3">
      <c r="A23" s="1">
        <v>0.5</v>
      </c>
      <c r="B23">
        <v>1</v>
      </c>
      <c r="C23">
        <v>0</v>
      </c>
      <c r="D23">
        <v>1</v>
      </c>
      <c r="F23" s="1">
        <v>0.5</v>
      </c>
      <c r="G23" s="5">
        <f>0.0107</f>
        <v>1.0699999999999999E-2</v>
      </c>
      <c r="H23" s="5">
        <v>-1</v>
      </c>
      <c r="I23" s="5">
        <f>0.0141</f>
        <v>1.41E-2</v>
      </c>
      <c r="K23">
        <v>3</v>
      </c>
    </row>
    <row r="24" spans="1:11" x14ac:dyDescent="0.3">
      <c r="A24" s="1">
        <v>0.6</v>
      </c>
      <c r="B24">
        <v>6</v>
      </c>
      <c r="C24">
        <v>0</v>
      </c>
      <c r="D24">
        <v>4</v>
      </c>
      <c r="F24" s="1">
        <v>0.6</v>
      </c>
      <c r="G24" s="5">
        <f>0.0233</f>
        <v>2.3300000000000001E-2</v>
      </c>
      <c r="H24" s="5">
        <v>-1</v>
      </c>
      <c r="I24" s="5">
        <f>0.0439</f>
        <v>4.3900000000000002E-2</v>
      </c>
      <c r="K24">
        <v>3</v>
      </c>
    </row>
    <row r="25" spans="1:11" x14ac:dyDescent="0.3">
      <c r="A25" s="1">
        <v>0.65</v>
      </c>
      <c r="B25">
        <v>4</v>
      </c>
      <c r="C25">
        <v>0</v>
      </c>
      <c r="D25">
        <v>6</v>
      </c>
      <c r="F25" s="1">
        <v>0.65</v>
      </c>
      <c r="G25" s="5">
        <v>1.2999999999999999E-3</v>
      </c>
      <c r="H25" s="5">
        <v>-1</v>
      </c>
      <c r="I25" s="5">
        <f>0.0149</f>
        <v>1.49E-2</v>
      </c>
      <c r="K25">
        <v>3</v>
      </c>
    </row>
    <row r="26" spans="1:11" x14ac:dyDescent="0.3">
      <c r="A26" s="1">
        <v>0.7</v>
      </c>
      <c r="B26">
        <v>3</v>
      </c>
      <c r="C26">
        <v>1</v>
      </c>
      <c r="D26">
        <v>2</v>
      </c>
      <c r="F26" s="1">
        <v>0.7</v>
      </c>
      <c r="G26" s="5">
        <v>2.47E-2</v>
      </c>
      <c r="H26" s="5">
        <f>0.0067</f>
        <v>6.7000000000000002E-3</v>
      </c>
      <c r="I26" s="5">
        <v>1.61E-2</v>
      </c>
      <c r="K26">
        <v>3</v>
      </c>
    </row>
    <row r="27" spans="1:11" x14ac:dyDescent="0.3">
      <c r="A27" s="1">
        <v>0.75</v>
      </c>
      <c r="B27">
        <v>2</v>
      </c>
      <c r="C27">
        <v>4</v>
      </c>
      <c r="D27">
        <v>2</v>
      </c>
      <c r="F27" s="1">
        <v>0.75</v>
      </c>
      <c r="G27" s="5">
        <v>6.0299999999999999E-2</v>
      </c>
      <c r="H27" s="5">
        <f>0.0232</f>
        <v>2.3199999999999998E-2</v>
      </c>
      <c r="I27" s="5">
        <v>5.6099999999999997E-2</v>
      </c>
      <c r="K27">
        <v>3</v>
      </c>
    </row>
    <row r="28" spans="1:11" x14ac:dyDescent="0.3">
      <c r="A28" s="1">
        <v>0.8</v>
      </c>
      <c r="B28">
        <v>1</v>
      </c>
      <c r="C28">
        <v>2</v>
      </c>
      <c r="D28">
        <v>1</v>
      </c>
      <c r="F28" s="1">
        <v>0.8</v>
      </c>
      <c r="G28" s="5">
        <v>6.6000000000000003E-2</v>
      </c>
      <c r="H28" s="5">
        <v>6.8999999999999999E-3</v>
      </c>
      <c r="I28" s="5">
        <v>6.1800000000000001E-2</v>
      </c>
      <c r="K28">
        <v>3</v>
      </c>
    </row>
    <row r="29" spans="1:11" x14ac:dyDescent="0.3">
      <c r="A29" s="1">
        <v>0.85</v>
      </c>
      <c r="B29">
        <v>1</v>
      </c>
      <c r="C29">
        <v>2</v>
      </c>
      <c r="D29">
        <v>1</v>
      </c>
      <c r="F29" s="1">
        <v>0.85</v>
      </c>
      <c r="G29" s="5">
        <v>6.6400000000000001E-2</v>
      </c>
      <c r="H29" s="5">
        <v>3.15E-2</v>
      </c>
      <c r="I29" s="5">
        <v>6.1800000000000001E-2</v>
      </c>
      <c r="K29">
        <v>3</v>
      </c>
    </row>
    <row r="30" spans="1:11" x14ac:dyDescent="0.3">
      <c r="A30" s="1">
        <v>0.9</v>
      </c>
      <c r="B30">
        <v>1</v>
      </c>
      <c r="C30">
        <v>1</v>
      </c>
      <c r="D30">
        <v>1</v>
      </c>
      <c r="F30" s="1">
        <v>0.9</v>
      </c>
      <c r="G30" s="5">
        <v>6.6100000000000006E-2</v>
      </c>
      <c r="H30" s="5">
        <v>3.44E-2</v>
      </c>
      <c r="I30" s="5">
        <v>6.1199999999999997E-2</v>
      </c>
      <c r="K30">
        <v>3</v>
      </c>
    </row>
    <row r="31" spans="1:11" x14ac:dyDescent="0.3">
      <c r="A31" s="1">
        <v>0.95</v>
      </c>
      <c r="B31">
        <v>1</v>
      </c>
      <c r="C31">
        <v>1</v>
      </c>
      <c r="D31">
        <v>1</v>
      </c>
      <c r="F31" s="1">
        <v>0.95</v>
      </c>
      <c r="G31" s="5">
        <v>6.6100000000000006E-2</v>
      </c>
      <c r="H31" s="5">
        <v>3.3799999999999997E-2</v>
      </c>
      <c r="I31" s="5">
        <v>6.1199999999999997E-2</v>
      </c>
      <c r="K31">
        <v>3</v>
      </c>
    </row>
    <row r="32" spans="1:11" x14ac:dyDescent="0.3">
      <c r="A32" s="1">
        <v>0.99</v>
      </c>
      <c r="B32">
        <v>1</v>
      </c>
      <c r="C32">
        <v>1</v>
      </c>
      <c r="D32">
        <v>1</v>
      </c>
      <c r="F32" s="1">
        <v>0.99</v>
      </c>
      <c r="G32" s="5">
        <v>6.6100000000000006E-2</v>
      </c>
      <c r="H32" s="5">
        <v>3.3799999999999997E-2</v>
      </c>
      <c r="I32" s="5">
        <v>6.1199999999999997E-2</v>
      </c>
      <c r="K32">
        <v>3</v>
      </c>
    </row>
    <row r="33" spans="1:11" x14ac:dyDescent="0.3">
      <c r="G33" s="5"/>
      <c r="H33" s="5"/>
      <c r="I33" s="5"/>
    </row>
    <row r="34" spans="1:11" x14ac:dyDescent="0.3">
      <c r="G34" s="5"/>
      <c r="H34" s="5"/>
      <c r="I34" s="5"/>
    </row>
    <row r="35" spans="1:11" x14ac:dyDescent="0.3">
      <c r="A35" t="s">
        <v>7</v>
      </c>
      <c r="G35" s="5"/>
      <c r="H35" s="5"/>
      <c r="I35" s="5"/>
    </row>
    <row r="36" spans="1:11" x14ac:dyDescent="0.3">
      <c r="A36" t="s">
        <v>9</v>
      </c>
      <c r="F36" t="s">
        <v>5</v>
      </c>
      <c r="G36" s="5"/>
      <c r="H36" s="5"/>
      <c r="I36" s="5"/>
    </row>
    <row r="37" spans="1:11" x14ac:dyDescent="0.3">
      <c r="A37" s="2" t="s">
        <v>1</v>
      </c>
      <c r="B37" s="2" t="s">
        <v>2</v>
      </c>
      <c r="C37" s="2" t="s">
        <v>3</v>
      </c>
      <c r="D37" s="3" t="s">
        <v>4</v>
      </c>
      <c r="F37" s="2" t="s">
        <v>1</v>
      </c>
      <c r="G37" s="6" t="s">
        <v>2</v>
      </c>
      <c r="H37" s="6" t="s">
        <v>3</v>
      </c>
      <c r="I37" s="7" t="s">
        <v>4</v>
      </c>
    </row>
    <row r="38" spans="1:11" x14ac:dyDescent="0.3">
      <c r="A38" s="1">
        <v>0.3</v>
      </c>
      <c r="B38">
        <v>0</v>
      </c>
      <c r="C38">
        <v>0</v>
      </c>
      <c r="D38">
        <v>0</v>
      </c>
      <c r="F38" s="1">
        <v>0.3</v>
      </c>
      <c r="G38" s="5">
        <v>-1</v>
      </c>
      <c r="H38" s="5">
        <v>-1</v>
      </c>
      <c r="I38" s="5">
        <v>-1</v>
      </c>
      <c r="K38">
        <v>5</v>
      </c>
    </row>
    <row r="39" spans="1:11" x14ac:dyDescent="0.3">
      <c r="A39" s="1">
        <v>0.4</v>
      </c>
      <c r="B39">
        <v>0</v>
      </c>
      <c r="C39">
        <v>0</v>
      </c>
      <c r="D39">
        <v>0</v>
      </c>
      <c r="F39" s="1">
        <v>0.4</v>
      </c>
      <c r="G39" s="5">
        <v>-1</v>
      </c>
      <c r="H39" s="5">
        <v>-1</v>
      </c>
      <c r="I39" s="5">
        <v>-1</v>
      </c>
      <c r="K39">
        <v>5</v>
      </c>
    </row>
    <row r="40" spans="1:11" x14ac:dyDescent="0.3">
      <c r="A40" s="1">
        <v>0.5</v>
      </c>
      <c r="B40">
        <v>0</v>
      </c>
      <c r="C40">
        <v>0</v>
      </c>
      <c r="D40">
        <v>0</v>
      </c>
      <c r="F40" s="1">
        <v>0.5</v>
      </c>
      <c r="G40" s="5">
        <v>-1</v>
      </c>
      <c r="H40" s="5">
        <v>-1</v>
      </c>
      <c r="I40" s="5">
        <v>-1</v>
      </c>
      <c r="K40">
        <v>5</v>
      </c>
    </row>
    <row r="41" spans="1:11" x14ac:dyDescent="0.3">
      <c r="A41" s="1">
        <v>0.6</v>
      </c>
      <c r="B41">
        <v>2</v>
      </c>
      <c r="C41">
        <v>0</v>
      </c>
      <c r="D41">
        <v>1</v>
      </c>
      <c r="F41" s="1">
        <v>0.6</v>
      </c>
      <c r="G41" s="5">
        <f>0.0504</f>
        <v>5.04E-2</v>
      </c>
      <c r="H41" s="5">
        <v>-1</v>
      </c>
      <c r="I41" s="5">
        <f>0.0447</f>
        <v>4.4699999999999997E-2</v>
      </c>
      <c r="K41">
        <v>5</v>
      </c>
    </row>
    <row r="42" spans="1:11" x14ac:dyDescent="0.3">
      <c r="A42" s="1">
        <v>0.65</v>
      </c>
      <c r="B42">
        <v>1</v>
      </c>
      <c r="C42">
        <v>0</v>
      </c>
      <c r="D42">
        <v>2</v>
      </c>
      <c r="F42" s="1">
        <v>0.65</v>
      </c>
      <c r="G42" s="5">
        <v>1.83E-2</v>
      </c>
      <c r="H42" s="5">
        <v>-1</v>
      </c>
      <c r="I42" s="5">
        <f>0.0012</f>
        <v>1.1999999999999999E-3</v>
      </c>
      <c r="K42">
        <v>5</v>
      </c>
    </row>
    <row r="43" spans="1:11" x14ac:dyDescent="0.3">
      <c r="A43" s="1">
        <v>0.7</v>
      </c>
      <c r="B43">
        <v>1</v>
      </c>
      <c r="C43">
        <v>0</v>
      </c>
      <c r="D43">
        <v>1</v>
      </c>
      <c r="F43" s="1">
        <v>0.7</v>
      </c>
      <c r="G43" s="5">
        <v>5.0200000000000002E-2</v>
      </c>
      <c r="H43" s="5">
        <v>-1</v>
      </c>
      <c r="I43" s="5">
        <v>4.1099999999999998E-2</v>
      </c>
      <c r="K43">
        <v>5</v>
      </c>
    </row>
    <row r="44" spans="1:11" x14ac:dyDescent="0.3">
      <c r="A44" s="1">
        <v>0.75</v>
      </c>
      <c r="B44">
        <v>1</v>
      </c>
      <c r="C44">
        <v>1</v>
      </c>
      <c r="D44">
        <v>1</v>
      </c>
      <c r="F44" s="1">
        <v>0.75</v>
      </c>
      <c r="G44" s="5">
        <v>6.3299999999999995E-2</v>
      </c>
      <c r="H44" s="5">
        <f>0.0242</f>
        <v>2.4199999999999999E-2</v>
      </c>
      <c r="I44" s="5">
        <v>5.7599999999999998E-2</v>
      </c>
      <c r="K44">
        <v>5</v>
      </c>
    </row>
    <row r="45" spans="1:11" x14ac:dyDescent="0.3">
      <c r="A45" s="1">
        <v>0.8</v>
      </c>
      <c r="B45">
        <v>1</v>
      </c>
      <c r="C45">
        <v>4</v>
      </c>
      <c r="D45">
        <v>1</v>
      </c>
      <c r="F45" s="1">
        <v>0.8</v>
      </c>
      <c r="G45" s="5">
        <v>6.6000000000000003E-2</v>
      </c>
      <c r="H45" s="5">
        <f>0.0135</f>
        <v>1.35E-2</v>
      </c>
      <c r="I45" s="5">
        <v>6.1800000000000001E-2</v>
      </c>
      <c r="K45">
        <v>5</v>
      </c>
    </row>
    <row r="46" spans="1:11" x14ac:dyDescent="0.3">
      <c r="A46" s="1">
        <v>0.85</v>
      </c>
      <c r="B46">
        <v>1</v>
      </c>
      <c r="C46">
        <v>1</v>
      </c>
      <c r="D46">
        <v>1</v>
      </c>
      <c r="F46" s="1">
        <v>0.85</v>
      </c>
      <c r="G46" s="5">
        <v>6.6400000000000001E-2</v>
      </c>
      <c r="H46" s="5">
        <v>3.1699999999999999E-2</v>
      </c>
      <c r="I46" s="5">
        <v>6.1800000000000001E-2</v>
      </c>
      <c r="K46">
        <v>5</v>
      </c>
    </row>
    <row r="47" spans="1:11" x14ac:dyDescent="0.3">
      <c r="A47" s="1">
        <v>0.9</v>
      </c>
      <c r="B47">
        <v>1</v>
      </c>
      <c r="C47">
        <v>1</v>
      </c>
      <c r="D47">
        <v>1</v>
      </c>
      <c r="F47" s="1">
        <v>0.9</v>
      </c>
      <c r="G47" s="5">
        <v>6.6100000000000006E-2</v>
      </c>
      <c r="H47" s="5">
        <v>3.44E-2</v>
      </c>
      <c r="I47" s="5">
        <v>6.1199999999999997E-2</v>
      </c>
      <c r="K47">
        <v>5</v>
      </c>
    </row>
    <row r="48" spans="1:11" x14ac:dyDescent="0.3">
      <c r="A48" s="1">
        <v>0.95</v>
      </c>
      <c r="B48">
        <v>1</v>
      </c>
      <c r="C48">
        <v>1</v>
      </c>
      <c r="D48">
        <v>1</v>
      </c>
      <c r="F48" s="1">
        <v>0.95</v>
      </c>
      <c r="G48" s="5">
        <v>6.6100000000000006E-2</v>
      </c>
      <c r="H48" s="5">
        <v>3.3799999999999997E-2</v>
      </c>
      <c r="I48" s="5">
        <v>6.1199999999999997E-2</v>
      </c>
      <c r="K48">
        <v>5</v>
      </c>
    </row>
    <row r="49" spans="1:11" x14ac:dyDescent="0.3">
      <c r="A49" s="1">
        <v>0.99</v>
      </c>
      <c r="B49">
        <v>1</v>
      </c>
      <c r="C49">
        <v>1</v>
      </c>
      <c r="D49">
        <v>1</v>
      </c>
      <c r="F49" s="1">
        <v>0.99</v>
      </c>
      <c r="G49" s="5">
        <v>6.6100000000000006E-2</v>
      </c>
      <c r="H49" s="5">
        <v>3.3799999999999997E-2</v>
      </c>
      <c r="I49" s="5">
        <v>6.1199999999999997E-2</v>
      </c>
      <c r="K49">
        <v>5</v>
      </c>
    </row>
    <row r="50" spans="1:11" x14ac:dyDescent="0.3">
      <c r="G50" s="5"/>
      <c r="H50" s="5"/>
      <c r="I50" s="5"/>
    </row>
    <row r="51" spans="1:11" x14ac:dyDescent="0.3">
      <c r="G51" s="5"/>
      <c r="H51" s="5"/>
      <c r="I51" s="5"/>
    </row>
    <row r="52" spans="1:11" x14ac:dyDescent="0.3">
      <c r="A52" t="s">
        <v>8</v>
      </c>
      <c r="G52" s="5"/>
      <c r="H52" s="5"/>
      <c r="I52" s="5"/>
    </row>
    <row r="53" spans="1:11" x14ac:dyDescent="0.3">
      <c r="A53" t="s">
        <v>9</v>
      </c>
      <c r="F53" t="s">
        <v>5</v>
      </c>
      <c r="G53" s="5"/>
      <c r="H53" s="5"/>
      <c r="I53" s="5"/>
    </row>
    <row r="54" spans="1:11" x14ac:dyDescent="0.3">
      <c r="A54" s="2" t="s">
        <v>1</v>
      </c>
      <c r="B54" s="2" t="s">
        <v>2</v>
      </c>
      <c r="C54" s="2" t="s">
        <v>3</v>
      </c>
      <c r="D54" s="3" t="s">
        <v>4</v>
      </c>
      <c r="F54" s="2" t="s">
        <v>1</v>
      </c>
      <c r="G54" s="6" t="s">
        <v>2</v>
      </c>
      <c r="H54" s="6" t="s">
        <v>3</v>
      </c>
      <c r="I54" s="7" t="s">
        <v>4</v>
      </c>
    </row>
    <row r="55" spans="1:11" x14ac:dyDescent="0.3">
      <c r="A55" s="1">
        <v>0.3</v>
      </c>
      <c r="B55">
        <v>0</v>
      </c>
      <c r="C55">
        <v>0</v>
      </c>
      <c r="D55">
        <v>0</v>
      </c>
      <c r="F55" s="1">
        <v>0.3</v>
      </c>
      <c r="G55" s="5">
        <v>-1</v>
      </c>
      <c r="H55" s="5">
        <v>-1</v>
      </c>
      <c r="I55" s="5">
        <v>-1</v>
      </c>
      <c r="K55" s="4">
        <v>30</v>
      </c>
    </row>
    <row r="56" spans="1:11" x14ac:dyDescent="0.3">
      <c r="A56" s="1">
        <v>0.4</v>
      </c>
      <c r="B56">
        <v>0</v>
      </c>
      <c r="C56">
        <v>0</v>
      </c>
      <c r="D56">
        <v>0</v>
      </c>
      <c r="F56" s="1">
        <v>0.4</v>
      </c>
      <c r="G56" s="5">
        <v>-1</v>
      </c>
      <c r="H56" s="5">
        <v>-1</v>
      </c>
      <c r="I56" s="5">
        <v>-1</v>
      </c>
      <c r="K56" s="4">
        <v>30</v>
      </c>
    </row>
    <row r="57" spans="1:11" x14ac:dyDescent="0.3">
      <c r="A57" s="1">
        <v>0.5</v>
      </c>
      <c r="B57">
        <v>0</v>
      </c>
      <c r="C57">
        <v>0</v>
      </c>
      <c r="D57">
        <v>0</v>
      </c>
      <c r="F57" s="1">
        <v>0.5</v>
      </c>
      <c r="G57" s="5">
        <v>-1</v>
      </c>
      <c r="H57" s="5">
        <v>-1</v>
      </c>
      <c r="I57" s="5">
        <v>-1</v>
      </c>
      <c r="K57" s="4">
        <v>30</v>
      </c>
    </row>
    <row r="58" spans="1:11" x14ac:dyDescent="0.3">
      <c r="A58" s="1">
        <v>0.6</v>
      </c>
      <c r="B58">
        <v>0</v>
      </c>
      <c r="C58">
        <v>0</v>
      </c>
      <c r="D58">
        <v>0</v>
      </c>
      <c r="F58" s="1">
        <v>0.6</v>
      </c>
      <c r="G58" s="5">
        <v>-1</v>
      </c>
      <c r="H58" s="5">
        <v>-1</v>
      </c>
      <c r="I58" s="5">
        <v>-1</v>
      </c>
      <c r="K58" s="4">
        <v>30</v>
      </c>
    </row>
    <row r="59" spans="1:11" x14ac:dyDescent="0.3">
      <c r="A59" s="1">
        <v>0.65</v>
      </c>
      <c r="B59">
        <v>0</v>
      </c>
      <c r="C59">
        <v>0</v>
      </c>
      <c r="D59">
        <v>0</v>
      </c>
      <c r="F59" s="1">
        <v>0.65</v>
      </c>
      <c r="G59" s="5">
        <v>-1</v>
      </c>
      <c r="H59" s="5">
        <v>-1</v>
      </c>
      <c r="I59" s="5">
        <v>-1</v>
      </c>
      <c r="K59" s="4">
        <v>30</v>
      </c>
    </row>
    <row r="60" spans="1:11" x14ac:dyDescent="0.3">
      <c r="A60" s="1">
        <v>0.7</v>
      </c>
      <c r="B60">
        <v>0</v>
      </c>
      <c r="C60">
        <v>0</v>
      </c>
      <c r="D60">
        <v>0</v>
      </c>
      <c r="F60" s="1">
        <v>0.7</v>
      </c>
      <c r="G60" s="5">
        <v>-1</v>
      </c>
      <c r="H60" s="5">
        <v>-1</v>
      </c>
      <c r="I60" s="5">
        <v>-1</v>
      </c>
      <c r="K60" s="4">
        <v>30</v>
      </c>
    </row>
    <row r="61" spans="1:11" x14ac:dyDescent="0.3">
      <c r="A61" s="1">
        <v>0.75</v>
      </c>
      <c r="B61">
        <v>1</v>
      </c>
      <c r="C61">
        <v>0</v>
      </c>
      <c r="D61">
        <v>1</v>
      </c>
      <c r="F61" s="1">
        <v>0.75</v>
      </c>
      <c r="G61" s="5">
        <v>4.8000000000000001E-2</v>
      </c>
      <c r="H61" s="5">
        <v>-1</v>
      </c>
      <c r="I61" s="5">
        <v>3.5499999999999997E-2</v>
      </c>
      <c r="K61" s="4">
        <v>30</v>
      </c>
    </row>
    <row r="62" spans="1:11" x14ac:dyDescent="0.3">
      <c r="A62" s="1">
        <v>0.8</v>
      </c>
      <c r="B62">
        <v>1</v>
      </c>
      <c r="C62">
        <v>0</v>
      </c>
      <c r="D62">
        <v>1</v>
      </c>
      <c r="F62" s="1">
        <v>0.8</v>
      </c>
      <c r="G62" s="5">
        <v>6.4500000000000002E-2</v>
      </c>
      <c r="H62" s="5">
        <v>-1</v>
      </c>
      <c r="I62" s="5">
        <v>5.8999999999999997E-2</v>
      </c>
      <c r="K62" s="4">
        <v>30</v>
      </c>
    </row>
    <row r="63" spans="1:11" x14ac:dyDescent="0.3">
      <c r="A63" s="1">
        <v>0.85</v>
      </c>
      <c r="B63">
        <v>1</v>
      </c>
      <c r="C63">
        <v>1</v>
      </c>
      <c r="D63">
        <v>1</v>
      </c>
      <c r="F63" s="1">
        <v>0.85</v>
      </c>
      <c r="G63" s="5">
        <v>6.6900000000000001E-2</v>
      </c>
      <c r="H63" s="5">
        <v>1.3899999999999999E-2</v>
      </c>
      <c r="I63" s="5">
        <v>6.2399999999999997E-2</v>
      </c>
      <c r="K63" s="4">
        <v>30</v>
      </c>
    </row>
    <row r="64" spans="1:11" x14ac:dyDescent="0.3">
      <c r="A64" s="1">
        <v>0.9</v>
      </c>
      <c r="B64">
        <v>1</v>
      </c>
      <c r="C64">
        <v>1</v>
      </c>
      <c r="D64">
        <v>1</v>
      </c>
      <c r="F64" s="1">
        <v>0.9</v>
      </c>
      <c r="G64" s="5">
        <v>6.6100000000000006E-2</v>
      </c>
      <c r="H64" s="5">
        <v>3.4599999999999999E-2</v>
      </c>
      <c r="I64" s="5">
        <v>6.1199999999999997E-2</v>
      </c>
      <c r="K64" s="4">
        <v>30</v>
      </c>
    </row>
    <row r="65" spans="1:11" x14ac:dyDescent="0.3">
      <c r="A65" s="1">
        <v>0.95</v>
      </c>
      <c r="B65">
        <v>1</v>
      </c>
      <c r="C65">
        <v>1</v>
      </c>
      <c r="D65">
        <v>1</v>
      </c>
      <c r="F65" s="1">
        <v>0.95</v>
      </c>
      <c r="G65" s="5">
        <v>6.6100000000000006E-2</v>
      </c>
      <c r="H65" s="5">
        <v>3.3799999999999997E-2</v>
      </c>
      <c r="I65" s="5">
        <v>6.1199999999999997E-2</v>
      </c>
      <c r="K65" s="4">
        <v>30</v>
      </c>
    </row>
    <row r="66" spans="1:11" x14ac:dyDescent="0.3">
      <c r="A66" s="1">
        <v>0.99</v>
      </c>
      <c r="B66">
        <v>1</v>
      </c>
      <c r="C66">
        <v>1</v>
      </c>
      <c r="D66">
        <v>1</v>
      </c>
      <c r="F66" s="1">
        <v>0.99</v>
      </c>
      <c r="G66" s="5">
        <v>6.6100000000000006E-2</v>
      </c>
      <c r="H66" s="5">
        <v>3.3799999999999997E-2</v>
      </c>
      <c r="I66" s="5">
        <v>6.1199999999999997E-2</v>
      </c>
      <c r="K66" s="4">
        <v>30</v>
      </c>
    </row>
    <row r="70" spans="1:11" ht="15" thickBot="1" x14ac:dyDescent="0.35">
      <c r="B70" s="8" t="s">
        <v>10</v>
      </c>
      <c r="C70" s="8" t="s">
        <v>11</v>
      </c>
      <c r="D70" s="8" t="s">
        <v>12</v>
      </c>
    </row>
    <row r="71" spans="1:11" x14ac:dyDescent="0.3">
      <c r="A71" s="9" t="s">
        <v>13</v>
      </c>
      <c r="B71">
        <f xml:space="preserve"> INDEX($K4:$K66,MATCH(MAX(G4:G66),G4:G66,0),0)</f>
        <v>30</v>
      </c>
      <c r="C71">
        <f xml:space="preserve"> INDEX($K4:$K66,MATCH(MAX(H4:H66),H4:H66,0),0)</f>
        <v>2</v>
      </c>
      <c r="D71">
        <f xml:space="preserve"> INDEX($K4:$K66,MATCH(MAX(I4:I66),I4:I66,0),0)</f>
        <v>2</v>
      </c>
    </row>
    <row r="72" spans="1:11" x14ac:dyDescent="0.3">
      <c r="A72" s="9" t="s">
        <v>1</v>
      </c>
      <c r="B72">
        <f xml:space="preserve"> INDEX($A4:$A66,MATCH(MAX(G4:G66),G4:G66,0),0)</f>
        <v>0.85</v>
      </c>
      <c r="C72">
        <f t="shared" ref="C72:D72" si="0" xml:space="preserve"> INDEX($A4:$A66,MATCH(MAX(H4:H66),H4:H66,0),0)</f>
        <v>0.65</v>
      </c>
      <c r="D72">
        <f t="shared" si="0"/>
        <v>0.5</v>
      </c>
    </row>
    <row r="73" spans="1:11" x14ac:dyDescent="0.3">
      <c r="A73" s="9" t="s">
        <v>14</v>
      </c>
      <c r="B73">
        <f>MAX(G4:G66)</f>
        <v>6.6900000000000001E-2</v>
      </c>
      <c r="C73">
        <f t="shared" ref="C73:D73" si="1">MAX(H4:H66)</f>
        <v>3.5900000000000001E-2</v>
      </c>
      <c r="D73">
        <f t="shared" si="1"/>
        <v>6.3899999999999998E-2</v>
      </c>
    </row>
    <row r="74" spans="1:11" x14ac:dyDescent="0.3">
      <c r="A74" s="9" t="s">
        <v>9</v>
      </c>
      <c r="B74">
        <f xml:space="preserve"> INDEX(B4:B66,MATCH(MAX(G4:G66),G4:G66,0),0)</f>
        <v>1</v>
      </c>
      <c r="C74">
        <f t="shared" ref="C74:D74" si="2" xml:space="preserve"> INDEX(C4:C66,MATCH(MAX(H4:H66),H4:H66,0),0)</f>
        <v>3</v>
      </c>
      <c r="D74">
        <f t="shared" si="2"/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6ED1B-7741-4AB0-AE8A-6449D4E51B7C}">
  <dimension ref="A1:K74"/>
  <sheetViews>
    <sheetView zoomScale="65" workbookViewId="0">
      <selection activeCell="K4" sqref="K4:K66"/>
    </sheetView>
  </sheetViews>
  <sheetFormatPr baseColWidth="10" defaultRowHeight="14.4" x14ac:dyDescent="0.3"/>
  <sheetData>
    <row r="1" spans="1:11" x14ac:dyDescent="0.3">
      <c r="A1" t="s">
        <v>0</v>
      </c>
    </row>
    <row r="2" spans="1:11" x14ac:dyDescent="0.3">
      <c r="A2" t="s">
        <v>9</v>
      </c>
      <c r="F2" t="s">
        <v>5</v>
      </c>
    </row>
    <row r="3" spans="1:11" x14ac:dyDescent="0.3">
      <c r="A3" s="2" t="s">
        <v>1</v>
      </c>
      <c r="B3" s="2" t="s">
        <v>2</v>
      </c>
      <c r="C3" s="2" t="s">
        <v>3</v>
      </c>
      <c r="D3" s="3" t="s">
        <v>4</v>
      </c>
      <c r="F3" s="2" t="s">
        <v>1</v>
      </c>
      <c r="G3" s="2" t="s">
        <v>2</v>
      </c>
      <c r="H3" s="2" t="s">
        <v>3</v>
      </c>
      <c r="I3" s="3" t="s">
        <v>4</v>
      </c>
    </row>
    <row r="4" spans="1:11" x14ac:dyDescent="0.3">
      <c r="A4" s="1">
        <v>0.3</v>
      </c>
      <c r="B4">
        <v>2</v>
      </c>
      <c r="C4">
        <v>1</v>
      </c>
      <c r="D4">
        <v>2</v>
      </c>
      <c r="F4" s="1">
        <v>0.3</v>
      </c>
      <c r="G4">
        <f>0.0389</f>
        <v>3.8899999999999997E-2</v>
      </c>
      <c r="H4">
        <v>9.4999999999999998E-3</v>
      </c>
      <c r="I4">
        <f>0.032</f>
        <v>3.2000000000000001E-2</v>
      </c>
      <c r="K4">
        <v>2</v>
      </c>
    </row>
    <row r="5" spans="1:11" x14ac:dyDescent="0.3">
      <c r="A5" s="1">
        <v>0.4</v>
      </c>
      <c r="B5">
        <v>3</v>
      </c>
      <c r="C5">
        <v>1</v>
      </c>
      <c r="D5">
        <v>3</v>
      </c>
      <c r="F5" s="1">
        <v>0.4</v>
      </c>
      <c r="G5">
        <f>0.0478</f>
        <v>4.7800000000000002E-2</v>
      </c>
      <c r="H5">
        <v>9.4999999999999998E-3</v>
      </c>
      <c r="I5">
        <f>0.038</f>
        <v>3.7999999999999999E-2</v>
      </c>
      <c r="K5">
        <v>2</v>
      </c>
    </row>
    <row r="6" spans="1:11" x14ac:dyDescent="0.3">
      <c r="A6" s="1">
        <v>0.5</v>
      </c>
      <c r="B6">
        <v>10</v>
      </c>
      <c r="C6">
        <v>3</v>
      </c>
      <c r="D6">
        <v>8</v>
      </c>
      <c r="F6" s="1">
        <v>0.5</v>
      </c>
      <c r="G6">
        <f>0.0338</f>
        <v>3.3799999999999997E-2</v>
      </c>
      <c r="H6">
        <f>0.018</f>
        <v>1.7999999999999999E-2</v>
      </c>
      <c r="I6">
        <f>0.0349</f>
        <v>3.49E-2</v>
      </c>
      <c r="K6">
        <v>2</v>
      </c>
    </row>
    <row r="7" spans="1:11" x14ac:dyDescent="0.3">
      <c r="A7" s="1">
        <v>0.6</v>
      </c>
      <c r="B7">
        <v>13</v>
      </c>
      <c r="C7">
        <v>4</v>
      </c>
      <c r="D7">
        <v>14</v>
      </c>
      <c r="F7" s="1">
        <v>0.6</v>
      </c>
      <c r="G7">
        <f>0.0313</f>
        <v>3.1300000000000001E-2</v>
      </c>
      <c r="H7">
        <f>0.0228</f>
        <v>2.2800000000000001E-2</v>
      </c>
      <c r="I7">
        <f>0.026</f>
        <v>2.5999999999999999E-2</v>
      </c>
      <c r="K7">
        <v>2</v>
      </c>
    </row>
    <row r="8" spans="1:11" x14ac:dyDescent="0.3">
      <c r="A8" s="1">
        <v>0.65</v>
      </c>
      <c r="B8">
        <v>12</v>
      </c>
      <c r="C8">
        <v>5</v>
      </c>
      <c r="D8">
        <v>13</v>
      </c>
      <c r="F8" s="1">
        <v>0.65</v>
      </c>
      <c r="G8">
        <f>0.0324</f>
        <v>3.2399999999999998E-2</v>
      </c>
      <c r="H8">
        <f>0.0161</f>
        <v>1.61E-2</v>
      </c>
      <c r="I8">
        <f>0.0221</f>
        <v>2.2100000000000002E-2</v>
      </c>
      <c r="K8">
        <v>2</v>
      </c>
    </row>
    <row r="9" spans="1:11" x14ac:dyDescent="0.3">
      <c r="A9" s="1">
        <v>0.7</v>
      </c>
      <c r="B9">
        <v>7</v>
      </c>
      <c r="C9">
        <v>8</v>
      </c>
      <c r="D9">
        <v>11</v>
      </c>
      <c r="F9" s="1">
        <v>0.7</v>
      </c>
      <c r="G9">
        <f>0.023</f>
        <v>2.3E-2</v>
      </c>
      <c r="H9">
        <f>0.0123</f>
        <v>1.23E-2</v>
      </c>
      <c r="I9">
        <f>0.0152</f>
        <v>1.52E-2</v>
      </c>
      <c r="K9">
        <v>2</v>
      </c>
    </row>
    <row r="10" spans="1:11" x14ac:dyDescent="0.3">
      <c r="A10" s="1">
        <v>0.75</v>
      </c>
      <c r="B10">
        <v>1</v>
      </c>
      <c r="C10">
        <v>14</v>
      </c>
      <c r="D10">
        <v>2</v>
      </c>
      <c r="F10" s="1">
        <v>0.75</v>
      </c>
      <c r="G10">
        <v>2.6800000000000001E-2</v>
      </c>
      <c r="H10">
        <f>0.0091</f>
        <v>9.1000000000000004E-3</v>
      </c>
      <c r="I10">
        <f>0.0055</f>
        <v>5.4999999999999997E-3</v>
      </c>
      <c r="K10">
        <v>2</v>
      </c>
    </row>
    <row r="11" spans="1:11" x14ac:dyDescent="0.3">
      <c r="A11" s="1">
        <v>0.8</v>
      </c>
      <c r="B11">
        <v>2</v>
      </c>
      <c r="C11">
        <v>12</v>
      </c>
      <c r="D11">
        <v>1</v>
      </c>
      <c r="F11" s="1">
        <v>0.8</v>
      </c>
      <c r="G11">
        <v>2.2100000000000002E-2</v>
      </c>
      <c r="H11">
        <f>0.0074</f>
        <v>7.4000000000000003E-3</v>
      </c>
      <c r="I11">
        <v>2.6100000000000002E-2</v>
      </c>
      <c r="K11">
        <v>2</v>
      </c>
    </row>
    <row r="12" spans="1:11" x14ac:dyDescent="0.3">
      <c r="A12" s="1">
        <v>0.85</v>
      </c>
      <c r="B12">
        <v>1</v>
      </c>
      <c r="C12">
        <v>5</v>
      </c>
      <c r="D12">
        <v>1</v>
      </c>
      <c r="F12" s="1">
        <v>0.85</v>
      </c>
      <c r="G12">
        <v>3.0700000000000002E-2</v>
      </c>
      <c r="H12">
        <f>0.0066</f>
        <v>6.6E-3</v>
      </c>
      <c r="I12">
        <v>2.7199999999999998E-2</v>
      </c>
      <c r="K12">
        <v>2</v>
      </c>
    </row>
    <row r="13" spans="1:11" x14ac:dyDescent="0.3">
      <c r="A13" s="1">
        <v>0.9</v>
      </c>
      <c r="B13">
        <v>1</v>
      </c>
      <c r="C13">
        <v>2</v>
      </c>
      <c r="D13">
        <v>1</v>
      </c>
      <c r="F13" s="1">
        <v>0.9</v>
      </c>
      <c r="G13">
        <v>3.0700000000000002E-2</v>
      </c>
      <c r="H13">
        <v>1.0800000000000001E-2</v>
      </c>
      <c r="I13">
        <v>2.7099999999999999E-2</v>
      </c>
      <c r="K13">
        <v>2</v>
      </c>
    </row>
    <row r="14" spans="1:11" x14ac:dyDescent="0.3">
      <c r="A14" s="1">
        <v>0.95</v>
      </c>
      <c r="B14">
        <v>1</v>
      </c>
      <c r="C14">
        <v>1</v>
      </c>
      <c r="D14">
        <v>1</v>
      </c>
      <c r="F14" s="1">
        <v>0.95</v>
      </c>
      <c r="G14">
        <v>3.0700000000000002E-2</v>
      </c>
      <c r="H14">
        <v>1.4800000000000001E-2</v>
      </c>
      <c r="I14">
        <v>2.7099999999999999E-2</v>
      </c>
      <c r="K14">
        <v>2</v>
      </c>
    </row>
    <row r="15" spans="1:11" x14ac:dyDescent="0.3">
      <c r="A15" s="1">
        <v>0.99</v>
      </c>
      <c r="B15">
        <v>1</v>
      </c>
      <c r="C15">
        <v>1</v>
      </c>
      <c r="D15">
        <v>1</v>
      </c>
      <c r="F15" s="1">
        <v>0.99</v>
      </c>
      <c r="G15">
        <v>3.0700000000000002E-2</v>
      </c>
      <c r="H15">
        <v>1.4800000000000001E-2</v>
      </c>
      <c r="I15">
        <v>2.7099999999999999E-2</v>
      </c>
      <c r="K15">
        <v>2</v>
      </c>
    </row>
    <row r="18" spans="1:11" x14ac:dyDescent="0.3">
      <c r="A18" t="s">
        <v>6</v>
      </c>
    </row>
    <row r="19" spans="1:11" x14ac:dyDescent="0.3">
      <c r="A19" t="s">
        <v>9</v>
      </c>
      <c r="F19" t="s">
        <v>5</v>
      </c>
    </row>
    <row r="20" spans="1:11" x14ac:dyDescent="0.3">
      <c r="A20" s="2" t="s">
        <v>1</v>
      </c>
      <c r="B20" s="2" t="s">
        <v>2</v>
      </c>
      <c r="C20" s="2" t="s">
        <v>3</v>
      </c>
      <c r="D20" s="3" t="s">
        <v>4</v>
      </c>
      <c r="F20" s="2" t="s">
        <v>1</v>
      </c>
      <c r="G20" s="2" t="s">
        <v>2</v>
      </c>
      <c r="H20" s="2" t="s">
        <v>3</v>
      </c>
      <c r="I20" s="3" t="s">
        <v>4</v>
      </c>
    </row>
    <row r="21" spans="1:11" x14ac:dyDescent="0.3">
      <c r="A21" s="1">
        <v>0.3</v>
      </c>
      <c r="B21">
        <v>0</v>
      </c>
      <c r="C21">
        <v>0</v>
      </c>
      <c r="D21">
        <v>0</v>
      </c>
      <c r="F21" s="1">
        <v>0.3</v>
      </c>
      <c r="G21" s="4">
        <v>-1</v>
      </c>
      <c r="H21" s="4">
        <v>-1</v>
      </c>
      <c r="I21" s="4">
        <v>-1</v>
      </c>
      <c r="K21">
        <v>3</v>
      </c>
    </row>
    <row r="22" spans="1:11" x14ac:dyDescent="0.3">
      <c r="A22" s="1">
        <v>0.4</v>
      </c>
      <c r="B22">
        <v>0</v>
      </c>
      <c r="C22">
        <v>0</v>
      </c>
      <c r="D22">
        <v>0</v>
      </c>
      <c r="F22" s="1">
        <v>0.4</v>
      </c>
      <c r="G22" s="4">
        <v>-1</v>
      </c>
      <c r="H22" s="4">
        <v>-1</v>
      </c>
      <c r="I22" s="4">
        <v>-1</v>
      </c>
      <c r="K22">
        <v>3</v>
      </c>
    </row>
    <row r="23" spans="1:11" x14ac:dyDescent="0.3">
      <c r="A23" s="1">
        <v>0.5</v>
      </c>
      <c r="B23">
        <v>3</v>
      </c>
      <c r="C23">
        <v>0</v>
      </c>
      <c r="D23">
        <v>3</v>
      </c>
      <c r="F23" s="1">
        <v>0.5</v>
      </c>
      <c r="G23">
        <f>0.0223</f>
        <v>2.23E-2</v>
      </c>
      <c r="H23" s="4">
        <v>-1</v>
      </c>
      <c r="I23">
        <f>0.0229</f>
        <v>2.29E-2</v>
      </c>
      <c r="K23">
        <v>3</v>
      </c>
    </row>
    <row r="24" spans="1:11" x14ac:dyDescent="0.3">
      <c r="A24" s="1">
        <v>0.6</v>
      </c>
      <c r="B24">
        <v>6</v>
      </c>
      <c r="C24">
        <v>0</v>
      </c>
      <c r="D24">
        <v>4</v>
      </c>
      <c r="F24" s="1">
        <v>0.6</v>
      </c>
      <c r="G24">
        <f>0.014</f>
        <v>1.4E-2</v>
      </c>
      <c r="H24" s="4">
        <v>-1</v>
      </c>
      <c r="I24">
        <f>0.0141</f>
        <v>1.41E-2</v>
      </c>
      <c r="K24">
        <v>3</v>
      </c>
    </row>
    <row r="25" spans="1:11" x14ac:dyDescent="0.3">
      <c r="A25" s="1">
        <v>0.65</v>
      </c>
      <c r="B25">
        <v>5</v>
      </c>
      <c r="C25">
        <v>1</v>
      </c>
      <c r="D25">
        <v>6</v>
      </c>
      <c r="F25" s="1">
        <v>0.65</v>
      </c>
      <c r="G25">
        <f>0.0042</f>
        <v>4.1999999999999997E-3</v>
      </c>
      <c r="H25">
        <f>0.01</f>
        <v>0.01</v>
      </c>
      <c r="I25">
        <f>0.0133</f>
        <v>1.3299999999999999E-2</v>
      </c>
      <c r="K25">
        <v>3</v>
      </c>
    </row>
    <row r="26" spans="1:11" x14ac:dyDescent="0.3">
      <c r="A26" s="1">
        <v>0.7</v>
      </c>
      <c r="B26">
        <v>4</v>
      </c>
      <c r="C26">
        <v>4</v>
      </c>
      <c r="D26">
        <v>6</v>
      </c>
      <c r="F26" s="1">
        <v>0.7</v>
      </c>
      <c r="G26">
        <v>4.1000000000000003E-3</v>
      </c>
      <c r="H26">
        <f>0.0117</f>
        <v>1.17E-2</v>
      </c>
      <c r="I26">
        <f>0.0048</f>
        <v>4.7999999999999996E-3</v>
      </c>
      <c r="K26">
        <v>3</v>
      </c>
    </row>
    <row r="27" spans="1:11" x14ac:dyDescent="0.3">
      <c r="A27" s="1">
        <v>0.75</v>
      </c>
      <c r="B27">
        <v>1</v>
      </c>
      <c r="C27">
        <v>4</v>
      </c>
      <c r="D27">
        <v>1</v>
      </c>
      <c r="F27" s="1">
        <v>0.75</v>
      </c>
      <c r="G27">
        <v>2.6800000000000001E-2</v>
      </c>
      <c r="H27">
        <f>0.0062</f>
        <v>6.1999999999999998E-3</v>
      </c>
      <c r="I27">
        <v>2.0500000000000001E-2</v>
      </c>
      <c r="K27">
        <v>3</v>
      </c>
    </row>
    <row r="28" spans="1:11" x14ac:dyDescent="0.3">
      <c r="A28" s="1">
        <v>0.8</v>
      </c>
      <c r="B28">
        <v>1</v>
      </c>
      <c r="C28">
        <v>6</v>
      </c>
      <c r="D28">
        <v>1</v>
      </c>
      <c r="F28" s="1">
        <v>0.8</v>
      </c>
      <c r="G28">
        <v>3.0499999999999999E-2</v>
      </c>
      <c r="H28">
        <f>0.0038</f>
        <v>3.8E-3</v>
      </c>
      <c r="I28">
        <v>2.6100000000000002E-2</v>
      </c>
      <c r="K28">
        <v>3</v>
      </c>
    </row>
    <row r="29" spans="1:11" x14ac:dyDescent="0.3">
      <c r="A29" s="1">
        <v>0.85</v>
      </c>
      <c r="B29">
        <v>1</v>
      </c>
      <c r="C29">
        <v>3</v>
      </c>
      <c r="D29">
        <v>1</v>
      </c>
      <c r="F29" s="1">
        <v>0.85</v>
      </c>
      <c r="G29">
        <v>3.0700000000000002E-2</v>
      </c>
      <c r="H29">
        <v>2.0000000000000001E-4</v>
      </c>
      <c r="I29">
        <v>2.7199999999999998E-2</v>
      </c>
      <c r="K29">
        <v>3</v>
      </c>
    </row>
    <row r="30" spans="1:11" x14ac:dyDescent="0.3">
      <c r="A30" s="1">
        <v>0.9</v>
      </c>
      <c r="B30">
        <v>1</v>
      </c>
      <c r="C30">
        <v>1</v>
      </c>
      <c r="D30">
        <v>1</v>
      </c>
      <c r="F30" s="1">
        <v>0.9</v>
      </c>
      <c r="G30">
        <v>3.0700000000000002E-2</v>
      </c>
      <c r="H30">
        <v>1.4800000000000001E-2</v>
      </c>
      <c r="I30">
        <v>2.7099999999999999E-2</v>
      </c>
      <c r="K30">
        <v>3</v>
      </c>
    </row>
    <row r="31" spans="1:11" x14ac:dyDescent="0.3">
      <c r="A31" s="1">
        <v>0.95</v>
      </c>
      <c r="B31">
        <v>1</v>
      </c>
      <c r="C31">
        <v>1</v>
      </c>
      <c r="D31">
        <v>1</v>
      </c>
      <c r="F31" s="1">
        <v>0.95</v>
      </c>
      <c r="G31">
        <v>3.0700000000000002E-2</v>
      </c>
      <c r="H31">
        <v>1.4800000000000001E-2</v>
      </c>
      <c r="I31">
        <v>2.7099999999999999E-2</v>
      </c>
      <c r="K31">
        <v>3</v>
      </c>
    </row>
    <row r="32" spans="1:11" x14ac:dyDescent="0.3">
      <c r="A32" s="1">
        <v>0.99</v>
      </c>
      <c r="B32">
        <v>1</v>
      </c>
      <c r="C32">
        <v>1</v>
      </c>
      <c r="D32">
        <v>1</v>
      </c>
      <c r="F32" s="1">
        <v>0.99</v>
      </c>
      <c r="G32">
        <v>3.0700000000000002E-2</v>
      </c>
      <c r="H32">
        <v>1.4800000000000001E-2</v>
      </c>
      <c r="I32">
        <v>2.7099999999999999E-2</v>
      </c>
      <c r="K32">
        <v>3</v>
      </c>
    </row>
    <row r="35" spans="1:11" x14ac:dyDescent="0.3">
      <c r="A35" t="s">
        <v>7</v>
      </c>
    </row>
    <row r="36" spans="1:11" x14ac:dyDescent="0.3">
      <c r="A36" t="s">
        <v>9</v>
      </c>
      <c r="F36" t="s">
        <v>5</v>
      </c>
    </row>
    <row r="37" spans="1:11" x14ac:dyDescent="0.3">
      <c r="A37" s="2" t="s">
        <v>1</v>
      </c>
      <c r="B37" s="2" t="s">
        <v>2</v>
      </c>
      <c r="C37" s="2" t="s">
        <v>3</v>
      </c>
      <c r="D37" s="3" t="s">
        <v>4</v>
      </c>
      <c r="F37" s="2" t="s">
        <v>1</v>
      </c>
      <c r="G37" s="2" t="s">
        <v>2</v>
      </c>
      <c r="H37" s="2" t="s">
        <v>3</v>
      </c>
      <c r="I37" s="3" t="s">
        <v>4</v>
      </c>
    </row>
    <row r="38" spans="1:11" x14ac:dyDescent="0.3">
      <c r="A38" s="1">
        <v>0.3</v>
      </c>
      <c r="B38">
        <v>0</v>
      </c>
      <c r="C38">
        <v>0</v>
      </c>
      <c r="D38">
        <v>0</v>
      </c>
      <c r="F38" s="1">
        <v>0.3</v>
      </c>
      <c r="G38" s="4">
        <v>-1</v>
      </c>
      <c r="H38" s="4">
        <v>-1</v>
      </c>
      <c r="I38" s="4">
        <v>-1</v>
      </c>
      <c r="K38">
        <v>5</v>
      </c>
    </row>
    <row r="39" spans="1:11" x14ac:dyDescent="0.3">
      <c r="A39" s="1">
        <v>0.4</v>
      </c>
      <c r="B39">
        <v>0</v>
      </c>
      <c r="C39">
        <v>0</v>
      </c>
      <c r="D39">
        <v>0</v>
      </c>
      <c r="F39" s="1">
        <v>0.4</v>
      </c>
      <c r="G39" s="4">
        <v>-1</v>
      </c>
      <c r="H39" s="4">
        <v>-1</v>
      </c>
      <c r="I39" s="4">
        <v>-1</v>
      </c>
      <c r="K39">
        <v>5</v>
      </c>
    </row>
    <row r="40" spans="1:11" x14ac:dyDescent="0.3">
      <c r="A40" s="1">
        <v>0.5</v>
      </c>
      <c r="B40">
        <v>2</v>
      </c>
      <c r="C40">
        <v>0</v>
      </c>
      <c r="D40">
        <v>1</v>
      </c>
      <c r="F40" s="1">
        <v>0.5</v>
      </c>
      <c r="G40">
        <f>0.0294</f>
        <v>2.9399999999999999E-2</v>
      </c>
      <c r="H40" s="4">
        <v>-1</v>
      </c>
      <c r="I40">
        <f>0.0168</f>
        <v>1.6799999999999999E-2</v>
      </c>
      <c r="K40">
        <v>5</v>
      </c>
    </row>
    <row r="41" spans="1:11" x14ac:dyDescent="0.3">
      <c r="A41" s="1">
        <v>0.6</v>
      </c>
      <c r="B41">
        <v>2</v>
      </c>
      <c r="C41">
        <v>0</v>
      </c>
      <c r="D41">
        <v>3</v>
      </c>
      <c r="F41" s="1">
        <v>0.6</v>
      </c>
      <c r="G41">
        <f>0.0083</f>
        <v>8.3000000000000001E-3</v>
      </c>
      <c r="H41" s="4">
        <v>-1</v>
      </c>
      <c r="I41">
        <f>0.0171</f>
        <v>1.7100000000000001E-2</v>
      </c>
      <c r="K41">
        <v>5</v>
      </c>
    </row>
    <row r="42" spans="1:11" x14ac:dyDescent="0.3">
      <c r="A42" s="1">
        <v>0.65</v>
      </c>
      <c r="B42">
        <v>2</v>
      </c>
      <c r="C42">
        <v>0</v>
      </c>
      <c r="D42">
        <v>5</v>
      </c>
      <c r="F42" s="1">
        <v>0.65</v>
      </c>
      <c r="G42">
        <f>0.0082</f>
        <v>8.2000000000000007E-3</v>
      </c>
      <c r="H42" s="4">
        <v>-1</v>
      </c>
      <c r="I42">
        <f>0.0226</f>
        <v>2.2599999999999999E-2</v>
      </c>
      <c r="K42">
        <v>5</v>
      </c>
    </row>
    <row r="43" spans="1:11" x14ac:dyDescent="0.3">
      <c r="A43" s="1">
        <v>0.7</v>
      </c>
      <c r="B43">
        <v>1</v>
      </c>
      <c r="C43">
        <v>1</v>
      </c>
      <c r="D43">
        <v>2</v>
      </c>
      <c r="F43" s="1">
        <v>0.7</v>
      </c>
      <c r="G43">
        <v>1.77E-2</v>
      </c>
      <c r="H43">
        <f>0.0085</f>
        <v>8.5000000000000006E-3</v>
      </c>
      <c r="I43">
        <v>6.1999999999999998E-3</v>
      </c>
      <c r="K43">
        <v>5</v>
      </c>
    </row>
    <row r="44" spans="1:11" x14ac:dyDescent="0.3">
      <c r="A44" s="1">
        <v>0.75</v>
      </c>
      <c r="B44">
        <v>1</v>
      </c>
      <c r="C44">
        <v>3</v>
      </c>
      <c r="D44">
        <v>1</v>
      </c>
      <c r="F44" s="1">
        <v>0.75</v>
      </c>
      <c r="G44">
        <v>2.6100000000000002E-2</v>
      </c>
      <c r="H44">
        <f>0.008</f>
        <v>8.0000000000000002E-3</v>
      </c>
      <c r="I44">
        <v>1.9599999999999999E-2</v>
      </c>
      <c r="K44">
        <v>5</v>
      </c>
    </row>
    <row r="45" spans="1:11" x14ac:dyDescent="0.3">
      <c r="A45" s="1">
        <v>0.8</v>
      </c>
      <c r="B45">
        <v>1</v>
      </c>
      <c r="C45">
        <v>3</v>
      </c>
      <c r="D45">
        <v>1</v>
      </c>
      <c r="F45" s="1">
        <v>0.8</v>
      </c>
      <c r="G45">
        <v>3.0499999999999999E-2</v>
      </c>
      <c r="H45">
        <f>0.0088</f>
        <v>8.8000000000000005E-3</v>
      </c>
      <c r="I45">
        <v>2.6100000000000002E-2</v>
      </c>
      <c r="K45">
        <v>5</v>
      </c>
    </row>
    <row r="46" spans="1:11" x14ac:dyDescent="0.3">
      <c r="A46" s="1">
        <v>0.85</v>
      </c>
      <c r="B46">
        <v>1</v>
      </c>
      <c r="C46">
        <v>1</v>
      </c>
      <c r="D46">
        <v>1</v>
      </c>
      <c r="F46" s="1">
        <v>0.85</v>
      </c>
      <c r="G46">
        <v>3.0700000000000002E-2</v>
      </c>
      <c r="H46">
        <v>9.5999999999999992E-3</v>
      </c>
      <c r="I46">
        <v>2.7199999999999998E-2</v>
      </c>
      <c r="K46">
        <v>5</v>
      </c>
    </row>
    <row r="47" spans="1:11" x14ac:dyDescent="0.3">
      <c r="A47" s="1">
        <v>0.9</v>
      </c>
      <c r="B47">
        <v>1</v>
      </c>
      <c r="C47">
        <v>1</v>
      </c>
      <c r="D47">
        <v>1</v>
      </c>
      <c r="F47" s="1">
        <v>0.9</v>
      </c>
      <c r="G47">
        <v>3.0700000000000002E-2</v>
      </c>
      <c r="H47">
        <v>1.4800000000000001E-2</v>
      </c>
      <c r="I47">
        <v>2.7099999999999999E-2</v>
      </c>
      <c r="K47">
        <v>5</v>
      </c>
    </row>
    <row r="48" spans="1:11" x14ac:dyDescent="0.3">
      <c r="A48" s="1">
        <v>0.95</v>
      </c>
      <c r="B48">
        <v>1</v>
      </c>
      <c r="C48">
        <v>1</v>
      </c>
      <c r="D48">
        <v>1</v>
      </c>
      <c r="F48" s="1">
        <v>0.95</v>
      </c>
      <c r="G48">
        <v>3.0700000000000002E-2</v>
      </c>
      <c r="H48">
        <v>1.4800000000000001E-2</v>
      </c>
      <c r="I48">
        <v>2.7099999999999999E-2</v>
      </c>
      <c r="K48">
        <v>5</v>
      </c>
    </row>
    <row r="49" spans="1:11" x14ac:dyDescent="0.3">
      <c r="A49" s="1">
        <v>0.99</v>
      </c>
      <c r="B49">
        <v>1</v>
      </c>
      <c r="C49">
        <v>1</v>
      </c>
      <c r="D49">
        <v>1</v>
      </c>
      <c r="F49" s="1">
        <v>0.99</v>
      </c>
      <c r="G49">
        <v>3.0700000000000002E-2</v>
      </c>
      <c r="H49">
        <v>1.4800000000000001E-2</v>
      </c>
      <c r="I49">
        <v>2.7099999999999999E-2</v>
      </c>
      <c r="K49">
        <v>5</v>
      </c>
    </row>
    <row r="52" spans="1:11" x14ac:dyDescent="0.3">
      <c r="A52" t="s">
        <v>8</v>
      </c>
    </row>
    <row r="53" spans="1:11" x14ac:dyDescent="0.3">
      <c r="A53" t="s">
        <v>9</v>
      </c>
      <c r="F53" t="s">
        <v>5</v>
      </c>
    </row>
    <row r="54" spans="1:11" x14ac:dyDescent="0.3">
      <c r="A54" s="2" t="s">
        <v>1</v>
      </c>
      <c r="B54" s="2" t="s">
        <v>2</v>
      </c>
      <c r="C54" s="2" t="s">
        <v>3</v>
      </c>
      <c r="D54" s="3" t="s">
        <v>4</v>
      </c>
      <c r="F54" s="2" t="s">
        <v>1</v>
      </c>
      <c r="G54" s="2" t="s">
        <v>2</v>
      </c>
      <c r="H54" s="2" t="s">
        <v>3</v>
      </c>
      <c r="I54" s="3" t="s">
        <v>4</v>
      </c>
    </row>
    <row r="55" spans="1:11" x14ac:dyDescent="0.3">
      <c r="A55" s="1">
        <v>0.3</v>
      </c>
      <c r="B55">
        <v>0</v>
      </c>
      <c r="C55">
        <v>0</v>
      </c>
      <c r="D55">
        <v>0</v>
      </c>
      <c r="F55" s="1">
        <v>0.3</v>
      </c>
      <c r="G55" s="4">
        <v>-1</v>
      </c>
      <c r="H55" s="4">
        <v>-1</v>
      </c>
      <c r="I55" s="4">
        <v>-1</v>
      </c>
      <c r="K55" s="4">
        <v>30</v>
      </c>
    </row>
    <row r="56" spans="1:11" x14ac:dyDescent="0.3">
      <c r="A56" s="1">
        <v>0.4</v>
      </c>
      <c r="B56">
        <v>0</v>
      </c>
      <c r="C56">
        <v>0</v>
      </c>
      <c r="D56">
        <v>0</v>
      </c>
      <c r="F56" s="1">
        <v>0.4</v>
      </c>
      <c r="G56" s="4">
        <v>-1</v>
      </c>
      <c r="H56" s="4">
        <v>-1</v>
      </c>
      <c r="I56" s="4">
        <v>-1</v>
      </c>
      <c r="K56" s="4">
        <v>30</v>
      </c>
    </row>
    <row r="57" spans="1:11" x14ac:dyDescent="0.3">
      <c r="A57" s="1">
        <v>0.5</v>
      </c>
      <c r="B57">
        <v>0</v>
      </c>
      <c r="C57">
        <v>0</v>
      </c>
      <c r="D57">
        <v>0</v>
      </c>
      <c r="F57" s="1">
        <v>0.5</v>
      </c>
      <c r="G57" s="4">
        <v>-1</v>
      </c>
      <c r="H57" s="4">
        <v>-1</v>
      </c>
      <c r="I57" s="4">
        <v>-1</v>
      </c>
      <c r="K57" s="4">
        <v>30</v>
      </c>
    </row>
    <row r="58" spans="1:11" x14ac:dyDescent="0.3">
      <c r="A58" s="1">
        <v>0.6</v>
      </c>
      <c r="B58">
        <v>0</v>
      </c>
      <c r="C58">
        <v>0</v>
      </c>
      <c r="D58">
        <v>0</v>
      </c>
      <c r="F58" s="1">
        <v>0.6</v>
      </c>
      <c r="G58" s="4">
        <v>-1</v>
      </c>
      <c r="H58" s="4">
        <v>-1</v>
      </c>
      <c r="I58" s="4">
        <v>-1</v>
      </c>
      <c r="K58" s="4">
        <v>30</v>
      </c>
    </row>
    <row r="59" spans="1:11" x14ac:dyDescent="0.3">
      <c r="A59" s="1">
        <v>0.65</v>
      </c>
      <c r="B59">
        <v>0</v>
      </c>
      <c r="C59">
        <v>0</v>
      </c>
      <c r="D59">
        <v>0</v>
      </c>
      <c r="F59" s="1">
        <v>0.65</v>
      </c>
      <c r="G59" s="4">
        <v>-1</v>
      </c>
      <c r="H59" s="4">
        <v>-1</v>
      </c>
      <c r="I59" s="4">
        <v>-1</v>
      </c>
      <c r="K59" s="4">
        <v>30</v>
      </c>
    </row>
    <row r="60" spans="1:11" x14ac:dyDescent="0.3">
      <c r="A60" s="1">
        <v>0.7</v>
      </c>
      <c r="B60">
        <v>0</v>
      </c>
      <c r="C60">
        <v>0</v>
      </c>
      <c r="D60">
        <v>0</v>
      </c>
      <c r="F60" s="1">
        <v>0.7</v>
      </c>
      <c r="G60" s="4">
        <v>-1</v>
      </c>
      <c r="H60" s="4">
        <v>-1</v>
      </c>
      <c r="I60" s="4">
        <v>-1</v>
      </c>
      <c r="K60" s="4">
        <v>30</v>
      </c>
    </row>
    <row r="61" spans="1:11" x14ac:dyDescent="0.3">
      <c r="A61" s="1">
        <v>0.75</v>
      </c>
      <c r="B61">
        <v>1</v>
      </c>
      <c r="C61">
        <v>0</v>
      </c>
      <c r="D61">
        <v>0</v>
      </c>
      <c r="F61" s="1">
        <v>0.75</v>
      </c>
      <c r="G61">
        <f>0.0035</f>
        <v>3.5000000000000001E-3</v>
      </c>
      <c r="H61" s="4">
        <v>-1</v>
      </c>
      <c r="I61" s="4">
        <v>-1</v>
      </c>
      <c r="K61" s="4">
        <v>30</v>
      </c>
    </row>
    <row r="62" spans="1:11" x14ac:dyDescent="0.3">
      <c r="A62" s="1">
        <v>0.8</v>
      </c>
      <c r="B62">
        <v>1</v>
      </c>
      <c r="C62">
        <v>0</v>
      </c>
      <c r="D62">
        <v>1</v>
      </c>
      <c r="F62" s="1">
        <v>0.8</v>
      </c>
      <c r="G62">
        <v>2.1899999999999999E-2</v>
      </c>
      <c r="H62" s="4">
        <v>-1</v>
      </c>
      <c r="I62">
        <v>1.17E-2</v>
      </c>
      <c r="K62" s="4">
        <v>30</v>
      </c>
    </row>
    <row r="63" spans="1:11" x14ac:dyDescent="0.3">
      <c r="A63" s="1">
        <v>0.85</v>
      </c>
      <c r="B63">
        <v>1</v>
      </c>
      <c r="C63">
        <v>0</v>
      </c>
      <c r="D63">
        <v>1</v>
      </c>
      <c r="F63" s="1">
        <v>0.85</v>
      </c>
      <c r="G63">
        <v>3.0599999999999999E-2</v>
      </c>
      <c r="H63" s="4">
        <v>-1</v>
      </c>
      <c r="I63">
        <v>2.5399999999999999E-2</v>
      </c>
      <c r="K63" s="4">
        <v>30</v>
      </c>
    </row>
    <row r="64" spans="1:11" x14ac:dyDescent="0.3">
      <c r="A64" s="1">
        <v>0.9</v>
      </c>
      <c r="B64">
        <v>1</v>
      </c>
      <c r="C64">
        <v>1</v>
      </c>
      <c r="D64">
        <v>1</v>
      </c>
      <c r="F64" s="1">
        <v>0.9</v>
      </c>
      <c r="G64">
        <v>3.0700000000000002E-2</v>
      </c>
      <c r="H64">
        <v>1.2E-2</v>
      </c>
      <c r="I64">
        <v>2.7099999999999999E-2</v>
      </c>
      <c r="K64" s="4">
        <v>30</v>
      </c>
    </row>
    <row r="65" spans="1:11" x14ac:dyDescent="0.3">
      <c r="A65" s="1">
        <v>0.95</v>
      </c>
      <c r="B65">
        <v>1</v>
      </c>
      <c r="C65">
        <v>1</v>
      </c>
      <c r="D65">
        <v>1</v>
      </c>
      <c r="F65" s="1">
        <v>0.95</v>
      </c>
      <c r="G65">
        <v>3.0700000000000002E-2</v>
      </c>
      <c r="H65">
        <v>1.4800000000000001E-2</v>
      </c>
      <c r="I65">
        <v>2.7099999999999999E-2</v>
      </c>
      <c r="K65" s="4">
        <v>30</v>
      </c>
    </row>
    <row r="66" spans="1:11" x14ac:dyDescent="0.3">
      <c r="A66" s="1">
        <v>0.99</v>
      </c>
      <c r="B66">
        <v>1</v>
      </c>
      <c r="C66">
        <v>1</v>
      </c>
      <c r="D66">
        <v>1</v>
      </c>
      <c r="F66" s="1">
        <v>0.99</v>
      </c>
      <c r="G66">
        <v>3.0700000000000002E-2</v>
      </c>
      <c r="H66">
        <v>1.4800000000000001E-2</v>
      </c>
      <c r="I66">
        <v>2.7099999999999999E-2</v>
      </c>
      <c r="K66" s="4">
        <v>30</v>
      </c>
    </row>
    <row r="70" spans="1:11" ht="15" thickBot="1" x14ac:dyDescent="0.35">
      <c r="B70" s="8" t="s">
        <v>10</v>
      </c>
      <c r="C70" s="8" t="s">
        <v>11</v>
      </c>
      <c r="D70" s="8" t="s">
        <v>12</v>
      </c>
    </row>
    <row r="71" spans="1:11" x14ac:dyDescent="0.3">
      <c r="A71" s="9" t="s">
        <v>13</v>
      </c>
      <c r="B71">
        <f xml:space="preserve"> INDEX($K4:$K66,MATCH(MAX(G4:G66),G4:G66,0),0)</f>
        <v>2</v>
      </c>
      <c r="C71">
        <f xml:space="preserve"> INDEX($K4:$K66,MATCH(MAX(H4:H66),H4:H66,0),0)</f>
        <v>2</v>
      </c>
      <c r="D71">
        <f xml:space="preserve"> INDEX($K4:$K66,MATCH(MAX(I4:I66),I4:I66,0),0)</f>
        <v>2</v>
      </c>
    </row>
    <row r="72" spans="1:11" x14ac:dyDescent="0.3">
      <c r="A72" s="9" t="s">
        <v>1</v>
      </c>
      <c r="B72">
        <f xml:space="preserve"> INDEX($A4:$A66,MATCH(MAX(G4:G66),G4:G66,0),0)</f>
        <v>0.4</v>
      </c>
      <c r="C72">
        <f t="shared" ref="C72:D72" si="0" xml:space="preserve"> INDEX($A4:$A66,MATCH(MAX(H4:H66),H4:H66,0),0)</f>
        <v>0.6</v>
      </c>
      <c r="D72">
        <f t="shared" si="0"/>
        <v>0.4</v>
      </c>
    </row>
    <row r="73" spans="1:11" x14ac:dyDescent="0.3">
      <c r="A73" s="9" t="s">
        <v>14</v>
      </c>
      <c r="B73">
        <f>MAX(G4:G66)</f>
        <v>4.7800000000000002E-2</v>
      </c>
      <c r="C73">
        <f t="shared" ref="C73:D73" si="1">MAX(H4:H66)</f>
        <v>2.2800000000000001E-2</v>
      </c>
      <c r="D73">
        <f t="shared" si="1"/>
        <v>3.7999999999999999E-2</v>
      </c>
    </row>
    <row r="74" spans="1:11" x14ac:dyDescent="0.3">
      <c r="A74" s="9" t="s">
        <v>9</v>
      </c>
      <c r="B74">
        <f xml:space="preserve"> INDEX(B4:B66,MATCH(MAX(G4:G66),G4:G66,0),0)</f>
        <v>3</v>
      </c>
      <c r="C74">
        <f t="shared" ref="C74:D74" si="2" xml:space="preserve"> INDEX(C4:C66,MATCH(MAX(H4:H66),H4:H66,0),0)</f>
        <v>4</v>
      </c>
      <c r="D74">
        <f t="shared" si="2"/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22C91-F312-4311-90D6-867557AE1FC0}">
  <dimension ref="A1:K74"/>
  <sheetViews>
    <sheetView topLeftCell="A18" zoomScale="64" workbookViewId="0">
      <selection activeCell="K4" sqref="K4:K66"/>
    </sheetView>
  </sheetViews>
  <sheetFormatPr baseColWidth="10" defaultRowHeight="14.4" x14ac:dyDescent="0.3"/>
  <sheetData>
    <row r="1" spans="1:11" x14ac:dyDescent="0.3">
      <c r="A1" t="s">
        <v>0</v>
      </c>
    </row>
    <row r="2" spans="1:11" x14ac:dyDescent="0.3">
      <c r="A2" t="s">
        <v>9</v>
      </c>
      <c r="F2" t="s">
        <v>5</v>
      </c>
    </row>
    <row r="3" spans="1:11" x14ac:dyDescent="0.3">
      <c r="A3" s="2" t="s">
        <v>1</v>
      </c>
      <c r="B3" s="2" t="s">
        <v>2</v>
      </c>
      <c r="C3" s="2" t="s">
        <v>3</v>
      </c>
      <c r="D3" s="3" t="s">
        <v>4</v>
      </c>
      <c r="F3" s="2" t="s">
        <v>1</v>
      </c>
      <c r="G3" s="2" t="s">
        <v>2</v>
      </c>
      <c r="H3" s="2" t="s">
        <v>3</v>
      </c>
      <c r="I3" s="3" t="s">
        <v>4</v>
      </c>
    </row>
    <row r="4" spans="1:11" x14ac:dyDescent="0.3">
      <c r="A4" s="1">
        <v>0.3</v>
      </c>
      <c r="B4">
        <v>29</v>
      </c>
      <c r="C4">
        <v>13</v>
      </c>
      <c r="D4">
        <v>21</v>
      </c>
      <c r="F4" s="1">
        <v>0.3</v>
      </c>
      <c r="G4">
        <f>0.0895</f>
        <v>8.9499999999999996E-2</v>
      </c>
      <c r="H4">
        <f>0.0173</f>
        <v>1.7299999999999999E-2</v>
      </c>
      <c r="I4">
        <f>0.0737</f>
        <v>7.3700000000000002E-2</v>
      </c>
      <c r="K4">
        <v>2</v>
      </c>
    </row>
    <row r="5" spans="1:11" x14ac:dyDescent="0.3">
      <c r="A5" s="1">
        <v>0.4</v>
      </c>
      <c r="B5">
        <v>39</v>
      </c>
      <c r="C5">
        <v>18</v>
      </c>
      <c r="D5">
        <v>39</v>
      </c>
      <c r="F5" s="1">
        <v>0.4</v>
      </c>
      <c r="G5">
        <f>0.088</f>
        <v>8.7999999999999995E-2</v>
      </c>
      <c r="H5">
        <f>0.0245</f>
        <v>2.4500000000000001E-2</v>
      </c>
      <c r="I5">
        <f>0.0666</f>
        <v>6.6600000000000006E-2</v>
      </c>
      <c r="K5">
        <v>2</v>
      </c>
    </row>
    <row r="6" spans="1:11" x14ac:dyDescent="0.3">
      <c r="A6" s="1">
        <v>0.5</v>
      </c>
      <c r="B6">
        <v>34</v>
      </c>
      <c r="C6">
        <v>34</v>
      </c>
      <c r="D6">
        <v>43</v>
      </c>
      <c r="F6" s="1">
        <v>0.5</v>
      </c>
      <c r="G6">
        <f>0.0816</f>
        <v>8.1600000000000006E-2</v>
      </c>
      <c r="H6">
        <f>0.0301</f>
        <v>3.0099999999999998E-2</v>
      </c>
      <c r="I6">
        <f>0.0736</f>
        <v>7.3599999999999999E-2</v>
      </c>
      <c r="K6">
        <v>2</v>
      </c>
    </row>
    <row r="7" spans="1:11" x14ac:dyDescent="0.3">
      <c r="A7" s="1">
        <v>0.6</v>
      </c>
      <c r="B7">
        <v>33</v>
      </c>
      <c r="C7">
        <v>43</v>
      </c>
      <c r="D7">
        <v>48</v>
      </c>
      <c r="F7" s="1">
        <v>0.6</v>
      </c>
      <c r="G7">
        <f>0.0735</f>
        <v>7.3499999999999996E-2</v>
      </c>
      <c r="H7">
        <f>0.0271</f>
        <v>2.7099999999999999E-2</v>
      </c>
      <c r="I7">
        <f>0.0653</f>
        <v>6.5299999999999997E-2</v>
      </c>
      <c r="K7">
        <v>2</v>
      </c>
    </row>
    <row r="8" spans="1:11" x14ac:dyDescent="0.3">
      <c r="A8" s="1">
        <v>0.65</v>
      </c>
      <c r="B8">
        <v>17</v>
      </c>
      <c r="C8">
        <v>47</v>
      </c>
      <c r="D8">
        <v>42</v>
      </c>
      <c r="F8" s="1">
        <v>0.65</v>
      </c>
      <c r="G8">
        <f>0.0523</f>
        <v>5.2299999999999999E-2</v>
      </c>
      <c r="H8">
        <f>0.0279</f>
        <v>2.7900000000000001E-2</v>
      </c>
      <c r="I8">
        <f>0.0561</f>
        <v>5.6099999999999997E-2</v>
      </c>
      <c r="K8">
        <v>2</v>
      </c>
    </row>
    <row r="9" spans="1:11" x14ac:dyDescent="0.3">
      <c r="A9" s="1">
        <v>0.7</v>
      </c>
      <c r="B9">
        <v>6</v>
      </c>
      <c r="C9">
        <v>52</v>
      </c>
      <c r="D9">
        <v>13</v>
      </c>
      <c r="F9" s="1">
        <v>0.7</v>
      </c>
      <c r="G9">
        <f>0.0225</f>
        <v>2.2499999999999999E-2</v>
      </c>
      <c r="H9">
        <f>0.0324</f>
        <v>3.2399999999999998E-2</v>
      </c>
      <c r="I9">
        <f>0.034</f>
        <v>3.4000000000000002E-2</v>
      </c>
      <c r="K9">
        <v>2</v>
      </c>
    </row>
    <row r="10" spans="1:11" x14ac:dyDescent="0.3">
      <c r="A10" s="1">
        <v>0.75</v>
      </c>
      <c r="B10">
        <v>1</v>
      </c>
      <c r="C10">
        <v>48</v>
      </c>
      <c r="D10">
        <v>3</v>
      </c>
      <c r="F10" s="1">
        <v>0.75</v>
      </c>
      <c r="G10">
        <v>2.2200000000000001E-2</v>
      </c>
      <c r="H10">
        <f>0.0339</f>
        <v>3.39E-2</v>
      </c>
      <c r="I10">
        <v>1.26E-2</v>
      </c>
      <c r="K10">
        <v>2</v>
      </c>
    </row>
    <row r="11" spans="1:11" x14ac:dyDescent="0.3">
      <c r="A11" s="1">
        <v>0.8</v>
      </c>
      <c r="B11">
        <v>1</v>
      </c>
      <c r="C11">
        <v>28</v>
      </c>
      <c r="D11">
        <v>1</v>
      </c>
      <c r="F11" s="1">
        <v>0.8</v>
      </c>
      <c r="G11">
        <v>2.2499999999999999E-2</v>
      </c>
      <c r="H11">
        <f>0.0304</f>
        <v>3.04E-2</v>
      </c>
      <c r="I11">
        <v>1.9699999999999999E-2</v>
      </c>
      <c r="K11">
        <v>2</v>
      </c>
    </row>
    <row r="12" spans="1:11" x14ac:dyDescent="0.3">
      <c r="A12" s="1">
        <v>0.85</v>
      </c>
      <c r="B12">
        <v>1</v>
      </c>
      <c r="C12">
        <v>4</v>
      </c>
      <c r="D12">
        <v>1</v>
      </c>
      <c r="F12" s="1">
        <v>0.85</v>
      </c>
      <c r="G12">
        <v>2.2499999999999999E-2</v>
      </c>
      <c r="H12">
        <v>2.7000000000000001E-3</v>
      </c>
      <c r="I12">
        <v>1.9699999999999999E-2</v>
      </c>
      <c r="K12">
        <v>2</v>
      </c>
    </row>
    <row r="13" spans="1:11" x14ac:dyDescent="0.3">
      <c r="A13" s="1">
        <v>0.9</v>
      </c>
      <c r="B13">
        <v>1</v>
      </c>
      <c r="C13">
        <v>1</v>
      </c>
      <c r="D13">
        <v>1</v>
      </c>
      <c r="F13" s="1">
        <v>0.9</v>
      </c>
      <c r="G13">
        <v>2.2499999999999999E-2</v>
      </c>
      <c r="H13">
        <v>1.0699999999999999E-2</v>
      </c>
      <c r="I13">
        <v>1.9599999999999999E-2</v>
      </c>
      <c r="K13">
        <v>2</v>
      </c>
    </row>
    <row r="14" spans="1:11" x14ac:dyDescent="0.3">
      <c r="A14" s="1">
        <v>0.95</v>
      </c>
      <c r="B14">
        <v>1</v>
      </c>
      <c r="C14">
        <v>1</v>
      </c>
      <c r="D14">
        <v>1</v>
      </c>
      <c r="F14" s="1">
        <v>0.95</v>
      </c>
      <c r="G14">
        <v>2.2499999999999999E-2</v>
      </c>
      <c r="H14">
        <v>1.0699999999999999E-2</v>
      </c>
      <c r="I14">
        <v>1.9599999999999999E-2</v>
      </c>
      <c r="K14">
        <v>2</v>
      </c>
    </row>
    <row r="15" spans="1:11" x14ac:dyDescent="0.3">
      <c r="A15" s="1">
        <v>0.99</v>
      </c>
      <c r="B15">
        <v>1</v>
      </c>
      <c r="C15">
        <v>1</v>
      </c>
      <c r="D15">
        <v>1</v>
      </c>
      <c r="F15" s="1">
        <v>0.99</v>
      </c>
      <c r="G15">
        <v>2.2499999999999999E-2</v>
      </c>
      <c r="H15">
        <v>1.0699999999999999E-2</v>
      </c>
      <c r="I15">
        <v>1.9599999999999999E-2</v>
      </c>
      <c r="K15">
        <v>2</v>
      </c>
    </row>
    <row r="18" spans="1:11" x14ac:dyDescent="0.3">
      <c r="A18" t="s">
        <v>6</v>
      </c>
    </row>
    <row r="19" spans="1:11" x14ac:dyDescent="0.3">
      <c r="A19" t="s">
        <v>9</v>
      </c>
      <c r="F19" t="s">
        <v>5</v>
      </c>
    </row>
    <row r="20" spans="1:11" x14ac:dyDescent="0.3">
      <c r="A20" s="2" t="s">
        <v>1</v>
      </c>
      <c r="B20" s="2" t="s">
        <v>2</v>
      </c>
      <c r="C20" s="2" t="s">
        <v>3</v>
      </c>
      <c r="D20" s="3" t="s">
        <v>4</v>
      </c>
      <c r="F20" s="2" t="s">
        <v>1</v>
      </c>
      <c r="G20" s="2" t="s">
        <v>2</v>
      </c>
      <c r="H20" s="2" t="s">
        <v>3</v>
      </c>
      <c r="I20" s="3" t="s">
        <v>4</v>
      </c>
    </row>
    <row r="21" spans="1:11" x14ac:dyDescent="0.3">
      <c r="A21" s="1">
        <v>0.3</v>
      </c>
      <c r="B21">
        <v>8</v>
      </c>
      <c r="C21">
        <v>2</v>
      </c>
      <c r="D21">
        <v>3</v>
      </c>
      <c r="F21" s="1">
        <v>0.3</v>
      </c>
      <c r="G21">
        <f>0.0594</f>
        <v>5.9400000000000001E-2</v>
      </c>
      <c r="H21" s="4">
        <f>0.004</f>
        <v>4.0000000000000001E-3</v>
      </c>
      <c r="I21" s="4">
        <f>0.0174</f>
        <v>1.7399999999999999E-2</v>
      </c>
      <c r="K21">
        <v>3</v>
      </c>
    </row>
    <row r="22" spans="1:11" x14ac:dyDescent="0.3">
      <c r="A22" s="1">
        <v>0.4</v>
      </c>
      <c r="B22">
        <v>10</v>
      </c>
      <c r="C22">
        <v>3</v>
      </c>
      <c r="D22">
        <v>9</v>
      </c>
      <c r="F22" s="1">
        <v>0.4</v>
      </c>
      <c r="G22">
        <f>0.0634</f>
        <v>6.3399999999999998E-2</v>
      </c>
      <c r="H22" s="4">
        <f>0.0088</f>
        <v>8.8000000000000005E-3</v>
      </c>
      <c r="I22">
        <f>0.0398</f>
        <v>3.9800000000000002E-2</v>
      </c>
      <c r="K22">
        <v>3</v>
      </c>
    </row>
    <row r="23" spans="1:11" x14ac:dyDescent="0.3">
      <c r="A23" s="1">
        <v>0.5</v>
      </c>
      <c r="B23">
        <v>7</v>
      </c>
      <c r="C23">
        <v>8</v>
      </c>
      <c r="D23">
        <v>10</v>
      </c>
      <c r="F23" s="1">
        <v>0.5</v>
      </c>
      <c r="G23">
        <f>0.0237</f>
        <v>2.3699999999999999E-2</v>
      </c>
      <c r="H23">
        <f>0.0159</f>
        <v>1.5900000000000001E-2</v>
      </c>
      <c r="I23">
        <f>0.0355</f>
        <v>3.5499999999999997E-2</v>
      </c>
      <c r="K23">
        <v>3</v>
      </c>
    </row>
    <row r="24" spans="1:11" x14ac:dyDescent="0.3">
      <c r="A24" s="1">
        <v>0.6</v>
      </c>
      <c r="B24">
        <v>10</v>
      </c>
      <c r="C24">
        <v>14</v>
      </c>
      <c r="D24">
        <v>13</v>
      </c>
      <c r="F24" s="1">
        <v>0.6</v>
      </c>
      <c r="G24">
        <f>0.0495</f>
        <v>4.9500000000000002E-2</v>
      </c>
      <c r="H24">
        <f>0.0247</f>
        <v>2.47E-2</v>
      </c>
      <c r="I24">
        <f>0.0425</f>
        <v>4.2500000000000003E-2</v>
      </c>
      <c r="K24">
        <v>3</v>
      </c>
    </row>
    <row r="25" spans="1:11" x14ac:dyDescent="0.3">
      <c r="A25" s="1">
        <v>0.65</v>
      </c>
      <c r="B25">
        <v>6</v>
      </c>
      <c r="C25">
        <v>15</v>
      </c>
      <c r="D25">
        <v>14</v>
      </c>
      <c r="F25" s="1">
        <v>0.65</v>
      </c>
      <c r="G25">
        <f>0.0358</f>
        <v>3.5799999999999998E-2</v>
      </c>
      <c r="H25">
        <f>0.0225</f>
        <v>2.2499999999999999E-2</v>
      </c>
      <c r="I25">
        <f>0.0395</f>
        <v>3.95E-2</v>
      </c>
      <c r="K25">
        <v>3</v>
      </c>
    </row>
    <row r="26" spans="1:11" x14ac:dyDescent="0.3">
      <c r="A26" s="1">
        <v>0.7</v>
      </c>
      <c r="B26">
        <v>2</v>
      </c>
      <c r="C26">
        <v>16</v>
      </c>
      <c r="D26">
        <v>3</v>
      </c>
      <c r="F26" s="1">
        <v>0.7</v>
      </c>
      <c r="G26">
        <v>1.1599999999999999E-2</v>
      </c>
      <c r="H26">
        <f>0.0276</f>
        <v>2.76E-2</v>
      </c>
      <c r="I26">
        <f>0.0092</f>
        <v>9.1999999999999998E-3</v>
      </c>
      <c r="K26">
        <v>3</v>
      </c>
    </row>
    <row r="27" spans="1:11" x14ac:dyDescent="0.3">
      <c r="A27" s="1">
        <v>0.75</v>
      </c>
      <c r="B27">
        <v>1</v>
      </c>
      <c r="C27">
        <v>13</v>
      </c>
      <c r="D27">
        <v>2</v>
      </c>
      <c r="F27" s="1">
        <v>0.75</v>
      </c>
      <c r="G27">
        <v>2.2200000000000001E-2</v>
      </c>
      <c r="H27">
        <f>0.0221</f>
        <v>2.2100000000000002E-2</v>
      </c>
      <c r="I27">
        <v>1.1900000000000001E-2</v>
      </c>
      <c r="K27">
        <v>3</v>
      </c>
    </row>
    <row r="28" spans="1:11" x14ac:dyDescent="0.3">
      <c r="A28" s="1">
        <v>0.8</v>
      </c>
      <c r="B28">
        <v>1</v>
      </c>
      <c r="C28">
        <v>7</v>
      </c>
      <c r="D28">
        <v>1</v>
      </c>
      <c r="F28" s="1">
        <v>0.8</v>
      </c>
      <c r="G28">
        <v>2.2499999999999999E-2</v>
      </c>
      <c r="H28">
        <f>0.0174</f>
        <v>1.7399999999999999E-2</v>
      </c>
      <c r="I28">
        <v>1.9699999999999999E-2</v>
      </c>
      <c r="K28">
        <v>3</v>
      </c>
    </row>
    <row r="29" spans="1:11" x14ac:dyDescent="0.3">
      <c r="A29" s="1">
        <v>0.85</v>
      </c>
      <c r="B29">
        <v>1</v>
      </c>
      <c r="C29">
        <v>3</v>
      </c>
      <c r="D29">
        <v>1</v>
      </c>
      <c r="F29" s="1">
        <v>0.85</v>
      </c>
      <c r="G29">
        <v>2.2499999999999999E-2</v>
      </c>
      <c r="H29">
        <v>1.6999999999999999E-3</v>
      </c>
      <c r="I29">
        <v>1.9699999999999999E-2</v>
      </c>
      <c r="K29">
        <v>3</v>
      </c>
    </row>
    <row r="30" spans="1:11" x14ac:dyDescent="0.3">
      <c r="A30" s="1">
        <v>0.9</v>
      </c>
      <c r="B30">
        <v>1</v>
      </c>
      <c r="C30">
        <v>1</v>
      </c>
      <c r="D30">
        <v>1</v>
      </c>
      <c r="F30" s="1">
        <v>0.9</v>
      </c>
      <c r="G30">
        <v>2.2499999999999999E-2</v>
      </c>
      <c r="H30">
        <v>1.0699999999999999E-2</v>
      </c>
      <c r="I30">
        <v>1.9599999999999999E-2</v>
      </c>
      <c r="K30">
        <v>3</v>
      </c>
    </row>
    <row r="31" spans="1:11" x14ac:dyDescent="0.3">
      <c r="A31" s="1">
        <v>0.95</v>
      </c>
      <c r="B31">
        <v>1</v>
      </c>
      <c r="C31">
        <v>1</v>
      </c>
      <c r="D31">
        <v>1</v>
      </c>
      <c r="F31" s="1">
        <v>0.95</v>
      </c>
      <c r="G31">
        <v>2.2499999999999999E-2</v>
      </c>
      <c r="H31">
        <v>1.0699999999999999E-2</v>
      </c>
      <c r="I31">
        <v>1.9599999999999999E-2</v>
      </c>
      <c r="K31">
        <v>3</v>
      </c>
    </row>
    <row r="32" spans="1:11" x14ac:dyDescent="0.3">
      <c r="A32" s="1">
        <v>0.99</v>
      </c>
      <c r="B32">
        <v>1</v>
      </c>
      <c r="C32">
        <v>1</v>
      </c>
      <c r="D32">
        <v>1</v>
      </c>
      <c r="F32" s="1">
        <v>0.99</v>
      </c>
      <c r="G32">
        <v>2.2499999999999999E-2</v>
      </c>
      <c r="H32">
        <v>1.0699999999999999E-2</v>
      </c>
      <c r="I32">
        <v>1.9599999999999999E-2</v>
      </c>
      <c r="K32">
        <v>3</v>
      </c>
    </row>
    <row r="35" spans="1:11" x14ac:dyDescent="0.3">
      <c r="A35" t="s">
        <v>7</v>
      </c>
    </row>
    <row r="36" spans="1:11" x14ac:dyDescent="0.3">
      <c r="A36" t="s">
        <v>9</v>
      </c>
      <c r="F36" t="s">
        <v>5</v>
      </c>
    </row>
    <row r="37" spans="1:11" x14ac:dyDescent="0.3">
      <c r="A37" s="2" t="s">
        <v>1</v>
      </c>
      <c r="B37" s="2" t="s">
        <v>2</v>
      </c>
      <c r="C37" s="2" t="s">
        <v>3</v>
      </c>
      <c r="D37" s="3" t="s">
        <v>4</v>
      </c>
      <c r="F37" s="2" t="s">
        <v>1</v>
      </c>
      <c r="G37" s="2" t="s">
        <v>2</v>
      </c>
      <c r="H37" s="2" t="s">
        <v>3</v>
      </c>
      <c r="I37" s="3" t="s">
        <v>4</v>
      </c>
    </row>
    <row r="38" spans="1:11" x14ac:dyDescent="0.3">
      <c r="A38" s="1">
        <v>0.3</v>
      </c>
      <c r="B38">
        <v>2</v>
      </c>
      <c r="C38">
        <v>0</v>
      </c>
      <c r="D38">
        <v>0</v>
      </c>
      <c r="F38" s="1">
        <v>0.3</v>
      </c>
      <c r="G38">
        <f>0.019</f>
        <v>1.9E-2</v>
      </c>
      <c r="H38" s="4">
        <v>-1</v>
      </c>
      <c r="I38" s="4">
        <v>-1</v>
      </c>
      <c r="K38">
        <v>5</v>
      </c>
    </row>
    <row r="39" spans="1:11" x14ac:dyDescent="0.3">
      <c r="A39" s="1">
        <v>0.4</v>
      </c>
      <c r="B39">
        <v>4</v>
      </c>
      <c r="C39">
        <v>0</v>
      </c>
      <c r="D39">
        <v>3</v>
      </c>
      <c r="F39" s="1">
        <v>0.4</v>
      </c>
      <c r="G39">
        <f>0.0397</f>
        <v>3.9699999999999999E-2</v>
      </c>
      <c r="H39" s="4">
        <v>-1</v>
      </c>
      <c r="I39">
        <f>0.0163</f>
        <v>1.6299999999999999E-2</v>
      </c>
      <c r="K39">
        <v>5</v>
      </c>
    </row>
    <row r="40" spans="1:11" x14ac:dyDescent="0.3">
      <c r="A40" s="1">
        <v>0.5</v>
      </c>
      <c r="B40">
        <v>6</v>
      </c>
      <c r="C40">
        <v>3</v>
      </c>
      <c r="D40">
        <v>5</v>
      </c>
      <c r="F40" s="1">
        <v>0.5</v>
      </c>
      <c r="G40">
        <f>0.028</f>
        <v>2.8000000000000001E-2</v>
      </c>
      <c r="H40">
        <f>0.0081</f>
        <v>8.0999999999999996E-3</v>
      </c>
      <c r="I40">
        <f>0.0219</f>
        <v>2.1899999999999999E-2</v>
      </c>
      <c r="K40">
        <v>5</v>
      </c>
    </row>
    <row r="41" spans="1:11" x14ac:dyDescent="0.3">
      <c r="A41" s="1">
        <v>0.6</v>
      </c>
      <c r="B41">
        <v>5</v>
      </c>
      <c r="C41">
        <v>5</v>
      </c>
      <c r="D41">
        <v>5</v>
      </c>
      <c r="F41" s="1">
        <v>0.6</v>
      </c>
      <c r="G41">
        <f>0.0346</f>
        <v>3.4599999999999999E-2</v>
      </c>
      <c r="H41">
        <f>0.0171</f>
        <v>1.7100000000000001E-2</v>
      </c>
      <c r="I41">
        <f>0.0351</f>
        <v>3.5099999999999999E-2</v>
      </c>
      <c r="K41">
        <v>5</v>
      </c>
    </row>
    <row r="42" spans="1:11" x14ac:dyDescent="0.3">
      <c r="A42" s="1">
        <v>0.65</v>
      </c>
      <c r="B42">
        <v>2</v>
      </c>
      <c r="C42">
        <v>6</v>
      </c>
      <c r="D42">
        <v>4</v>
      </c>
      <c r="F42" s="1">
        <v>0.65</v>
      </c>
      <c r="G42">
        <f>0.0192</f>
        <v>1.9199999999999998E-2</v>
      </c>
      <c r="H42">
        <f>0.0201</f>
        <v>2.01E-2</v>
      </c>
      <c r="I42">
        <f>0.0285</f>
        <v>2.8500000000000001E-2</v>
      </c>
      <c r="K42">
        <v>5</v>
      </c>
    </row>
    <row r="43" spans="1:11" x14ac:dyDescent="0.3">
      <c r="A43" s="1">
        <v>0.7</v>
      </c>
      <c r="B43">
        <v>1</v>
      </c>
      <c r="C43">
        <v>5</v>
      </c>
      <c r="D43">
        <v>1</v>
      </c>
      <c r="F43" s="1">
        <v>0.7</v>
      </c>
      <c r="G43">
        <v>1.7500000000000002E-2</v>
      </c>
      <c r="H43">
        <f>0.0195</f>
        <v>1.95E-2</v>
      </c>
      <c r="I43">
        <v>0.01</v>
      </c>
      <c r="K43">
        <v>5</v>
      </c>
    </row>
    <row r="44" spans="1:11" x14ac:dyDescent="0.3">
      <c r="A44" s="1">
        <v>0.75</v>
      </c>
      <c r="B44">
        <v>1</v>
      </c>
      <c r="C44">
        <v>5</v>
      </c>
      <c r="D44">
        <v>1</v>
      </c>
      <c r="F44" s="1">
        <v>0.75</v>
      </c>
      <c r="G44">
        <v>2.2200000000000001E-2</v>
      </c>
      <c r="H44">
        <f>0.0186</f>
        <v>1.8599999999999998E-2</v>
      </c>
      <c r="I44">
        <v>1.84E-2</v>
      </c>
      <c r="K44">
        <v>5</v>
      </c>
    </row>
    <row r="45" spans="1:11" x14ac:dyDescent="0.3">
      <c r="A45" s="1">
        <v>0.8</v>
      </c>
      <c r="B45">
        <v>1</v>
      </c>
      <c r="C45">
        <v>5</v>
      </c>
      <c r="D45">
        <v>1</v>
      </c>
      <c r="F45" s="1">
        <v>0.8</v>
      </c>
      <c r="G45">
        <v>2.2499999999999999E-2</v>
      </c>
      <c r="H45">
        <f>0.0107</f>
        <v>1.0699999999999999E-2</v>
      </c>
      <c r="I45">
        <v>1.9599999999999999E-2</v>
      </c>
      <c r="K45">
        <v>5</v>
      </c>
    </row>
    <row r="46" spans="1:11" x14ac:dyDescent="0.3">
      <c r="A46" s="1">
        <v>0.85</v>
      </c>
      <c r="B46">
        <v>1</v>
      </c>
      <c r="C46">
        <v>1</v>
      </c>
      <c r="D46">
        <v>1</v>
      </c>
      <c r="F46" s="1">
        <v>0.85</v>
      </c>
      <c r="G46">
        <v>2.2499999999999999E-2</v>
      </c>
      <c r="H46">
        <v>9.4999999999999998E-3</v>
      </c>
      <c r="I46">
        <v>1.9699999999999999E-2</v>
      </c>
      <c r="K46">
        <v>5</v>
      </c>
    </row>
    <row r="47" spans="1:11" x14ac:dyDescent="0.3">
      <c r="A47" s="1">
        <v>0.9</v>
      </c>
      <c r="B47">
        <v>1</v>
      </c>
      <c r="C47">
        <v>1</v>
      </c>
      <c r="D47">
        <v>1</v>
      </c>
      <c r="F47" s="1">
        <v>0.9</v>
      </c>
      <c r="G47">
        <v>2.2499999999999999E-2</v>
      </c>
      <c r="H47">
        <v>1.0699999999999999E-2</v>
      </c>
      <c r="I47">
        <v>1.9599999999999999E-2</v>
      </c>
      <c r="K47">
        <v>5</v>
      </c>
    </row>
    <row r="48" spans="1:11" x14ac:dyDescent="0.3">
      <c r="A48" s="1">
        <v>0.95</v>
      </c>
      <c r="B48">
        <v>1</v>
      </c>
      <c r="C48">
        <v>1</v>
      </c>
      <c r="D48">
        <v>1</v>
      </c>
      <c r="F48" s="1">
        <v>0.95</v>
      </c>
      <c r="G48">
        <v>2.2499999999999999E-2</v>
      </c>
      <c r="H48">
        <v>1.0699999999999999E-2</v>
      </c>
      <c r="I48">
        <v>1.9599999999999999E-2</v>
      </c>
      <c r="K48">
        <v>5</v>
      </c>
    </row>
    <row r="49" spans="1:11" x14ac:dyDescent="0.3">
      <c r="A49" s="1">
        <v>0.99</v>
      </c>
      <c r="B49">
        <v>1</v>
      </c>
      <c r="C49">
        <v>1</v>
      </c>
      <c r="D49">
        <v>1</v>
      </c>
      <c r="F49" s="1">
        <v>0.99</v>
      </c>
      <c r="G49">
        <v>2.2499999999999999E-2</v>
      </c>
      <c r="H49">
        <v>1.0699999999999999E-2</v>
      </c>
      <c r="I49">
        <v>1.9599999999999999E-2</v>
      </c>
      <c r="K49">
        <v>5</v>
      </c>
    </row>
    <row r="52" spans="1:11" x14ac:dyDescent="0.3">
      <c r="A52" t="s">
        <v>8</v>
      </c>
    </row>
    <row r="53" spans="1:11" x14ac:dyDescent="0.3">
      <c r="A53" t="s">
        <v>9</v>
      </c>
      <c r="F53" t="s">
        <v>5</v>
      </c>
    </row>
    <row r="54" spans="1:11" x14ac:dyDescent="0.3">
      <c r="A54" s="2" t="s">
        <v>1</v>
      </c>
      <c r="B54" s="2" t="s">
        <v>2</v>
      </c>
      <c r="C54" s="2" t="s">
        <v>3</v>
      </c>
      <c r="D54" s="3" t="s">
        <v>4</v>
      </c>
      <c r="F54" s="2" t="s">
        <v>1</v>
      </c>
      <c r="G54" s="2" t="s">
        <v>2</v>
      </c>
      <c r="H54" s="2" t="s">
        <v>3</v>
      </c>
      <c r="I54" s="3" t="s">
        <v>4</v>
      </c>
    </row>
    <row r="55" spans="1:11" x14ac:dyDescent="0.3">
      <c r="A55" s="1">
        <v>0.3</v>
      </c>
      <c r="B55">
        <v>0</v>
      </c>
      <c r="C55">
        <v>0</v>
      </c>
      <c r="D55">
        <v>0</v>
      </c>
      <c r="F55" s="1">
        <v>0.3</v>
      </c>
      <c r="G55" s="4">
        <v>-1</v>
      </c>
      <c r="H55" s="4">
        <v>-1</v>
      </c>
      <c r="I55" s="4">
        <v>-1</v>
      </c>
      <c r="K55" s="4">
        <v>30</v>
      </c>
    </row>
    <row r="56" spans="1:11" x14ac:dyDescent="0.3">
      <c r="A56" s="1">
        <v>0.4</v>
      </c>
      <c r="B56">
        <v>0</v>
      </c>
      <c r="C56">
        <v>0</v>
      </c>
      <c r="D56">
        <v>0</v>
      </c>
      <c r="F56" s="1">
        <v>0.4</v>
      </c>
      <c r="G56" s="4">
        <v>-1</v>
      </c>
      <c r="H56" s="4">
        <v>-1</v>
      </c>
      <c r="I56" s="4">
        <v>-1</v>
      </c>
      <c r="K56" s="4">
        <v>30</v>
      </c>
    </row>
    <row r="57" spans="1:11" x14ac:dyDescent="0.3">
      <c r="A57" s="1">
        <v>0.5</v>
      </c>
      <c r="B57">
        <v>0</v>
      </c>
      <c r="C57">
        <v>0</v>
      </c>
      <c r="D57">
        <v>0</v>
      </c>
      <c r="F57" s="1">
        <v>0.5</v>
      </c>
      <c r="G57" s="4">
        <v>-1</v>
      </c>
      <c r="H57" s="4">
        <v>-1</v>
      </c>
      <c r="I57" s="4">
        <v>-1</v>
      </c>
      <c r="K57" s="4">
        <v>30</v>
      </c>
    </row>
    <row r="58" spans="1:11" x14ac:dyDescent="0.3">
      <c r="A58" s="1">
        <v>0.6</v>
      </c>
      <c r="B58">
        <v>1</v>
      </c>
      <c r="C58">
        <v>0</v>
      </c>
      <c r="D58">
        <v>1</v>
      </c>
      <c r="F58" s="1">
        <v>0.6</v>
      </c>
      <c r="G58">
        <v>4.0000000000000002E-4</v>
      </c>
      <c r="H58" s="4">
        <v>-1</v>
      </c>
      <c r="I58">
        <f>0.0002</f>
        <v>2.0000000000000001E-4</v>
      </c>
      <c r="K58" s="4">
        <v>30</v>
      </c>
    </row>
    <row r="59" spans="1:11" x14ac:dyDescent="0.3">
      <c r="A59" s="1">
        <v>0.65</v>
      </c>
      <c r="B59">
        <v>3</v>
      </c>
      <c r="C59">
        <v>0</v>
      </c>
      <c r="D59">
        <v>1</v>
      </c>
      <c r="F59" s="1">
        <v>0.65</v>
      </c>
      <c r="G59">
        <f>0.0034</f>
        <v>3.3999999999999998E-3</v>
      </c>
      <c r="H59" s="4">
        <v>-1</v>
      </c>
      <c r="I59">
        <f>0</f>
        <v>0</v>
      </c>
      <c r="K59" s="4">
        <v>30</v>
      </c>
    </row>
    <row r="60" spans="1:11" x14ac:dyDescent="0.3">
      <c r="A60" s="1">
        <v>0.7</v>
      </c>
      <c r="B60">
        <v>1</v>
      </c>
      <c r="C60">
        <v>0</v>
      </c>
      <c r="D60">
        <v>1</v>
      </c>
      <c r="F60" s="1">
        <v>0.7</v>
      </c>
      <c r="G60">
        <v>6.1999999999999998E-3</v>
      </c>
      <c r="H60" s="4">
        <v>-1</v>
      </c>
      <c r="I60">
        <f>0.0005</f>
        <v>5.0000000000000001E-4</v>
      </c>
      <c r="K60" s="4">
        <v>30</v>
      </c>
    </row>
    <row r="61" spans="1:11" x14ac:dyDescent="0.3">
      <c r="A61" s="1">
        <v>0.75</v>
      </c>
      <c r="B61">
        <v>1</v>
      </c>
      <c r="C61">
        <v>1</v>
      </c>
      <c r="D61">
        <v>1</v>
      </c>
      <c r="F61" s="1">
        <v>0.75</v>
      </c>
      <c r="G61">
        <v>1.9E-2</v>
      </c>
      <c r="H61">
        <v>4.0000000000000002E-4</v>
      </c>
      <c r="I61">
        <v>8.9999999999999993E-3</v>
      </c>
      <c r="K61" s="4">
        <v>30</v>
      </c>
    </row>
    <row r="62" spans="1:11" x14ac:dyDescent="0.3">
      <c r="A62" s="1">
        <v>0.8</v>
      </c>
      <c r="B62">
        <v>1</v>
      </c>
      <c r="C62">
        <v>2</v>
      </c>
      <c r="D62">
        <v>1</v>
      </c>
      <c r="F62" s="1">
        <v>0.8</v>
      </c>
      <c r="G62">
        <v>2.2700000000000001E-2</v>
      </c>
      <c r="H62">
        <f>0.0024</f>
        <v>2.3999999999999998E-3</v>
      </c>
      <c r="I62">
        <v>1.9199999999999998E-2</v>
      </c>
      <c r="K62" s="4">
        <v>30</v>
      </c>
    </row>
    <row r="63" spans="1:11" x14ac:dyDescent="0.3">
      <c r="A63" s="1">
        <v>0.85</v>
      </c>
      <c r="B63">
        <v>1</v>
      </c>
      <c r="C63">
        <v>1</v>
      </c>
      <c r="D63">
        <v>1</v>
      </c>
      <c r="F63" s="1">
        <v>0.85</v>
      </c>
      <c r="G63">
        <v>2.2499999999999999E-2</v>
      </c>
      <c r="H63">
        <v>2.7000000000000001E-3</v>
      </c>
      <c r="I63">
        <v>1.9699999999999999E-2</v>
      </c>
      <c r="K63" s="4">
        <v>30</v>
      </c>
    </row>
    <row r="64" spans="1:11" x14ac:dyDescent="0.3">
      <c r="A64" s="1">
        <v>0.9</v>
      </c>
      <c r="B64">
        <v>1</v>
      </c>
      <c r="C64">
        <v>1</v>
      </c>
      <c r="D64">
        <v>1</v>
      </c>
      <c r="F64" s="1">
        <v>0.9</v>
      </c>
      <c r="G64">
        <v>2.2499999999999999E-2</v>
      </c>
      <c r="H64">
        <v>1.06E-2</v>
      </c>
      <c r="I64">
        <v>1.9599999999999999E-2</v>
      </c>
      <c r="K64" s="4">
        <v>30</v>
      </c>
    </row>
    <row r="65" spans="1:11" x14ac:dyDescent="0.3">
      <c r="A65" s="1">
        <v>0.95</v>
      </c>
      <c r="B65">
        <v>1</v>
      </c>
      <c r="C65">
        <v>1</v>
      </c>
      <c r="D65">
        <v>1</v>
      </c>
      <c r="F65" s="1">
        <v>0.95</v>
      </c>
      <c r="G65">
        <v>2.2499999999999999E-2</v>
      </c>
      <c r="H65">
        <v>1.0699999999999999E-2</v>
      </c>
      <c r="I65">
        <v>1.9599999999999999E-2</v>
      </c>
      <c r="K65" s="4">
        <v>30</v>
      </c>
    </row>
    <row r="66" spans="1:11" x14ac:dyDescent="0.3">
      <c r="A66" s="1">
        <v>0.99</v>
      </c>
      <c r="B66">
        <v>1</v>
      </c>
      <c r="C66">
        <v>1</v>
      </c>
      <c r="D66">
        <v>1</v>
      </c>
      <c r="F66" s="1">
        <v>0.99</v>
      </c>
      <c r="G66">
        <v>2.2499999999999999E-2</v>
      </c>
      <c r="H66">
        <v>1.0699999999999999E-2</v>
      </c>
      <c r="I66">
        <v>1.9599999999999999E-2</v>
      </c>
      <c r="K66" s="4">
        <v>30</v>
      </c>
    </row>
    <row r="70" spans="1:11" ht="15" thickBot="1" x14ac:dyDescent="0.35">
      <c r="B70" s="8" t="s">
        <v>10</v>
      </c>
      <c r="C70" s="8" t="s">
        <v>11</v>
      </c>
      <c r="D70" s="8" t="s">
        <v>12</v>
      </c>
    </row>
    <row r="71" spans="1:11" x14ac:dyDescent="0.3">
      <c r="A71" s="9" t="s">
        <v>13</v>
      </c>
      <c r="B71">
        <f xml:space="preserve"> INDEX($K4:$K66,MATCH(MAX(G4:G66),G4:G66,0),0)</f>
        <v>2</v>
      </c>
      <c r="C71">
        <f xml:space="preserve"> INDEX($K4:$K66,MATCH(MAX(H4:H66),H4:H66,0),0)</f>
        <v>2</v>
      </c>
      <c r="D71">
        <f xml:space="preserve"> INDEX($K4:$K66,MATCH(MAX(I4:I66),I4:I66,0),0)</f>
        <v>2</v>
      </c>
    </row>
    <row r="72" spans="1:11" x14ac:dyDescent="0.3">
      <c r="A72" s="9" t="s">
        <v>1</v>
      </c>
      <c r="B72">
        <f xml:space="preserve"> INDEX($A4:$A66,MATCH(MAX(G4:G66),G4:G66,0),0)</f>
        <v>0.3</v>
      </c>
      <c r="C72">
        <f t="shared" ref="C72:D72" si="0" xml:space="preserve"> INDEX($A4:$A66,MATCH(MAX(H4:H66),H4:H66,0),0)</f>
        <v>0.75</v>
      </c>
      <c r="D72">
        <f t="shared" si="0"/>
        <v>0.3</v>
      </c>
    </row>
    <row r="73" spans="1:11" x14ac:dyDescent="0.3">
      <c r="A73" s="9" t="s">
        <v>14</v>
      </c>
      <c r="B73">
        <f>MAX(G4:G66)</f>
        <v>8.9499999999999996E-2</v>
      </c>
      <c r="C73">
        <f t="shared" ref="C73:D73" si="1">MAX(H4:H66)</f>
        <v>3.39E-2</v>
      </c>
      <c r="D73">
        <f t="shared" si="1"/>
        <v>7.3700000000000002E-2</v>
      </c>
    </row>
    <row r="74" spans="1:11" x14ac:dyDescent="0.3">
      <c r="A74" s="9" t="s">
        <v>9</v>
      </c>
      <c r="B74">
        <f xml:space="preserve"> INDEX(B4:B66,MATCH(MAX(G4:G66),G4:G66,0),0)</f>
        <v>29</v>
      </c>
      <c r="C74">
        <f t="shared" ref="C74:D74" si="2" xml:space="preserve"> INDEX(C4:C66,MATCH(MAX(H4:H66),H4:H66,0),0)</f>
        <v>48</v>
      </c>
      <c r="D74">
        <f t="shared" si="2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anatomical entity</vt:lpstr>
      <vt:lpstr>cellular proliferation</vt:lpstr>
      <vt:lpstr>genetic</vt:lpstr>
      <vt:lpstr>infectious</vt:lpstr>
      <vt:lpstr>metabolism</vt:lpstr>
      <vt:lpstr>rare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Lucía</dc:creator>
  <cp:lastModifiedBy>Lucía</cp:lastModifiedBy>
  <dcterms:created xsi:type="dcterms:W3CDTF">2019-02-25T12:32:59Z</dcterms:created>
  <dcterms:modified xsi:type="dcterms:W3CDTF">2019-06-10T23:02:55Z</dcterms:modified>
</cp:coreProperties>
</file>