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F27" i="1"/>
  <c r="K6" i="1"/>
  <c r="H6" i="1"/>
  <c r="E27" i="1"/>
  <c r="D27" i="1"/>
  <c r="E6" i="1"/>
  <c r="C6" i="1"/>
  <c r="D14" i="1"/>
  <c r="J14" i="1"/>
  <c r="E14" i="1"/>
  <c r="H14" i="1"/>
  <c r="K14" i="1"/>
  <c r="L14" i="1"/>
  <c r="L19" i="1"/>
  <c r="L18" i="1"/>
  <c r="M18" i="1"/>
  <c r="G14" i="1"/>
  <c r="M6" i="1"/>
  <c r="M8" i="1"/>
  <c r="H8" i="1"/>
  <c r="K8" i="1"/>
  <c r="C8" i="1"/>
  <c r="E8" i="1"/>
  <c r="F8" i="1"/>
  <c r="N8" i="1"/>
  <c r="O8" i="1"/>
  <c r="F6" i="1"/>
  <c r="N6" i="1"/>
  <c r="O6" i="1"/>
</calcChain>
</file>

<file path=xl/sharedStrings.xml><?xml version="1.0" encoding="utf-8"?>
<sst xmlns="http://schemas.openxmlformats.org/spreadsheetml/2006/main" count="31" uniqueCount="27">
  <si>
    <t>Fosc</t>
  </si>
  <si>
    <t>NCO</t>
  </si>
  <si>
    <t>TMR2</t>
  </si>
  <si>
    <t>Input CLK</t>
  </si>
  <si>
    <t>Increment</t>
  </si>
  <si>
    <t>Output</t>
  </si>
  <si>
    <t>Prescaler</t>
  </si>
  <si>
    <t>PR2</t>
  </si>
  <si>
    <t>50% Output</t>
  </si>
  <si>
    <t>Beating Freq.</t>
  </si>
  <si>
    <t>Beating Period</t>
  </si>
  <si>
    <t>Sec</t>
  </si>
  <si>
    <t>Hz</t>
  </si>
  <si>
    <t>Steps</t>
  </si>
  <si>
    <t>INC</t>
  </si>
  <si>
    <t>Beat</t>
  </si>
  <si>
    <t>PR2+1</t>
  </si>
  <si>
    <t>K2</t>
  </si>
  <si>
    <t>K1</t>
  </si>
  <si>
    <t>2^21</t>
  </si>
  <si>
    <t>Term1</t>
  </si>
  <si>
    <t>Term2</t>
  </si>
  <si>
    <t>Check</t>
  </si>
  <si>
    <t>Period</t>
  </si>
  <si>
    <t>HFInotsc</t>
  </si>
  <si>
    <t xml:space="preserve">Beat = </t>
  </si>
  <si>
    <t>Fnco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</si>
</sst>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8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1" fontId="2" fillId="2" borderId="0" xfId="0" applyNumberFormat="1" applyFont="1" applyFill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11" fontId="0" fillId="3" borderId="0" xfId="0" applyNumberFormat="1" applyFill="1" applyAlignment="1">
      <alignment horizontal="center"/>
    </xf>
    <xf numFmtId="11" fontId="1" fillId="3" borderId="0" xfId="0" applyNumberFormat="1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Sheet1!$G$26</c:f>
              <c:strCache>
                <c:ptCount val="1"/>
                <c:pt idx="0">
                  <c:v>Period</c:v>
                </c:pt>
              </c:strCache>
            </c:strRef>
          </c:tx>
          <c:marker>
            <c:symbol val="none"/>
          </c:marker>
          <c:cat>
            <c:numRef>
              <c:f>Sheet1!$C$28:$C$47</c:f>
              <c:numCache>
                <c:formatCode>General</c:formatCode>
                <c:ptCount val="20"/>
                <c:pt idx="0">
                  <c:v>8193.0</c:v>
                </c:pt>
                <c:pt idx="1">
                  <c:v>8194.0</c:v>
                </c:pt>
                <c:pt idx="2">
                  <c:v>8195.0</c:v>
                </c:pt>
                <c:pt idx="3">
                  <c:v>8196.0</c:v>
                </c:pt>
                <c:pt idx="4">
                  <c:v>8197.0</c:v>
                </c:pt>
                <c:pt idx="5">
                  <c:v>8198.0</c:v>
                </c:pt>
                <c:pt idx="6">
                  <c:v>8199.0</c:v>
                </c:pt>
                <c:pt idx="7">
                  <c:v>8200.0</c:v>
                </c:pt>
                <c:pt idx="8">
                  <c:v>8201.0</c:v>
                </c:pt>
                <c:pt idx="9">
                  <c:v>8202.0</c:v>
                </c:pt>
                <c:pt idx="10">
                  <c:v>8203.0</c:v>
                </c:pt>
                <c:pt idx="11">
                  <c:v>8204.0</c:v>
                </c:pt>
                <c:pt idx="12">
                  <c:v>8205.0</c:v>
                </c:pt>
                <c:pt idx="13">
                  <c:v>8206.0</c:v>
                </c:pt>
                <c:pt idx="14">
                  <c:v>8207.0</c:v>
                </c:pt>
                <c:pt idx="15">
                  <c:v>8208.0</c:v>
                </c:pt>
                <c:pt idx="16">
                  <c:v>8209.0</c:v>
                </c:pt>
                <c:pt idx="17">
                  <c:v>8210.0</c:v>
                </c:pt>
                <c:pt idx="18">
                  <c:v>8211.0</c:v>
                </c:pt>
                <c:pt idx="19">
                  <c:v>8212.0</c:v>
                </c:pt>
              </c:numCache>
            </c:numRef>
          </c:cat>
          <c:val>
            <c:numRef>
              <c:f>Sheet1!$G$28:$G$47</c:f>
              <c:numCache>
                <c:formatCode>General</c:formatCode>
                <c:ptCount val="20"/>
                <c:pt idx="0">
                  <c:v>16.777216</c:v>
                </c:pt>
                <c:pt idx="1">
                  <c:v>8.388608</c:v>
                </c:pt>
                <c:pt idx="2">
                  <c:v>5.592405333333334</c:v>
                </c:pt>
                <c:pt idx="3">
                  <c:v>4.194304</c:v>
                </c:pt>
                <c:pt idx="4">
                  <c:v>3.3554432</c:v>
                </c:pt>
                <c:pt idx="5">
                  <c:v>2.796202666666667</c:v>
                </c:pt>
                <c:pt idx="6">
                  <c:v>2.396745142857143</c:v>
                </c:pt>
                <c:pt idx="7">
                  <c:v>2.097152</c:v>
                </c:pt>
                <c:pt idx="8">
                  <c:v>1.864135111111111</c:v>
                </c:pt>
                <c:pt idx="9">
                  <c:v>1.6777216</c:v>
                </c:pt>
                <c:pt idx="10">
                  <c:v>1.525201454545455</c:v>
                </c:pt>
                <c:pt idx="11">
                  <c:v>1.398101333333333</c:v>
                </c:pt>
                <c:pt idx="12">
                  <c:v>1.290555076923077</c:v>
                </c:pt>
                <c:pt idx="13">
                  <c:v>1.198372571428571</c:v>
                </c:pt>
                <c:pt idx="14">
                  <c:v>1.118481066666667</c:v>
                </c:pt>
                <c:pt idx="15">
                  <c:v>1.048576</c:v>
                </c:pt>
                <c:pt idx="16">
                  <c:v>0.986895058823529</c:v>
                </c:pt>
                <c:pt idx="17">
                  <c:v>0.932067555555556</c:v>
                </c:pt>
                <c:pt idx="18">
                  <c:v>0.883011368421053</c:v>
                </c:pt>
                <c:pt idx="19">
                  <c:v>0.8388608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688648"/>
        <c:axId val="2140674776"/>
      </c:lineChart>
      <c:catAx>
        <c:axId val="214068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674776"/>
        <c:crosses val="autoZero"/>
        <c:auto val="1"/>
        <c:lblAlgn val="ctr"/>
        <c:lblOffset val="100"/>
        <c:noMultiLvlLbl val="0"/>
      </c:catAx>
      <c:valAx>
        <c:axId val="214067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8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25</xdr:row>
      <xdr:rowOff>19050</xdr:rowOff>
    </xdr:from>
    <xdr:to>
      <xdr:col>15</xdr:col>
      <xdr:colOff>711200</xdr:colOff>
      <xdr:row>47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7"/>
  <sheetViews>
    <sheetView tabSelected="1" topLeftCell="A14" workbookViewId="0">
      <selection activeCell="B19" sqref="B19"/>
    </sheetView>
  </sheetViews>
  <sheetFormatPr baseColWidth="10" defaultRowHeight="15" x14ac:dyDescent="0"/>
  <cols>
    <col min="2" max="2" width="10.83203125" style="1"/>
    <col min="3" max="4" width="10.83203125" style="6"/>
    <col min="5" max="5" width="16.83203125" style="6" customWidth="1"/>
    <col min="6" max="6" width="10.83203125" style="6"/>
    <col min="7" max="7" width="12.1640625" style="6" bestFit="1" customWidth="1"/>
    <col min="8" max="8" width="10.83203125" style="6"/>
    <col min="9" max="9" width="12.1640625" style="6" bestFit="1" customWidth="1"/>
    <col min="10" max="10" width="13.5" style="6" bestFit="1" customWidth="1"/>
    <col min="11" max="11" width="11.1640625" style="6" bestFit="1" customWidth="1"/>
    <col min="12" max="14" width="10.83203125" style="6"/>
    <col min="15" max="15" width="13.5" style="6" bestFit="1" customWidth="1"/>
  </cols>
  <sheetData>
    <row r="3" spans="1:15">
      <c r="A3" t="s">
        <v>24</v>
      </c>
    </row>
    <row r="4" spans="1:15">
      <c r="A4" s="1">
        <v>500000</v>
      </c>
      <c r="C4" s="9"/>
      <c r="D4" s="10" t="s">
        <v>1</v>
      </c>
      <c r="E4" s="9"/>
      <c r="F4" s="9"/>
      <c r="H4" s="11"/>
      <c r="I4" s="10" t="s">
        <v>2</v>
      </c>
      <c r="J4" s="9"/>
      <c r="K4" s="9"/>
      <c r="M4" s="7" t="s">
        <v>13</v>
      </c>
      <c r="N4" s="7" t="s">
        <v>9</v>
      </c>
      <c r="O4" s="7" t="s">
        <v>10</v>
      </c>
    </row>
    <row r="5" spans="1:15" s="3" customFormat="1">
      <c r="A5" s="2" t="s">
        <v>0</v>
      </c>
      <c r="C5" s="10" t="s">
        <v>3</v>
      </c>
      <c r="D5" s="10" t="s">
        <v>4</v>
      </c>
      <c r="E5" s="10" t="s">
        <v>5</v>
      </c>
      <c r="F5" s="10" t="s">
        <v>8</v>
      </c>
      <c r="G5" s="4"/>
      <c r="H5" s="12" t="s">
        <v>3</v>
      </c>
      <c r="I5" s="10" t="s">
        <v>6</v>
      </c>
      <c r="J5" s="10" t="s">
        <v>7</v>
      </c>
      <c r="K5" s="10" t="s">
        <v>5</v>
      </c>
      <c r="L5" s="4"/>
      <c r="M5" s="7"/>
      <c r="N5" s="7" t="s">
        <v>12</v>
      </c>
      <c r="O5" s="7" t="s">
        <v>11</v>
      </c>
    </row>
    <row r="6" spans="1:15">
      <c r="A6" s="5">
        <v>125000</v>
      </c>
      <c r="C6" s="13">
        <f>A6</f>
        <v>125000</v>
      </c>
      <c r="D6" s="14">
        <v>8198</v>
      </c>
      <c r="E6" s="15">
        <f>$C$6/2^20*D6</f>
        <v>977.27775573730469</v>
      </c>
      <c r="F6" s="6">
        <f>E6/2</f>
        <v>488.63887786865234</v>
      </c>
      <c r="H6" s="13">
        <f>$A$6/4</f>
        <v>31250</v>
      </c>
      <c r="I6" s="14">
        <v>4</v>
      </c>
      <c r="J6" s="14">
        <v>15</v>
      </c>
      <c r="K6" s="6">
        <f>$H$6/$I$6/($J$6+1)</f>
        <v>488.28125</v>
      </c>
      <c r="M6" s="16">
        <f>2^20/D6</f>
        <v>127.90631861429617</v>
      </c>
      <c r="N6" s="8">
        <f>K6-F6</f>
        <v>-0.35762786865234375</v>
      </c>
      <c r="O6" s="18">
        <f>1/N6</f>
        <v>-2.7962026666666668</v>
      </c>
    </row>
    <row r="8" spans="1:15">
      <c r="A8" s="5">
        <v>1000000</v>
      </c>
      <c r="C8" s="13">
        <f>A8</f>
        <v>1000000</v>
      </c>
      <c r="D8" s="14">
        <v>32767</v>
      </c>
      <c r="E8" s="15">
        <f>C8/2^20*D8</f>
        <v>31249.046325683594</v>
      </c>
      <c r="F8" s="6">
        <f>E8/2</f>
        <v>15624.523162841797</v>
      </c>
      <c r="H8" s="13">
        <f>A8/4</f>
        <v>250000</v>
      </c>
      <c r="I8" s="14">
        <v>4</v>
      </c>
      <c r="J8" s="14">
        <v>3</v>
      </c>
      <c r="K8" s="6">
        <f>H8/I8/(J8+1)</f>
        <v>15625</v>
      </c>
      <c r="M8" s="16">
        <f>2^20/D8</f>
        <v>32.000976592303232</v>
      </c>
      <c r="N8" s="8">
        <f>K8-F8</f>
        <v>0.476837158203125</v>
      </c>
      <c r="O8" s="18">
        <f>1/N8</f>
        <v>2.0971519999999999</v>
      </c>
    </row>
    <row r="13" spans="1:15">
      <c r="C13" s="6" t="s">
        <v>23</v>
      </c>
      <c r="D13" s="4" t="s">
        <v>15</v>
      </c>
      <c r="E13" s="4" t="s">
        <v>16</v>
      </c>
      <c r="G13" s="4" t="s">
        <v>18</v>
      </c>
      <c r="H13" s="4" t="s">
        <v>17</v>
      </c>
      <c r="J13" s="4" t="s">
        <v>20</v>
      </c>
      <c r="K13" s="4" t="s">
        <v>21</v>
      </c>
      <c r="L13" s="4" t="s">
        <v>14</v>
      </c>
    </row>
    <row r="14" spans="1:15">
      <c r="C14" s="14">
        <v>1</v>
      </c>
      <c r="D14" s="19">
        <f>1/C14</f>
        <v>1</v>
      </c>
      <c r="E14" s="6">
        <f>J6+1</f>
        <v>16</v>
      </c>
      <c r="G14" s="6">
        <f>1/2^21</f>
        <v>4.76837158203125E-7</v>
      </c>
      <c r="H14" s="6">
        <f>1/(4*I6)</f>
        <v>6.25E-2</v>
      </c>
      <c r="J14" s="15">
        <f>D14/A6/G14</f>
        <v>16.777215999999999</v>
      </c>
      <c r="K14" s="6">
        <f>H14/(G14*E14)</f>
        <v>8192</v>
      </c>
      <c r="L14" s="17">
        <f>K14+J14</f>
        <v>8208.7772160000004</v>
      </c>
    </row>
    <row r="17" spans="3:13">
      <c r="L17" s="6" t="s">
        <v>22</v>
      </c>
    </row>
    <row r="18" spans="3:13">
      <c r="L18" s="15">
        <f>A6*G14*D6</f>
        <v>488.63887786865234</v>
      </c>
      <c r="M18" s="15">
        <f>L18-L19</f>
        <v>0.35762786865234375</v>
      </c>
    </row>
    <row r="19" spans="3:13">
      <c r="L19" s="15">
        <f>A6*H14/E14</f>
        <v>488.28125</v>
      </c>
      <c r="M19" s="15"/>
    </row>
    <row r="20" spans="3:13">
      <c r="E20" s="4" t="s">
        <v>25</v>
      </c>
      <c r="F20" s="20" t="s">
        <v>19</v>
      </c>
    </row>
    <row r="21" spans="3:13">
      <c r="E21" s="4"/>
      <c r="F21" s="21" t="s">
        <v>26</v>
      </c>
    </row>
    <row r="26" spans="3:13">
      <c r="C26" s="6" t="s">
        <v>14</v>
      </c>
      <c r="G26" s="6" t="s">
        <v>23</v>
      </c>
    </row>
    <row r="27" spans="3:13">
      <c r="C27" s="6">
        <v>8192</v>
      </c>
      <c r="D27" s="15">
        <f>$C$6/2^20*C27</f>
        <v>976.5625</v>
      </c>
      <c r="E27" s="6">
        <f>D27/2</f>
        <v>488.28125</v>
      </c>
      <c r="F27" s="6">
        <f>$H$6/$I$6/($J$6+1)</f>
        <v>488.28125</v>
      </c>
      <c r="G27" s="6" t="e">
        <f>1/(E27-F27)</f>
        <v>#DIV/0!</v>
      </c>
    </row>
    <row r="28" spans="3:13">
      <c r="C28" s="6">
        <v>8193</v>
      </c>
      <c r="D28" s="15">
        <f t="shared" ref="D28:D47" si="0">$C$6/2^20*C28</f>
        <v>976.68170928955078</v>
      </c>
      <c r="E28" s="6">
        <f t="shared" ref="E28:E47" si="1">D28/2</f>
        <v>488.34085464477539</v>
      </c>
      <c r="F28" s="6">
        <f t="shared" ref="F28:F47" si="2">$H$6/$I$6/($J$6+1)</f>
        <v>488.28125</v>
      </c>
      <c r="G28" s="6">
        <f t="shared" ref="G28:G47" si="3">1/(E28-F28)</f>
        <v>16.777215999999999</v>
      </c>
    </row>
    <row r="29" spans="3:13">
      <c r="C29" s="6">
        <v>8194</v>
      </c>
      <c r="D29" s="15">
        <f t="shared" si="0"/>
        <v>976.80091857910156</v>
      </c>
      <c r="E29" s="6">
        <f t="shared" si="1"/>
        <v>488.40045928955078</v>
      </c>
      <c r="F29" s="6">
        <f t="shared" si="2"/>
        <v>488.28125</v>
      </c>
      <c r="G29" s="6">
        <f t="shared" si="3"/>
        <v>8.3886079999999996</v>
      </c>
    </row>
    <row r="30" spans="3:13">
      <c r="C30" s="6">
        <v>8195</v>
      </c>
      <c r="D30" s="15">
        <f t="shared" si="0"/>
        <v>976.92012786865234</v>
      </c>
      <c r="E30" s="6">
        <f t="shared" si="1"/>
        <v>488.46006393432617</v>
      </c>
      <c r="F30" s="6">
        <f t="shared" si="2"/>
        <v>488.28125</v>
      </c>
      <c r="G30" s="6">
        <f t="shared" si="3"/>
        <v>5.5924053333333337</v>
      </c>
    </row>
    <row r="31" spans="3:13">
      <c r="C31" s="6">
        <v>8196</v>
      </c>
      <c r="D31" s="15">
        <f t="shared" si="0"/>
        <v>977.03933715820312</v>
      </c>
      <c r="E31" s="6">
        <f t="shared" si="1"/>
        <v>488.51966857910156</v>
      </c>
      <c r="F31" s="6">
        <f t="shared" si="2"/>
        <v>488.28125</v>
      </c>
      <c r="G31" s="6">
        <f t="shared" si="3"/>
        <v>4.1943039999999998</v>
      </c>
    </row>
    <row r="32" spans="3:13">
      <c r="C32" s="6">
        <v>8197</v>
      </c>
      <c r="D32" s="15">
        <f t="shared" si="0"/>
        <v>977.15854644775391</v>
      </c>
      <c r="E32" s="6">
        <f t="shared" si="1"/>
        <v>488.57927322387695</v>
      </c>
      <c r="F32" s="6">
        <f t="shared" si="2"/>
        <v>488.28125</v>
      </c>
      <c r="G32" s="6">
        <f t="shared" si="3"/>
        <v>3.3554431999999998</v>
      </c>
    </row>
    <row r="33" spans="3:7">
      <c r="C33" s="6">
        <v>8198</v>
      </c>
      <c r="D33" s="15">
        <f t="shared" si="0"/>
        <v>977.27775573730469</v>
      </c>
      <c r="E33" s="6">
        <f t="shared" si="1"/>
        <v>488.63887786865234</v>
      </c>
      <c r="F33" s="6">
        <f t="shared" si="2"/>
        <v>488.28125</v>
      </c>
      <c r="G33" s="6">
        <f t="shared" si="3"/>
        <v>2.7962026666666668</v>
      </c>
    </row>
    <row r="34" spans="3:7">
      <c r="C34" s="6">
        <v>8199</v>
      </c>
      <c r="D34" s="15">
        <f t="shared" si="0"/>
        <v>977.39696502685547</v>
      </c>
      <c r="E34" s="6">
        <f t="shared" si="1"/>
        <v>488.69848251342773</v>
      </c>
      <c r="F34" s="6">
        <f t="shared" si="2"/>
        <v>488.28125</v>
      </c>
      <c r="G34" s="6">
        <f t="shared" si="3"/>
        <v>2.3967451428571427</v>
      </c>
    </row>
    <row r="35" spans="3:7">
      <c r="C35" s="6">
        <v>8200</v>
      </c>
      <c r="D35" s="15">
        <f t="shared" si="0"/>
        <v>977.51617431640625</v>
      </c>
      <c r="E35" s="6">
        <f t="shared" si="1"/>
        <v>488.75808715820312</v>
      </c>
      <c r="F35" s="6">
        <f t="shared" si="2"/>
        <v>488.28125</v>
      </c>
      <c r="G35" s="6">
        <f t="shared" si="3"/>
        <v>2.0971519999999999</v>
      </c>
    </row>
    <row r="36" spans="3:7">
      <c r="C36" s="6">
        <v>8201</v>
      </c>
      <c r="D36" s="15">
        <f t="shared" si="0"/>
        <v>977.63538360595703</v>
      </c>
      <c r="E36" s="6">
        <f t="shared" si="1"/>
        <v>488.81769180297852</v>
      </c>
      <c r="F36" s="6">
        <f t="shared" si="2"/>
        <v>488.28125</v>
      </c>
      <c r="G36" s="6">
        <f t="shared" si="3"/>
        <v>1.8641351111111111</v>
      </c>
    </row>
    <row r="37" spans="3:7">
      <c r="C37" s="6">
        <v>8202</v>
      </c>
      <c r="D37" s="15">
        <f t="shared" si="0"/>
        <v>977.75459289550781</v>
      </c>
      <c r="E37" s="6">
        <f t="shared" si="1"/>
        <v>488.87729644775391</v>
      </c>
      <c r="F37" s="6">
        <f t="shared" si="2"/>
        <v>488.28125</v>
      </c>
      <c r="G37" s="6">
        <f t="shared" si="3"/>
        <v>1.6777215999999999</v>
      </c>
    </row>
    <row r="38" spans="3:7">
      <c r="C38" s="6">
        <v>8203</v>
      </c>
      <c r="D38" s="15">
        <f t="shared" si="0"/>
        <v>977.87380218505859</v>
      </c>
      <c r="E38" s="6">
        <f t="shared" si="1"/>
        <v>488.9369010925293</v>
      </c>
      <c r="F38" s="6">
        <f t="shared" si="2"/>
        <v>488.28125</v>
      </c>
      <c r="G38" s="6">
        <f t="shared" si="3"/>
        <v>1.5252014545454546</v>
      </c>
    </row>
    <row r="39" spans="3:7">
      <c r="C39" s="6">
        <v>8204</v>
      </c>
      <c r="D39" s="15">
        <f t="shared" si="0"/>
        <v>977.99301147460938</v>
      </c>
      <c r="E39" s="6">
        <f t="shared" si="1"/>
        <v>488.99650573730469</v>
      </c>
      <c r="F39" s="6">
        <f t="shared" si="2"/>
        <v>488.28125</v>
      </c>
      <c r="G39" s="6">
        <f t="shared" si="3"/>
        <v>1.3981013333333334</v>
      </c>
    </row>
    <row r="40" spans="3:7">
      <c r="C40" s="6">
        <v>8205</v>
      </c>
      <c r="D40" s="15">
        <f t="shared" si="0"/>
        <v>978.11222076416016</v>
      </c>
      <c r="E40" s="6">
        <f t="shared" si="1"/>
        <v>489.05611038208008</v>
      </c>
      <c r="F40" s="6">
        <f t="shared" si="2"/>
        <v>488.28125</v>
      </c>
      <c r="G40" s="6">
        <f t="shared" si="3"/>
        <v>1.2905550769230769</v>
      </c>
    </row>
    <row r="41" spans="3:7">
      <c r="C41" s="6">
        <v>8206</v>
      </c>
      <c r="D41" s="15">
        <f t="shared" si="0"/>
        <v>978.23143005371094</v>
      </c>
      <c r="E41" s="6">
        <f t="shared" si="1"/>
        <v>489.11571502685547</v>
      </c>
      <c r="F41" s="6">
        <f t="shared" si="2"/>
        <v>488.28125</v>
      </c>
      <c r="G41" s="6">
        <f t="shared" si="3"/>
        <v>1.1983725714285713</v>
      </c>
    </row>
    <row r="42" spans="3:7">
      <c r="C42" s="6">
        <v>8207</v>
      </c>
      <c r="D42" s="15">
        <f t="shared" si="0"/>
        <v>978.35063934326172</v>
      </c>
      <c r="E42" s="6">
        <f t="shared" si="1"/>
        <v>489.17531967163086</v>
      </c>
      <c r="F42" s="6">
        <f t="shared" si="2"/>
        <v>488.28125</v>
      </c>
      <c r="G42" s="6">
        <f t="shared" si="3"/>
        <v>1.1184810666666667</v>
      </c>
    </row>
    <row r="43" spans="3:7">
      <c r="C43" s="6">
        <v>8208</v>
      </c>
      <c r="D43" s="15">
        <f t="shared" si="0"/>
        <v>978.4698486328125</v>
      </c>
      <c r="E43" s="6">
        <f t="shared" si="1"/>
        <v>489.23492431640625</v>
      </c>
      <c r="F43" s="6">
        <f t="shared" si="2"/>
        <v>488.28125</v>
      </c>
      <c r="G43" s="6">
        <f t="shared" si="3"/>
        <v>1.048576</v>
      </c>
    </row>
    <row r="44" spans="3:7">
      <c r="C44" s="6">
        <v>8209</v>
      </c>
      <c r="D44" s="15">
        <f t="shared" si="0"/>
        <v>978.58905792236328</v>
      </c>
      <c r="E44" s="6">
        <f t="shared" si="1"/>
        <v>489.29452896118164</v>
      </c>
      <c r="F44" s="6">
        <f t="shared" si="2"/>
        <v>488.28125</v>
      </c>
      <c r="G44" s="6">
        <f t="shared" si="3"/>
        <v>0.98689505882352946</v>
      </c>
    </row>
    <row r="45" spans="3:7">
      <c r="C45" s="6">
        <v>8210</v>
      </c>
      <c r="D45" s="15">
        <f t="shared" si="0"/>
        <v>978.70826721191406</v>
      </c>
      <c r="E45" s="6">
        <f t="shared" si="1"/>
        <v>489.35413360595703</v>
      </c>
      <c r="F45" s="6">
        <f t="shared" si="2"/>
        <v>488.28125</v>
      </c>
      <c r="G45" s="6">
        <f t="shared" si="3"/>
        <v>0.93206755555555554</v>
      </c>
    </row>
    <row r="46" spans="3:7">
      <c r="C46" s="6">
        <v>8211</v>
      </c>
      <c r="D46" s="15">
        <f t="shared" si="0"/>
        <v>978.82747650146484</v>
      </c>
      <c r="E46" s="6">
        <f t="shared" si="1"/>
        <v>489.41373825073242</v>
      </c>
      <c r="F46" s="6">
        <f t="shared" si="2"/>
        <v>488.28125</v>
      </c>
      <c r="G46" s="6">
        <f t="shared" si="3"/>
        <v>0.88301136842105266</v>
      </c>
    </row>
    <row r="47" spans="3:7">
      <c r="C47" s="6">
        <v>8212</v>
      </c>
      <c r="D47" s="15">
        <f t="shared" si="0"/>
        <v>978.94668579101562</v>
      </c>
      <c r="E47" s="6">
        <f t="shared" si="1"/>
        <v>489.47334289550781</v>
      </c>
      <c r="F47" s="6">
        <f t="shared" si="2"/>
        <v>488.28125</v>
      </c>
      <c r="G47" s="6">
        <f t="shared" si="3"/>
        <v>0.83886079999999996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Microchip Technology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Di Jasio</dc:creator>
  <cp:lastModifiedBy>Lucio Di Jasio</cp:lastModifiedBy>
  <dcterms:created xsi:type="dcterms:W3CDTF">2015-04-01T08:11:29Z</dcterms:created>
  <dcterms:modified xsi:type="dcterms:W3CDTF">2015-04-01T10:54:39Z</dcterms:modified>
</cp:coreProperties>
</file>