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ofreixas/Downloads/"/>
    </mc:Choice>
  </mc:AlternateContent>
  <xr:revisionPtr revIDLastSave="0" documentId="8_{4B8B7CC4-B15B-214B-A797-B8CE17C097A0}" xr6:coauthVersionLast="47" xr6:coauthVersionMax="47" xr10:uidLastSave="{00000000-0000-0000-0000-000000000000}"/>
  <bookViews>
    <workbookView xWindow="1080" yWindow="1240" windowWidth="27640" windowHeight="16180" xr2:uid="{69E28638-08C3-7648-9693-6F5DC1236266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H18" i="1"/>
  <c r="J18" i="1" s="1"/>
  <c r="B18" i="1"/>
  <c r="C18" i="1" s="1"/>
  <c r="H17" i="1"/>
  <c r="J17" i="1" s="1"/>
  <c r="B17" i="1"/>
  <c r="C17" i="1" s="1"/>
  <c r="W16" i="1"/>
  <c r="Y16" i="1" s="1"/>
  <c r="H16" i="1"/>
  <c r="J16" i="1" s="1"/>
  <c r="B16" i="1"/>
  <c r="C16" i="1" s="1"/>
  <c r="W15" i="1"/>
  <c r="Y15" i="1" s="1"/>
  <c r="H15" i="1"/>
  <c r="J15" i="1" s="1"/>
  <c r="B15" i="1"/>
  <c r="C15" i="1" s="1"/>
  <c r="W14" i="1"/>
  <c r="Y14" i="1" s="1"/>
  <c r="R14" i="1"/>
  <c r="T14" i="1" s="1"/>
  <c r="M14" i="1"/>
  <c r="O14" i="1" s="1"/>
  <c r="H14" i="1"/>
  <c r="J14" i="1" s="1"/>
  <c r="B14" i="1"/>
  <c r="C14" i="1" s="1"/>
  <c r="AG13" i="1"/>
  <c r="AI13" i="1" s="1"/>
  <c r="W13" i="1"/>
  <c r="Y13" i="1" s="1"/>
  <c r="R13" i="1"/>
  <c r="T13" i="1" s="1"/>
  <c r="M13" i="1"/>
  <c r="O13" i="1" s="1"/>
  <c r="H13" i="1"/>
  <c r="J13" i="1" s="1"/>
  <c r="B13" i="1"/>
  <c r="C13" i="1" s="1"/>
  <c r="AG12" i="1"/>
  <c r="AI12" i="1" s="1"/>
  <c r="AB12" i="1"/>
  <c r="AD12" i="1" s="1"/>
  <c r="W12" i="1"/>
  <c r="Y12" i="1" s="1"/>
  <c r="R12" i="1"/>
  <c r="T12" i="1" s="1"/>
  <c r="M12" i="1"/>
  <c r="O12" i="1" s="1"/>
  <c r="H12" i="1"/>
  <c r="J12" i="1" s="1"/>
  <c r="B12" i="1"/>
  <c r="C12" i="1" s="1"/>
  <c r="AG11" i="1"/>
  <c r="AI11" i="1" s="1"/>
  <c r="AB11" i="1"/>
  <c r="AD11" i="1" s="1"/>
  <c r="W11" i="1"/>
  <c r="Y11" i="1" s="1"/>
  <c r="R11" i="1"/>
  <c r="T11" i="1" s="1"/>
  <c r="M11" i="1"/>
  <c r="O11" i="1" s="1"/>
  <c r="H11" i="1"/>
  <c r="J11" i="1" s="1"/>
  <c r="B11" i="1"/>
  <c r="C11" i="1" s="1"/>
  <c r="AG10" i="1"/>
  <c r="AI10" i="1" s="1"/>
  <c r="AB10" i="1"/>
  <c r="AD10" i="1" s="1"/>
  <c r="W10" i="1"/>
  <c r="Y10" i="1" s="1"/>
  <c r="R10" i="1"/>
  <c r="T10" i="1" s="1"/>
  <c r="M10" i="1"/>
  <c r="O10" i="1" s="1"/>
  <c r="H10" i="1"/>
  <c r="J10" i="1" s="1"/>
  <c r="B10" i="1"/>
  <c r="C10" i="1" s="1"/>
  <c r="AG9" i="1"/>
  <c r="AI9" i="1" s="1"/>
  <c r="AB9" i="1"/>
  <c r="AD9" i="1" s="1"/>
  <c r="W9" i="1"/>
  <c r="Y9" i="1" s="1"/>
  <c r="R9" i="1"/>
  <c r="T9" i="1" s="1"/>
  <c r="M9" i="1"/>
  <c r="O9" i="1" s="1"/>
  <c r="H9" i="1"/>
  <c r="J9" i="1" s="1"/>
  <c r="B9" i="1"/>
  <c r="C9" i="1" s="1"/>
  <c r="AG8" i="1"/>
  <c r="AI8" i="1" s="1"/>
  <c r="AB8" i="1"/>
  <c r="AD8" i="1" s="1"/>
  <c r="W8" i="1"/>
  <c r="Y8" i="1" s="1"/>
  <c r="R8" i="1"/>
  <c r="T8" i="1" s="1"/>
  <c r="M8" i="1"/>
  <c r="O8" i="1" s="1"/>
  <c r="H8" i="1"/>
  <c r="J8" i="1" s="1"/>
  <c r="B8" i="1"/>
  <c r="C8" i="1" s="1"/>
  <c r="AG7" i="1"/>
  <c r="AI7" i="1" s="1"/>
  <c r="AB7" i="1"/>
  <c r="AD7" i="1" s="1"/>
  <c r="W7" i="1"/>
  <c r="Y7" i="1" s="1"/>
  <c r="R7" i="1"/>
  <c r="T7" i="1" s="1"/>
  <c r="M7" i="1"/>
  <c r="O7" i="1" s="1"/>
  <c r="H7" i="1"/>
  <c r="J7" i="1" s="1"/>
  <c r="B7" i="1"/>
  <c r="C7" i="1" s="1"/>
  <c r="AH2" i="1"/>
  <c r="AG2" i="1"/>
  <c r="AF2" i="1"/>
  <c r="AC2" i="1"/>
  <c r="AB2" i="1"/>
  <c r="AA2" i="1"/>
  <c r="X2" i="1"/>
  <c r="W2" i="1"/>
  <c r="V2" i="1"/>
  <c r="S2" i="1"/>
  <c r="R2" i="1"/>
  <c r="Q2" i="1"/>
  <c r="N2" i="1"/>
  <c r="M2" i="1"/>
  <c r="L2" i="1"/>
  <c r="I2" i="1"/>
  <c r="H2" i="1"/>
  <c r="G2" i="1"/>
  <c r="T2" i="1" l="1"/>
  <c r="E12" i="1"/>
  <c r="D12" i="1"/>
  <c r="E17" i="1"/>
  <c r="D17" i="1"/>
  <c r="B5" i="1"/>
  <c r="E7" i="1"/>
  <c r="D7" i="1"/>
  <c r="E14" i="1"/>
  <c r="D14" i="1"/>
  <c r="E16" i="1"/>
  <c r="D16" i="1"/>
  <c r="E20" i="1"/>
  <c r="D20" i="1"/>
  <c r="E21" i="1"/>
  <c r="D21" i="1"/>
  <c r="J2" i="1"/>
  <c r="E22" i="1"/>
  <c r="D22" i="1"/>
  <c r="E23" i="1"/>
  <c r="D23" i="1"/>
  <c r="Y2" i="1"/>
  <c r="E11" i="1"/>
  <c r="D11" i="1"/>
  <c r="E24" i="1"/>
  <c r="D24" i="1"/>
  <c r="O2" i="1"/>
  <c r="E13" i="1"/>
  <c r="D13" i="1"/>
  <c r="E25" i="1"/>
  <c r="D25" i="1"/>
  <c r="AI2" i="1"/>
  <c r="E9" i="1"/>
  <c r="D9" i="1"/>
  <c r="E26" i="1"/>
  <c r="D26" i="1"/>
  <c r="AD2" i="1"/>
  <c r="E10" i="1"/>
  <c r="D10" i="1"/>
  <c r="E15" i="1"/>
  <c r="D15" i="1"/>
  <c r="E18" i="1"/>
  <c r="D18" i="1"/>
  <c r="E8" i="1"/>
  <c r="D8" i="1"/>
  <c r="E19" i="1"/>
  <c r="D19" i="1"/>
  <c r="E27" i="1"/>
  <c r="D27" i="1"/>
  <c r="B4" i="1"/>
  <c r="E3" i="1" l="1" a="1"/>
  <c r="E3" i="1" s="1"/>
  <c r="E4" i="1" a="1"/>
  <c r="E4" i="1" s="1"/>
  <c r="B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<sst xmlns="http://schemas.openxmlformats.org/spreadsheetml/2006/main" count="80" uniqueCount="29">
  <si>
    <t>check</t>
  </si>
  <si>
    <t>ppv TYD</t>
  </si>
  <si>
    <t>% Bruta</t>
  </si>
  <si>
    <t>kilos YTD</t>
  </si>
  <si>
    <t>% Neta</t>
  </si>
  <si>
    <t>importe YTD</t>
  </si>
  <si>
    <t>Bruta</t>
  </si>
  <si>
    <t>Neta</t>
  </si>
  <si>
    <t>AA4350 X60</t>
  </si>
  <si>
    <t>AA4625 X60</t>
  </si>
  <si>
    <t>AA4612 X60</t>
  </si>
  <si>
    <t>AH7403 X60</t>
  </si>
  <si>
    <t>AT7610 X30</t>
  </si>
  <si>
    <t>AA4999 X60</t>
  </si>
  <si>
    <t>AK4387 X60</t>
  </si>
  <si>
    <t>AT7612 X25</t>
  </si>
  <si>
    <t>RE2008 X120</t>
  </si>
  <si>
    <t>CP2818 X120</t>
  </si>
  <si>
    <t>UR1432 X 120</t>
  </si>
  <si>
    <t>CP2876 X120</t>
  </si>
  <si>
    <t>AT7631 X30</t>
  </si>
  <si>
    <t>UR1693 X110</t>
  </si>
  <si>
    <t>LA6113 X110</t>
  </si>
  <si>
    <t>UR1786 X 120</t>
  </si>
  <si>
    <t>TK7644  X115</t>
  </si>
  <si>
    <t>UR1435 X120</t>
  </si>
  <si>
    <t>WA0435 X120</t>
  </si>
  <si>
    <t>UR1441 X120</t>
  </si>
  <si>
    <t>UR1721 X120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</si>
</sst>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"/>
    <numFmt numFmtId="166" formatCode="_-* #,##0_-;\-* #,##0_-;_-* &quot;-&quot;??_-;_-@_-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top"/>
    </xf>
    <xf numFmtId="17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4" fontId="2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top"/>
    </xf>
    <xf numFmtId="9" fontId="2" fillId="2" borderId="1" xfId="2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top"/>
    </xf>
    <xf numFmtId="9" fontId="0" fillId="0" borderId="0" xfId="2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164" fontId="2" fillId="2" borderId="0" xfId="0" applyNumberFormat="1" applyFont="1" applyFill="1" applyAlignment="1">
      <alignment horizontal="center" vertical="top"/>
    </xf>
    <xf numFmtId="2" fontId="2" fillId="2" borderId="0" xfId="0" applyNumberFormat="1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166" fontId="0" fillId="0" borderId="0" xfId="1" applyNumberFormat="1" applyFont="1" applyFill="1" applyAlignment="1">
      <alignment horizontal="center" vertical="top"/>
    </xf>
    <xf numFmtId="43" fontId="0" fillId="0" borderId="0" xfId="1" applyFont="1" applyFill="1" applyAlignment="1">
      <alignment horizontal="center" vertical="top"/>
    </xf>
    <xf numFmtId="9" fontId="3" fillId="0" borderId="0" xfId="2" applyFont="1" applyFill="1" applyAlignment="1">
      <alignment horizontal="center" vertical="top"/>
    </xf>
    <xf numFmtId="164" fontId="3" fillId="2" borderId="0" xfId="0" applyNumberFormat="1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4" fontId="3" fillId="0" borderId="0" xfId="0" applyNumberFormat="1" applyFont="1" applyAlignment="1">
      <alignment vertical="top"/>
    </xf>
    <xf numFmtId="4" fontId="3" fillId="2" borderId="0" xfId="0" applyNumberFormat="1" applyFont="1" applyFill="1" applyAlignment="1">
      <alignment horizontal="center" vertical="top"/>
    </xf>
    <xf numFmtId="3" fontId="3" fillId="2" borderId="0" xfId="0" applyNumberFormat="1" applyFont="1" applyFill="1" applyAlignment="1">
      <alignment horizontal="center" vertical="top"/>
    </xf>
    <xf numFmtId="0" fontId="0" fillId="0" borderId="0" xfId="0" applyAlignment="1">
      <alignment vertical="top"/>
    </xf>
  </cellXfs>
  <cellStyles count="3">
    <cellStyle name="Comma" xfId="1" builtinId="3"/>
    <cellStyle name="Normal" xfId="0" builtinId="0"/>
    <cellStyle name="Percent" xfId="2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iofreixas/Downloads/stock_pielcolor.xlsx" TargetMode="External"/><Relationship Id="rId1" Type="http://schemas.openxmlformats.org/officeDocument/2006/relationships/externalLinkPath" Target="stock_pielcol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PIs"/>
      <sheetName val="Ventas totales"/>
      <sheetName val="Ventas PielColor"/>
      <sheetName val="Ventas Terminacion CI"/>
      <sheetName val="Ventas Humedo"/>
      <sheetName val="Precios Compra Terminación CI"/>
      <sheetName val="Precios Compra Pielcolor"/>
      <sheetName val="Stock Humedo"/>
      <sheetName val="Precios prods. NO en stock"/>
      <sheetName val="Precios Compra Humedo"/>
      <sheetName val="Rotación"/>
      <sheetName val="Stock Term. CI"/>
      <sheetName val="Stock PielColor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B6" t="str">
            <v>FOB</v>
          </cell>
          <cell r="D6" t="str">
            <v>Landed Cost</v>
          </cell>
          <cell r="F6" t="str">
            <v>Fecha Compra</v>
          </cell>
        </row>
        <row r="7">
          <cell r="A7" t="str">
            <v>AA4750 X55</v>
          </cell>
          <cell r="B7">
            <v>3.35</v>
          </cell>
          <cell r="C7">
            <v>0.31</v>
          </cell>
          <cell r="D7">
            <v>4.3885000000000005</v>
          </cell>
          <cell r="F7" t="str">
            <v>--</v>
          </cell>
        </row>
        <row r="8">
          <cell r="A8" t="str">
            <v>AT7610 X30</v>
          </cell>
          <cell r="B8">
            <v>18.079999999999998</v>
          </cell>
          <cell r="C8">
            <v>0.31</v>
          </cell>
          <cell r="D8">
            <v>23.684799999999999</v>
          </cell>
          <cell r="F8">
            <v>45805</v>
          </cell>
        </row>
        <row r="9">
          <cell r="A9" t="str">
            <v>AT7612 X25</v>
          </cell>
          <cell r="B9">
            <v>9.07</v>
          </cell>
          <cell r="C9">
            <v>0.31</v>
          </cell>
          <cell r="D9">
            <v>11.8817</v>
          </cell>
          <cell r="F9">
            <v>45805</v>
          </cell>
        </row>
        <row r="10">
          <cell r="A10" t="str">
            <v>CP2876 X120</v>
          </cell>
          <cell r="B10">
            <v>4.67</v>
          </cell>
          <cell r="C10">
            <v>0.31</v>
          </cell>
          <cell r="D10">
            <v>6.1177000000000001</v>
          </cell>
          <cell r="F10">
            <v>45805</v>
          </cell>
        </row>
        <row r="11">
          <cell r="A11" t="str">
            <v>CP2818 X120</v>
          </cell>
          <cell r="B11">
            <v>2.46</v>
          </cell>
          <cell r="C11">
            <v>0.31</v>
          </cell>
          <cell r="D11">
            <v>3.2225999999999999</v>
          </cell>
          <cell r="F11">
            <v>45805</v>
          </cell>
        </row>
        <row r="12">
          <cell r="A12" t="str">
            <v>UR1721 X120</v>
          </cell>
          <cell r="B12">
            <v>9.2200000000000006</v>
          </cell>
          <cell r="C12">
            <v>0.12</v>
          </cell>
          <cell r="D12">
            <v>10.326400000000001</v>
          </cell>
          <cell r="F12">
            <v>45805</v>
          </cell>
        </row>
        <row r="13">
          <cell r="A13" t="str">
            <v>UR1786 X 120</v>
          </cell>
          <cell r="B13">
            <v>5.83</v>
          </cell>
          <cell r="C13">
            <v>0.12</v>
          </cell>
          <cell r="D13">
            <v>6.5296000000000003</v>
          </cell>
          <cell r="F13">
            <v>45805</v>
          </cell>
        </row>
        <row r="14">
          <cell r="A14" t="str">
            <v>AA4625 X60</v>
          </cell>
          <cell r="B14">
            <v>5.37</v>
          </cell>
          <cell r="C14">
            <v>0.31</v>
          </cell>
          <cell r="D14">
            <v>7.0347000000000008</v>
          </cell>
          <cell r="F14">
            <v>45805</v>
          </cell>
        </row>
        <row r="15">
          <cell r="A15" t="str">
            <v>AH7403 X60</v>
          </cell>
          <cell r="B15">
            <v>6.54</v>
          </cell>
          <cell r="C15">
            <v>0.31</v>
          </cell>
          <cell r="D15">
            <v>8.567400000000001</v>
          </cell>
          <cell r="F15" t="str">
            <v>--</v>
          </cell>
        </row>
        <row r="16">
          <cell r="A16" t="str">
            <v>UR1693 X110</v>
          </cell>
          <cell r="B16">
            <v>6.43</v>
          </cell>
          <cell r="C16">
            <v>0.12</v>
          </cell>
          <cell r="D16">
            <v>7.2016</v>
          </cell>
          <cell r="F16">
            <v>45805</v>
          </cell>
        </row>
        <row r="17">
          <cell r="A17" t="str">
            <v>Wa0435 X120</v>
          </cell>
          <cell r="B17">
            <v>6.39</v>
          </cell>
          <cell r="C17">
            <v>0.31</v>
          </cell>
          <cell r="D17">
            <v>8.3709000000000007</v>
          </cell>
          <cell r="F17">
            <v>45465</v>
          </cell>
        </row>
        <row r="18">
          <cell r="A18" t="str">
            <v>AA4350 X60</v>
          </cell>
          <cell r="B18">
            <v>2.39</v>
          </cell>
          <cell r="C18">
            <v>0.31</v>
          </cell>
          <cell r="D18">
            <v>3.1309000000000005</v>
          </cell>
          <cell r="F18">
            <v>45637</v>
          </cell>
        </row>
        <row r="19">
          <cell r="A19" t="str">
            <v>AA4612 X60</v>
          </cell>
          <cell r="B19">
            <v>2.98</v>
          </cell>
          <cell r="C19">
            <v>0.31</v>
          </cell>
          <cell r="D19">
            <v>3.9037999999999999</v>
          </cell>
          <cell r="F19">
            <v>45511</v>
          </cell>
        </row>
        <row r="20">
          <cell r="A20" t="str">
            <v>AK4387 X60</v>
          </cell>
          <cell r="B20">
            <v>3.15</v>
          </cell>
          <cell r="C20">
            <v>0.31</v>
          </cell>
          <cell r="D20">
            <v>4.1265000000000001</v>
          </cell>
          <cell r="F20">
            <v>43259</v>
          </cell>
        </row>
        <row r="21">
          <cell r="A21" t="str">
            <v>RE2008 X120</v>
          </cell>
          <cell r="B21">
            <v>2.82</v>
          </cell>
          <cell r="C21">
            <v>0.31</v>
          </cell>
          <cell r="D21">
            <v>3.6941999999999999</v>
          </cell>
          <cell r="F21">
            <v>45511</v>
          </cell>
        </row>
        <row r="22">
          <cell r="A22" t="str">
            <v>UR1432 X 120</v>
          </cell>
          <cell r="B22">
            <v>4.49</v>
          </cell>
          <cell r="C22">
            <v>0.31</v>
          </cell>
          <cell r="D22">
            <v>5.8819000000000008</v>
          </cell>
          <cell r="F22">
            <v>44743</v>
          </cell>
        </row>
        <row r="23">
          <cell r="A23" t="str">
            <v>AA4999 X60</v>
          </cell>
          <cell r="B23">
            <v>6.55</v>
          </cell>
          <cell r="C23">
            <v>0.31</v>
          </cell>
          <cell r="D23">
            <v>8.5805000000000007</v>
          </cell>
          <cell r="F23">
            <v>44908</v>
          </cell>
        </row>
        <row r="24">
          <cell r="A24" t="str">
            <v>AT7631 X30</v>
          </cell>
          <cell r="B24">
            <v>10.08</v>
          </cell>
          <cell r="C24">
            <v>0.31</v>
          </cell>
          <cell r="D24">
            <v>13.204800000000001</v>
          </cell>
          <cell r="F24">
            <v>45511</v>
          </cell>
        </row>
        <row r="25">
          <cell r="A25" t="str">
            <v>LA6113 X110</v>
          </cell>
          <cell r="B25">
            <v>3.72</v>
          </cell>
          <cell r="C25">
            <v>0.31</v>
          </cell>
          <cell r="D25">
            <v>4.8732000000000006</v>
          </cell>
          <cell r="F25">
            <v>43427</v>
          </cell>
        </row>
        <row r="26">
          <cell r="A26" t="str">
            <v>TK7644  X115</v>
          </cell>
          <cell r="B26">
            <v>2.61</v>
          </cell>
          <cell r="C26">
            <v>0.31</v>
          </cell>
          <cell r="D26">
            <v>3.4190999999999998</v>
          </cell>
          <cell r="F26">
            <v>43427</v>
          </cell>
        </row>
        <row r="27">
          <cell r="A27" t="str">
            <v>UR1435 X120</v>
          </cell>
          <cell r="B27">
            <v>6.7</v>
          </cell>
          <cell r="C27">
            <v>0.12</v>
          </cell>
          <cell r="D27">
            <v>7.5040000000000013</v>
          </cell>
          <cell r="F27">
            <v>45805</v>
          </cell>
        </row>
        <row r="28">
          <cell r="A28" t="str">
            <v>UR1441 X120</v>
          </cell>
          <cell r="B28">
            <v>4.3</v>
          </cell>
          <cell r="C28">
            <v>0.12</v>
          </cell>
          <cell r="D28">
            <v>4.8159999999999998</v>
          </cell>
          <cell r="F28">
            <v>45805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20EA-D9CF-4F48-AE45-8B643668DFD1}">
  <dimension ref="A1:AI28"/>
  <sheetViews>
    <sheetView tabSelected="1" workbookViewId="0">
      <selection activeCell="G32" sqref="G32"/>
    </sheetView>
  </sheetViews>
  <sheetFormatPr baseColWidth="10" defaultRowHeight="16" x14ac:dyDescent="0.2"/>
  <sheetData>
    <row r="1" spans="1:35" x14ac:dyDescent="0.2">
      <c r="A1" s="1" t="s">
        <v>0</v>
      </c>
      <c r="B1" s="1"/>
      <c r="C1" s="1"/>
      <c r="D1" s="1"/>
      <c r="E1" s="1"/>
      <c r="F1" s="2">
        <v>45809</v>
      </c>
      <c r="G1" s="2"/>
      <c r="H1" s="2"/>
      <c r="I1" s="2"/>
      <c r="J1" s="2"/>
      <c r="K1" s="2">
        <v>45778</v>
      </c>
      <c r="L1" s="2"/>
      <c r="M1" s="2"/>
      <c r="N1" s="2"/>
      <c r="O1" s="2"/>
      <c r="P1" s="2">
        <v>45748</v>
      </c>
      <c r="Q1" s="3"/>
      <c r="R1" s="3"/>
      <c r="S1" s="3"/>
      <c r="T1" s="3"/>
      <c r="U1" s="2">
        <v>45717</v>
      </c>
      <c r="V1" s="3"/>
      <c r="W1" s="3"/>
      <c r="X1" s="3"/>
      <c r="Y1" s="3"/>
      <c r="Z1" s="2">
        <v>45689</v>
      </c>
      <c r="AA1" s="3"/>
      <c r="AB1" s="3"/>
      <c r="AC1" s="3"/>
      <c r="AD1" s="3"/>
      <c r="AE1" s="2">
        <v>45658</v>
      </c>
      <c r="AF1" s="3"/>
      <c r="AG1" s="3"/>
      <c r="AH1" s="3"/>
      <c r="AI1" s="3"/>
    </row>
    <row r="2" spans="1:35" x14ac:dyDescent="0.2">
      <c r="A2" s="4">
        <f>+B5-S2-X2-AC2-AH2-N2-I2</f>
        <v>0</v>
      </c>
      <c r="B2" s="5"/>
      <c r="C2" s="5"/>
      <c r="D2" s="5"/>
      <c r="E2" s="5"/>
      <c r="F2" s="6"/>
      <c r="G2" s="7">
        <f>SUM(G7:G65536)</f>
        <v>2528.1</v>
      </c>
      <c r="H2" s="8">
        <f>+SUM(I7:I65536)/SUM(G7:G65536)</f>
        <v>7.741438234247064</v>
      </c>
      <c r="I2" s="7">
        <f>SUM(I7:I65536)</f>
        <v>19571.13</v>
      </c>
      <c r="J2" s="9">
        <f>+SUMPRODUCT(J7:J1048576,I7:I1048576)/SUM(I7:I1048576)</f>
        <v>0.23966794559128668</v>
      </c>
      <c r="K2" s="6"/>
      <c r="L2" s="7">
        <f>SUM(L7:L65536)</f>
        <v>3176</v>
      </c>
      <c r="M2" s="8">
        <f>+SUM(N7:N65536)/SUM(L7:L65536)</f>
        <v>7.1337185138539034</v>
      </c>
      <c r="N2" s="7">
        <f>SUM(N7:N65536)</f>
        <v>22656.69</v>
      </c>
      <c r="O2" s="9">
        <f>+SUMPRODUCT(O7:O1048576,N7:N1048576)/SUM(N7:N1048576)</f>
        <v>0.26695653689925586</v>
      </c>
      <c r="P2" s="6"/>
      <c r="Q2" s="7">
        <f>SUM(Q7:Q65536)</f>
        <v>2019</v>
      </c>
      <c r="R2" s="8">
        <f>+SUM(S7:S65536)/SUM(Q7:Q65536)</f>
        <v>8.1552748885586919</v>
      </c>
      <c r="S2" s="7">
        <f>SUM(S7:S65536)</f>
        <v>16465.5</v>
      </c>
      <c r="T2" s="9">
        <f>+SUMPRODUCT(T7:T1048576,S7:S1048576)/SUM(S7:S1048576)</f>
        <v>0.14934960979016726</v>
      </c>
      <c r="U2" s="6"/>
      <c r="V2" s="7">
        <f>SUM(V7:V65537)</f>
        <v>4980</v>
      </c>
      <c r="W2" s="8">
        <f>+SUM(X7:X65537)/SUM(V7:V65537)</f>
        <v>8.0288152610441763</v>
      </c>
      <c r="X2" s="7">
        <f>SUM(X7:X65537)</f>
        <v>39983.5</v>
      </c>
      <c r="Y2" s="9">
        <f>+SUMPRODUCT(Y7:Y1048576,X7:X1048576)/SUM(X7:X1048576)</f>
        <v>0.26648838896044619</v>
      </c>
      <c r="Z2" s="6"/>
      <c r="AA2" s="7">
        <f>SUM(AA7:AA65537)</f>
        <v>2474.5</v>
      </c>
      <c r="AB2" s="8">
        <f>+SUM(AC7:AC65537)/SUM(AA7:AA65537)</f>
        <v>9.2358537078197607</v>
      </c>
      <c r="AC2" s="7">
        <f>SUM(AC7:AC65537)</f>
        <v>22854.12</v>
      </c>
      <c r="AD2" s="9">
        <f>+SUMPRODUCT(AD7:AD1048576,AC7:AC1048576)/SUM(AC7:AC1048576)</f>
        <v>0.2632856263990912</v>
      </c>
      <c r="AE2" s="6"/>
      <c r="AF2" s="7">
        <f>SUM(AF7:AF65537)</f>
        <v>1727</v>
      </c>
      <c r="AG2" s="8">
        <f>+SUM(AH7:AH65537)/SUM(AF7:AF65537)</f>
        <v>7.4204400694846546</v>
      </c>
      <c r="AH2" s="7">
        <f>SUM(AH7:AH65537)</f>
        <v>12815.099999999999</v>
      </c>
      <c r="AI2" s="9">
        <f>+SUMPRODUCT(AI7:AI1048576,AH7:AH1048576)/SUM(AH7:AH1048576)</f>
        <v>0.31143932548321895</v>
      </c>
    </row>
    <row r="3" spans="1:35" x14ac:dyDescent="0.2">
      <c r="A3" s="10" t="s">
        <v>1</v>
      </c>
      <c r="B3" s="11">
        <f>+B5/B4</f>
        <v>7.9473066502608773</v>
      </c>
      <c r="C3" s="11"/>
      <c r="D3" s="10" t="s">
        <v>2</v>
      </c>
      <c r="E3" s="12" cm="1">
        <f t="array" ref="E3">+SUMPRODUCT(D7:D800000,C7:C800000*B7:B800000)/SUMPRODUCT(C7:C800000,B7:B800000)</f>
        <v>0.40096568533021137</v>
      </c>
      <c r="F3" s="13"/>
      <c r="G3" s="14"/>
      <c r="H3" s="15"/>
      <c r="I3" s="14"/>
      <c r="J3" s="16"/>
      <c r="K3" s="13"/>
      <c r="L3" s="14"/>
      <c r="M3" s="15"/>
      <c r="N3" s="14"/>
      <c r="O3" s="16"/>
      <c r="P3" s="13"/>
      <c r="Q3" s="14"/>
      <c r="R3" s="15"/>
      <c r="S3" s="14"/>
      <c r="T3" s="16"/>
      <c r="U3" s="13"/>
      <c r="V3" s="14"/>
      <c r="W3" s="15"/>
      <c r="X3" s="14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">
      <c r="A4" s="10" t="s">
        <v>3</v>
      </c>
      <c r="B4" s="1">
        <f>+SUM(B7:B800000)</f>
        <v>16904.599999999999</v>
      </c>
      <c r="C4" s="11"/>
      <c r="D4" s="10" t="s">
        <v>4</v>
      </c>
      <c r="E4" s="12" cm="1">
        <f t="array" ref="E4">+SUMPRODUCT(E7:E800000,C7:C800000*B7:B800000)/SUMPRODUCT(C7:C800000,B7:B800000)</f>
        <v>0.25204662467163147</v>
      </c>
      <c r="F4" s="13"/>
      <c r="G4" s="14"/>
      <c r="H4" s="15"/>
      <c r="I4" s="14"/>
      <c r="J4" s="16"/>
      <c r="K4" s="13"/>
      <c r="L4" s="14"/>
      <c r="M4" s="15"/>
      <c r="N4" s="14"/>
      <c r="O4" s="16"/>
      <c r="P4" s="13"/>
      <c r="Q4" s="14"/>
      <c r="R4" s="15"/>
      <c r="S4" s="14"/>
      <c r="T4" s="16"/>
      <c r="U4" s="13"/>
      <c r="V4" s="14"/>
      <c r="W4" s="15"/>
      <c r="X4" s="14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">
      <c r="A5" s="10" t="s">
        <v>5</v>
      </c>
      <c r="B5" s="17">
        <f>+SUMPRODUCT(B7:B800000,C7:C800000)</f>
        <v>134346.04</v>
      </c>
      <c r="C5" s="12"/>
      <c r="D5" s="12"/>
      <c r="E5" s="12"/>
      <c r="F5" s="13"/>
      <c r="G5" s="14"/>
      <c r="H5" s="15"/>
      <c r="I5" s="14"/>
      <c r="J5" s="16"/>
      <c r="K5" s="13"/>
      <c r="L5" s="14"/>
      <c r="M5" s="15"/>
      <c r="N5" s="14"/>
      <c r="O5" s="16"/>
      <c r="P5" s="13"/>
      <c r="Q5" s="14"/>
      <c r="R5" s="15"/>
      <c r="S5" s="14"/>
      <c r="T5" s="16"/>
      <c r="U5" s="13"/>
      <c r="V5" s="14"/>
      <c r="W5" s="15"/>
      <c r="X5" s="14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">
      <c r="A6" s="1"/>
      <c r="B6" s="1"/>
      <c r="C6" s="18"/>
      <c r="D6" s="19" t="s">
        <v>6</v>
      </c>
      <c r="E6" s="19" t="s">
        <v>7</v>
      </c>
      <c r="F6" s="13"/>
      <c r="G6" s="14"/>
      <c r="H6" s="15"/>
      <c r="I6" s="14"/>
      <c r="J6" s="16"/>
      <c r="K6" s="13"/>
      <c r="L6" s="14"/>
      <c r="M6" s="15"/>
      <c r="N6" s="14"/>
      <c r="O6" s="16"/>
      <c r="P6" s="13"/>
      <c r="Q6" s="14"/>
      <c r="R6" s="15"/>
      <c r="S6" s="14"/>
      <c r="T6" s="16"/>
      <c r="U6" s="13"/>
      <c r="V6" s="14"/>
      <c r="W6" s="15"/>
      <c r="X6" s="14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">
      <c r="A7" s="10" t="s">
        <v>8</v>
      </c>
      <c r="B7" s="1">
        <f>+IFERROR(VLOOKUP(A7,$F$3:$J$1048576,2,0),0)+IFERROR(VLOOKUP(A7,$K$3:$O$1048576,2,0),0)+IFERROR(VLOOKUP(A7,$P$3:$T$1048576,2,0),0)+IFERROR(VLOOKUP(A7,$U$3:$X$1048576,2,0),0)+IFERROR(VLOOKUP(A7,$Z$3:$AC$1048576,2,0),0)+IFERROR(VLOOKUP(A7,$AE$3:$AH$1048576,2,0),0)</f>
        <v>60</v>
      </c>
      <c r="C7" s="11">
        <f>+IFERROR((IFERROR(VLOOKUP(A7,$F$3:$J$1048576,4,0),0)+(IFERROR(VLOOKUP(A7,$K$3:$O$1048576,4,0),0)+(IFERROR(VLOOKUP(A7,$P$3:$T$1048576,4,0),0)+(IFERROR(VLOOKUP(A7,$U$3:$X$1048576,4,0),0)+IFERROR(VLOOKUP(A7,$Z$3:$AC$1048576,4,0),0)+IFERROR(VLOOKUP(A7,$AE$3:$AH$1048576,4,0),0)))))/B7,0)</f>
        <v>5.6</v>
      </c>
      <c r="D7" s="12">
        <f>+IFERROR((C7-VLOOKUP(A7,'[1]Precios Compra Pielcolor'!$1:$1048576,2,0))/(C7),0)</f>
        <v>0.57321428571428568</v>
      </c>
      <c r="E7" s="12">
        <f>+IFERROR((C7-VLOOKUP(A7,'[1]Precios Compra Pielcolor'!$1:$1048576,4,0))/(C7),0)</f>
        <v>0.44091071428571416</v>
      </c>
      <c r="F7" s="13" t="s">
        <v>9</v>
      </c>
      <c r="G7" s="20">
        <v>360</v>
      </c>
      <c r="H7" s="21">
        <f>+I7/G7</f>
        <v>9.7833333333333332</v>
      </c>
      <c r="I7" s="22">
        <v>3522</v>
      </c>
      <c r="J7" s="12">
        <f>+IFERROR((H7-VLOOKUP(F7,'[1]Precios Compra Pielcolor'!$1:$1048576,4,0))/(H7),0)</f>
        <v>0.28095059625212937</v>
      </c>
      <c r="K7" s="13" t="s">
        <v>10</v>
      </c>
      <c r="L7" s="20">
        <v>197</v>
      </c>
      <c r="M7" s="21">
        <f t="shared" ref="M7:M14" si="0">+N7/L7</f>
        <v>5.1000000000000005</v>
      </c>
      <c r="N7" s="22">
        <v>1004.7</v>
      </c>
      <c r="O7" s="12">
        <f>+IFERROR((M7-VLOOKUP(K7,'[1]Precios Compra Pielcolor'!$1:$1048576,4,0))/(M7),0)</f>
        <v>0.23454901960784322</v>
      </c>
      <c r="P7" s="13" t="s">
        <v>9</v>
      </c>
      <c r="Q7" s="20">
        <v>420</v>
      </c>
      <c r="R7" s="21">
        <f t="shared" ref="R7:R14" si="1">+S7/Q7</f>
        <v>9.6</v>
      </c>
      <c r="S7" s="23">
        <v>4032</v>
      </c>
      <c r="T7" s="12">
        <f>+IFERROR((R7-VLOOKUP(P7,'[1]Precios Compra Pielcolor'!$1:$1048576,4,0))/(R7),0)</f>
        <v>0.26721874999999989</v>
      </c>
      <c r="U7" s="13" t="s">
        <v>10</v>
      </c>
      <c r="V7" s="20">
        <v>60</v>
      </c>
      <c r="W7" s="21">
        <f t="shared" ref="W7:W16" si="2">+X7/V7</f>
        <v>6</v>
      </c>
      <c r="X7" s="23">
        <v>360</v>
      </c>
      <c r="Y7" s="12">
        <f>+IFERROR((W7-VLOOKUP(U7,'[1]Precios Compra Pielcolor'!$1:$1048576,4,0))/(W7),0)</f>
        <v>0.34936666666666666</v>
      </c>
      <c r="Z7" s="13" t="s">
        <v>11</v>
      </c>
      <c r="AA7" s="20">
        <v>568</v>
      </c>
      <c r="AB7" s="21">
        <f t="shared" ref="AB7:AB12" si="3">+AC7/AA7</f>
        <v>10.82</v>
      </c>
      <c r="AC7" s="23">
        <v>6145.76</v>
      </c>
      <c r="AD7" s="12">
        <f>+IFERROR((AB7-VLOOKUP(Z7,'[1]Precios Compra Pielcolor'!$1:$1048576,4,0))/(AB7),0)</f>
        <v>0.2081885397412199</v>
      </c>
      <c r="AE7" s="13" t="s">
        <v>8</v>
      </c>
      <c r="AF7" s="20">
        <v>60</v>
      </c>
      <c r="AG7" s="21">
        <f t="shared" ref="AG7:AG13" si="4">+AH7/AF7</f>
        <v>5.6</v>
      </c>
      <c r="AH7" s="23">
        <v>336</v>
      </c>
      <c r="AI7" s="12">
        <f>+IFERROR((AG7-VLOOKUP(AE7,'[1]Precios Compra Pielcolor'!$1:$1048576,4,0))/(AG7),0)</f>
        <v>0.44091071428571416</v>
      </c>
    </row>
    <row r="8" spans="1:35" x14ac:dyDescent="0.2">
      <c r="A8" s="10" t="s">
        <v>10</v>
      </c>
      <c r="B8" s="1">
        <f t="shared" ref="B8:B27" si="5">+IFERROR(VLOOKUP(A8,$F$3:$J$1048576,2,0),0)+IFERROR(VLOOKUP(A8,$K$3:$O$1048576,2,0),0)+IFERROR(VLOOKUP(A8,$P$3:$T$1048576,2,0),0)+IFERROR(VLOOKUP(A8,$U$3:$X$1048576,2,0),0)+IFERROR(VLOOKUP(A8,$Z$3:$AC$1048576,2,0),0)+IFERROR(VLOOKUP(A8,$AE$3:$AH$1048576,2,0),0)</f>
        <v>257</v>
      </c>
      <c r="C8" s="11">
        <f t="shared" ref="C8:C27" si="6">+IFERROR((IFERROR(VLOOKUP(A8,$F$3:$J$1048576,4,0),0)+(IFERROR(VLOOKUP(A8,$K$3:$O$1048576,4,0),0)+(IFERROR(VLOOKUP(A8,$P$3:$T$1048576,4,0),0)+(IFERROR(VLOOKUP(A8,$U$3:$X$1048576,4,0),0)+IFERROR(VLOOKUP(A8,$Z$3:$AC$1048576,4,0),0)+IFERROR(VLOOKUP(A8,$AE$3:$AH$1048576,4,0),0)))))/B8,0)</f>
        <v>5.3101167315175095</v>
      </c>
      <c r="D8" s="12">
        <f>+IFERROR((C8-VLOOKUP(A8,'[1]Precios Compra Pielcolor'!$1:$1048576,2,0))/(C8),0)</f>
        <v>0.43880706382355095</v>
      </c>
      <c r="E8" s="12">
        <f>+IFERROR((C8-VLOOKUP(A8,'[1]Precios Compra Pielcolor'!$1:$1048576,4,0))/(C8),0)</f>
        <v>0.26483725360885174</v>
      </c>
      <c r="F8" s="13" t="s">
        <v>12</v>
      </c>
      <c r="G8" s="20">
        <v>79.599999999999994</v>
      </c>
      <c r="H8" s="21">
        <f t="shared" ref="H8:H18" si="7">+I8/G8</f>
        <v>28.826633165829147</v>
      </c>
      <c r="I8" s="22">
        <v>2294.6</v>
      </c>
      <c r="J8" s="12">
        <f>+IFERROR((H8-VLOOKUP(F8,'[1]Precios Compra Pielcolor'!$1:$1048576,4,0))/(H8),0)</f>
        <v>0.17837092303669491</v>
      </c>
      <c r="K8" s="13" t="s">
        <v>9</v>
      </c>
      <c r="L8" s="20">
        <v>653</v>
      </c>
      <c r="M8" s="21">
        <f t="shared" si="0"/>
        <v>9.4</v>
      </c>
      <c r="N8" s="22">
        <v>6138.2</v>
      </c>
      <c r="O8" s="12">
        <f>+IFERROR((M8-VLOOKUP(K8,'[1]Precios Compra Pielcolor'!$1:$1048576,4,0))/(M8),0)</f>
        <v>0.25162765957446803</v>
      </c>
      <c r="P8" s="13" t="s">
        <v>13</v>
      </c>
      <c r="Q8" s="20">
        <v>304</v>
      </c>
      <c r="R8" s="21">
        <f t="shared" si="1"/>
        <v>2</v>
      </c>
      <c r="S8" s="23">
        <v>608</v>
      </c>
      <c r="T8" s="12">
        <f>+IFERROR((R8-VLOOKUP(P8,'[1]Precios Compra Pielcolor'!$1:$1048576,4,0))/(R8),0)</f>
        <v>-3.2902500000000003</v>
      </c>
      <c r="U8" s="13" t="s">
        <v>9</v>
      </c>
      <c r="V8" s="20">
        <v>660</v>
      </c>
      <c r="W8" s="21">
        <f t="shared" si="2"/>
        <v>9.5090909090909097</v>
      </c>
      <c r="X8" s="23">
        <v>6276</v>
      </c>
      <c r="Y8" s="12">
        <f>+IFERROR((W8-VLOOKUP(U8,'[1]Precios Compra Pielcolor'!$1:$1048576,4,0))/(W8),0)</f>
        <v>0.26021319311663477</v>
      </c>
      <c r="Z8" s="13" t="s">
        <v>14</v>
      </c>
      <c r="AA8" s="20">
        <v>20</v>
      </c>
      <c r="AB8" s="21">
        <f t="shared" si="3"/>
        <v>3.4</v>
      </c>
      <c r="AC8" s="23">
        <v>68</v>
      </c>
      <c r="AD8" s="12">
        <f>+IFERROR((AB8-VLOOKUP(Z8,'[1]Precios Compra Pielcolor'!$1:$1048576,4,0))/(AB8),0)</f>
        <v>-0.21367647058823533</v>
      </c>
      <c r="AE8" s="13" t="s">
        <v>9</v>
      </c>
      <c r="AF8" s="20">
        <v>657</v>
      </c>
      <c r="AG8" s="21">
        <f t="shared" si="4"/>
        <v>9.4</v>
      </c>
      <c r="AH8" s="23">
        <v>6175.8</v>
      </c>
      <c r="AI8" s="12">
        <f>+IFERROR((AG8-VLOOKUP(AE8,'[1]Precios Compra Pielcolor'!$1:$1048576,4,0))/(AG8),0)</f>
        <v>0.25162765957446803</v>
      </c>
    </row>
    <row r="9" spans="1:35" x14ac:dyDescent="0.2">
      <c r="A9" s="10" t="s">
        <v>9</v>
      </c>
      <c r="B9" s="1">
        <f t="shared" si="5"/>
        <v>2750</v>
      </c>
      <c r="C9" s="11">
        <f t="shared" si="6"/>
        <v>9.5069090909090903</v>
      </c>
      <c r="D9" s="12">
        <f>+IFERROR((C9-VLOOKUP(A9,'[1]Precios Compra Pielcolor'!$1:$1048576,2,0))/(C9),0)</f>
        <v>0.43514764381884941</v>
      </c>
      <c r="E9" s="12">
        <f>+IFERROR((C9-VLOOKUP(A9,'[1]Precios Compra Pielcolor'!$1:$1048576,4,0))/(C9),0)</f>
        <v>0.26004341340269266</v>
      </c>
      <c r="F9" s="13" t="s">
        <v>15</v>
      </c>
      <c r="G9" s="20">
        <v>25</v>
      </c>
      <c r="H9" s="21">
        <f t="shared" si="7"/>
        <v>18.399999999999999</v>
      </c>
      <c r="I9" s="22">
        <v>460</v>
      </c>
      <c r="J9" s="12">
        <f>+IFERROR((H9-VLOOKUP(F9,'[1]Precios Compra Pielcolor'!$1:$1048576,4,0))/(H9),0)</f>
        <v>0.35425543478260862</v>
      </c>
      <c r="K9" s="13" t="s">
        <v>15</v>
      </c>
      <c r="L9" s="20">
        <v>25</v>
      </c>
      <c r="M9" s="21">
        <f t="shared" si="0"/>
        <v>18.399999999999999</v>
      </c>
      <c r="N9" s="22">
        <v>460</v>
      </c>
      <c r="O9" s="12">
        <f>+IFERROR((M9-VLOOKUP(K9,'[1]Precios Compra Pielcolor'!$1:$1048576,4,0))/(M9),0)</f>
        <v>0.35425543478260862</v>
      </c>
      <c r="P9" s="13" t="s">
        <v>14</v>
      </c>
      <c r="Q9" s="20">
        <v>20</v>
      </c>
      <c r="R9" s="21">
        <f t="shared" si="1"/>
        <v>3.4</v>
      </c>
      <c r="S9" s="23">
        <v>68</v>
      </c>
      <c r="T9" s="12">
        <f>+IFERROR((R9-VLOOKUP(P9,'[1]Precios Compra Pielcolor'!$1:$1048576,4,0))/(R9),0)</f>
        <v>-0.21367647058823533</v>
      </c>
      <c r="U9" s="13" t="s">
        <v>12</v>
      </c>
      <c r="V9" s="20">
        <v>125</v>
      </c>
      <c r="W9" s="21">
        <f t="shared" si="2"/>
        <v>30.748799999999999</v>
      </c>
      <c r="X9" s="23">
        <v>3843.6</v>
      </c>
      <c r="Y9" s="12">
        <f>+IFERROR((W9-VLOOKUP(U9,'[1]Precios Compra Pielcolor'!$1:$1048576,4,0))/(W9),0)</f>
        <v>0.22973254240815902</v>
      </c>
      <c r="Z9" s="13" t="s">
        <v>16</v>
      </c>
      <c r="AA9" s="20">
        <v>260</v>
      </c>
      <c r="AB9" s="21">
        <f t="shared" si="3"/>
        <v>5.3476923076923084</v>
      </c>
      <c r="AC9" s="23">
        <v>1390.4</v>
      </c>
      <c r="AD9" s="12">
        <f>+IFERROR((AB9-VLOOKUP(Z9,'[1]Precios Compra Pielcolor'!$1:$1048576,4,0))/(AB9),0)</f>
        <v>0.30919735327963188</v>
      </c>
      <c r="AE9" s="13" t="s">
        <v>11</v>
      </c>
      <c r="AF9" s="20">
        <v>30</v>
      </c>
      <c r="AG9" s="21">
        <f t="shared" si="4"/>
        <v>11.95</v>
      </c>
      <c r="AH9" s="23">
        <v>358.5</v>
      </c>
      <c r="AI9" s="12">
        <f>+IFERROR((AG9-VLOOKUP(AE9,'[1]Precios Compra Pielcolor'!$1:$1048576,4,0))/(AG9),0)</f>
        <v>0.28306276150627602</v>
      </c>
    </row>
    <row r="10" spans="1:35" x14ac:dyDescent="0.2">
      <c r="A10" s="10" t="s">
        <v>11</v>
      </c>
      <c r="B10" s="1">
        <f t="shared" si="5"/>
        <v>598</v>
      </c>
      <c r="C10" s="11">
        <f t="shared" si="6"/>
        <v>10.876688963210702</v>
      </c>
      <c r="D10" s="12">
        <f>+IFERROR((C10-VLOOKUP(A10,'[1]Precios Compra Pielcolor'!$1:$1048576,2,0))/(C10),0)</f>
        <v>0.39871407354564542</v>
      </c>
      <c r="E10" s="12">
        <f>+IFERROR((C10-VLOOKUP(A10,'[1]Precios Compra Pielcolor'!$1:$1048576,4,0))/(C10),0)</f>
        <v>0.21231543634479544</v>
      </c>
      <c r="F10" s="13" t="s">
        <v>17</v>
      </c>
      <c r="G10" s="20">
        <v>960</v>
      </c>
      <c r="H10" s="21">
        <f t="shared" si="7"/>
        <v>4.7</v>
      </c>
      <c r="I10" s="22">
        <v>4512</v>
      </c>
      <c r="J10" s="12">
        <f>+IFERROR((H10-VLOOKUP(F10,'[1]Precios Compra Pielcolor'!$1:$1048576,4,0))/(H10),0)</f>
        <v>0.31434042553191494</v>
      </c>
      <c r="K10" s="13" t="s">
        <v>17</v>
      </c>
      <c r="L10" s="20">
        <v>1199</v>
      </c>
      <c r="M10" s="21">
        <f t="shared" si="0"/>
        <v>4.5258548790658883</v>
      </c>
      <c r="N10" s="22">
        <v>5426.5</v>
      </c>
      <c r="O10" s="12">
        <f>+IFERROR((M10-VLOOKUP(K10,'[1]Precios Compra Pielcolor'!$1:$1048576,4,0))/(M10),0)</f>
        <v>0.28795772597438501</v>
      </c>
      <c r="P10" s="13" t="s">
        <v>12</v>
      </c>
      <c r="Q10" s="20">
        <v>125</v>
      </c>
      <c r="R10" s="21">
        <f t="shared" si="1"/>
        <v>32.643999999999998</v>
      </c>
      <c r="S10" s="23">
        <v>4080.5</v>
      </c>
      <c r="T10" s="12">
        <f>+IFERROR((R10-VLOOKUP(P10,'[1]Precios Compra Pielcolor'!$1:$1048576,4,0))/(R10),0)</f>
        <v>0.27445166033574314</v>
      </c>
      <c r="U10" s="13" t="s">
        <v>15</v>
      </c>
      <c r="V10" s="20">
        <v>75</v>
      </c>
      <c r="W10" s="21">
        <f t="shared" si="2"/>
        <v>19.233333333333334</v>
      </c>
      <c r="X10" s="23">
        <v>1442.5</v>
      </c>
      <c r="Y10" s="12">
        <f>+IFERROR((W10-VLOOKUP(U10,'[1]Precios Compra Pielcolor'!$1:$1048576,4,0))/(W10),0)</f>
        <v>0.38223396880415944</v>
      </c>
      <c r="Z10" s="13" t="s">
        <v>18</v>
      </c>
      <c r="AA10" s="20">
        <v>117</v>
      </c>
      <c r="AB10" s="21">
        <f t="shared" si="3"/>
        <v>7</v>
      </c>
      <c r="AC10" s="23">
        <v>819</v>
      </c>
      <c r="AD10" s="12">
        <f>+IFERROR((AB10-VLOOKUP(Z10,'[1]Precios Compra Pielcolor'!$1:$1048576,4,0))/(AB10),0)</f>
        <v>0.1597285714285713</v>
      </c>
      <c r="AE10" s="13" t="s">
        <v>17</v>
      </c>
      <c r="AF10" s="20">
        <v>700</v>
      </c>
      <c r="AG10" s="21">
        <f>+AH10/AF10</f>
        <v>5.3451428571428572</v>
      </c>
      <c r="AH10" s="23">
        <v>3741.6</v>
      </c>
      <c r="AI10" s="12">
        <f>+IFERROR((AG10-VLOOKUP(AE10,'[1]Precios Compra Pielcolor'!$1:$1048576,4,0))/(AG10),0)</f>
        <v>0.39709749839640796</v>
      </c>
    </row>
    <row r="11" spans="1:35" x14ac:dyDescent="0.2">
      <c r="A11" s="10" t="s">
        <v>14</v>
      </c>
      <c r="B11" s="1">
        <f t="shared" si="5"/>
        <v>40</v>
      </c>
      <c r="C11" s="11">
        <f t="shared" si="6"/>
        <v>3.4</v>
      </c>
      <c r="D11" s="12">
        <f>+IFERROR((C11-VLOOKUP(A11,'[1]Precios Compra Pielcolor'!$1:$1048576,2,0))/(C11),0)</f>
        <v>7.3529411764705885E-2</v>
      </c>
      <c r="E11" s="12">
        <f>+IFERROR((C11-VLOOKUP(A11,'[1]Precios Compra Pielcolor'!$1:$1048576,4,0))/(C11),0)</f>
        <v>-0.21367647058823533</v>
      </c>
      <c r="F11" s="13" t="s">
        <v>19</v>
      </c>
      <c r="G11" s="20">
        <v>20</v>
      </c>
      <c r="H11" s="21">
        <f t="shared" si="7"/>
        <v>8.3000000000000007</v>
      </c>
      <c r="I11" s="22">
        <v>166</v>
      </c>
      <c r="J11" s="12">
        <f>+IFERROR((H11-VLOOKUP(F11,'[1]Precios Compra Pielcolor'!$1:$1048576,4,0))/(H11),0)</f>
        <v>0.26292771084337352</v>
      </c>
      <c r="K11" s="13" t="s">
        <v>19</v>
      </c>
      <c r="L11" s="20">
        <v>475</v>
      </c>
      <c r="M11" s="21">
        <f t="shared" si="0"/>
        <v>6.32</v>
      </c>
      <c r="N11" s="22">
        <v>3002</v>
      </c>
      <c r="O11" s="12">
        <f>+IFERROR((M11-VLOOKUP(K11,'[1]Precios Compra Pielcolor'!$1:$1048576,4,0))/(M11),0)</f>
        <v>3.2009493670886097E-2</v>
      </c>
      <c r="P11" s="13" t="s">
        <v>20</v>
      </c>
      <c r="Q11" s="20">
        <v>30</v>
      </c>
      <c r="R11" s="21">
        <f t="shared" si="1"/>
        <v>22.9</v>
      </c>
      <c r="S11" s="23">
        <v>687</v>
      </c>
      <c r="T11" s="12">
        <f>+IFERROR((R11-VLOOKUP(P11,'[1]Precios Compra Pielcolor'!$1:$1048576,4,0))/(R11),0)</f>
        <v>0.42337117903930127</v>
      </c>
      <c r="U11" s="13" t="s">
        <v>17</v>
      </c>
      <c r="V11" s="20">
        <v>1920</v>
      </c>
      <c r="W11" s="21">
        <f t="shared" si="2"/>
        <v>5.1220833333333333</v>
      </c>
      <c r="X11" s="23">
        <v>9834.4</v>
      </c>
      <c r="Y11" s="12">
        <f>+IFERROR((W11-VLOOKUP(U11,'[1]Precios Compra Pielcolor'!$1:$1048576,4,0))/(W11),0)</f>
        <v>0.37084194256894171</v>
      </c>
      <c r="Z11" s="13" t="s">
        <v>21</v>
      </c>
      <c r="AA11" s="20">
        <v>570</v>
      </c>
      <c r="AB11" s="21">
        <f t="shared" si="3"/>
        <v>10.42280701754386</v>
      </c>
      <c r="AC11" s="23">
        <v>5941</v>
      </c>
      <c r="AD11" s="12">
        <f>+IFERROR((AB11-VLOOKUP(Z11,'[1]Precios Compra Pielcolor'!$1:$1048576,4,0))/(AB11),0)</f>
        <v>0.30905369466419796</v>
      </c>
      <c r="AE11" s="13" t="s">
        <v>16</v>
      </c>
      <c r="AF11" s="20">
        <v>120</v>
      </c>
      <c r="AG11" s="21">
        <f t="shared" si="4"/>
        <v>5.87</v>
      </c>
      <c r="AH11" s="23">
        <v>704.4</v>
      </c>
      <c r="AI11" s="12">
        <f>+IFERROR((AG11-VLOOKUP(AE11,'[1]Precios Compra Pielcolor'!$1:$1048576,4,0))/(AG11),0)</f>
        <v>0.37066439522998301</v>
      </c>
    </row>
    <row r="12" spans="1:35" x14ac:dyDescent="0.2">
      <c r="A12" s="10" t="s">
        <v>12</v>
      </c>
      <c r="B12" s="1">
        <f t="shared" si="5"/>
        <v>329.6</v>
      </c>
      <c r="C12" s="11">
        <f t="shared" si="6"/>
        <v>31.003337378640776</v>
      </c>
      <c r="D12" s="12">
        <f>+IFERROR((C12-VLOOKUP(A12,'[1]Precios Compra Pielcolor'!$1:$1048576,2,0))/(C12),0)</f>
        <v>0.4168369753491149</v>
      </c>
      <c r="E12" s="12">
        <f>+IFERROR((C12-VLOOKUP(A12,'[1]Precios Compra Pielcolor'!$1:$1048576,4,0))/(C12),0)</f>
        <v>0.23605643770734047</v>
      </c>
      <c r="F12" s="13" t="s">
        <v>22</v>
      </c>
      <c r="G12" s="20">
        <v>108</v>
      </c>
      <c r="H12" s="21">
        <f t="shared" si="7"/>
        <v>2</v>
      </c>
      <c r="I12" s="22">
        <v>216</v>
      </c>
      <c r="J12" s="12">
        <f>+IFERROR((H12-VLOOKUP(F12,'[1]Precios Compra Pielcolor'!$1:$1048576,4,0))/(H12),0)</f>
        <v>-1.4366000000000003</v>
      </c>
      <c r="K12" s="13" t="s">
        <v>16</v>
      </c>
      <c r="L12" s="20">
        <v>27</v>
      </c>
      <c r="M12" s="21">
        <f t="shared" si="0"/>
        <v>5.87</v>
      </c>
      <c r="N12" s="22">
        <v>158.49</v>
      </c>
      <c r="O12" s="12">
        <f>+IFERROR((M12-VLOOKUP(K12,'[1]Precios Compra Pielcolor'!$1:$1048576,4,0))/(M12),0)</f>
        <v>0.37066439522998301</v>
      </c>
      <c r="P12" s="13" t="s">
        <v>17</v>
      </c>
      <c r="Q12" s="20">
        <v>840</v>
      </c>
      <c r="R12" s="21">
        <f t="shared" si="1"/>
        <v>4.7</v>
      </c>
      <c r="S12" s="23">
        <v>3948</v>
      </c>
      <c r="T12" s="12">
        <f>+IFERROR((R12-VLOOKUP(P12,'[1]Precios Compra Pielcolor'!$1:$1048576,4,0))/(R12),0)</f>
        <v>0.31434042553191494</v>
      </c>
      <c r="U12" s="13" t="s">
        <v>19</v>
      </c>
      <c r="V12" s="20">
        <v>960</v>
      </c>
      <c r="W12" s="21">
        <f t="shared" si="2"/>
        <v>6.91</v>
      </c>
      <c r="X12" s="23">
        <v>6633.6</v>
      </c>
      <c r="Y12" s="12">
        <f>+IFERROR((W12-VLOOKUP(U12,'[1]Precios Compra Pielcolor'!$1:$1048576,4,0))/(W12),0)</f>
        <v>0.11465991316931982</v>
      </c>
      <c r="Z12" s="13" t="s">
        <v>23</v>
      </c>
      <c r="AA12" s="20">
        <v>939.5</v>
      </c>
      <c r="AB12" s="21">
        <f t="shared" si="3"/>
        <v>9.0366790846194771</v>
      </c>
      <c r="AC12" s="23">
        <v>8489.9599999999991</v>
      </c>
      <c r="AD12" s="12">
        <f>+IFERROR((AB12-VLOOKUP(Z12,'[1]Precios Compra Pielcolor'!$1:$1048576,4,0))/(AB12),0)</f>
        <v>0.27743367459917345</v>
      </c>
      <c r="AE12" s="13" t="s">
        <v>21</v>
      </c>
      <c r="AF12" s="20">
        <v>20</v>
      </c>
      <c r="AG12" s="21">
        <f t="shared" si="4"/>
        <v>11.6</v>
      </c>
      <c r="AH12" s="23">
        <v>232</v>
      </c>
      <c r="AI12" s="12">
        <f>+IFERROR((AG12-VLOOKUP(AE12,'[1]Precios Compra Pielcolor'!$1:$1048576,4,0))/(AG12),0)</f>
        <v>0.3791724137931034</v>
      </c>
    </row>
    <row r="13" spans="1:35" x14ac:dyDescent="0.2">
      <c r="A13" s="10" t="s">
        <v>15</v>
      </c>
      <c r="B13" s="1">
        <f t="shared" si="5"/>
        <v>125</v>
      </c>
      <c r="C13" s="11">
        <f t="shared" si="6"/>
        <v>18.899999999999999</v>
      </c>
      <c r="D13" s="12">
        <f>+IFERROR((C13-VLOOKUP(A13,'[1]Precios Compra Pielcolor'!$1:$1048576,2,0))/(C13),0)</f>
        <v>0.52010582010582007</v>
      </c>
      <c r="E13" s="12">
        <f>+IFERROR((C13-VLOOKUP(A13,'[1]Precios Compra Pielcolor'!$1:$1048576,4,0))/(C13),0)</f>
        <v>0.37133862433862425</v>
      </c>
      <c r="F13" s="13" t="s">
        <v>24</v>
      </c>
      <c r="G13" s="20">
        <v>179</v>
      </c>
      <c r="H13" s="21">
        <f t="shared" si="7"/>
        <v>2</v>
      </c>
      <c r="I13" s="22">
        <v>358</v>
      </c>
      <c r="J13" s="12">
        <f>+IFERROR((H13-VLOOKUP(F13,'[1]Precios Compra Pielcolor'!$1:$1048576,4,0))/(H13),0)</f>
        <v>-0.7095499999999999</v>
      </c>
      <c r="K13" s="13" t="s">
        <v>21</v>
      </c>
      <c r="L13" s="20">
        <v>240</v>
      </c>
      <c r="M13" s="21">
        <f t="shared" si="0"/>
        <v>10.445</v>
      </c>
      <c r="N13" s="22">
        <v>2506.8000000000002</v>
      </c>
      <c r="O13" s="12">
        <f>+IFERROR((M13-VLOOKUP(K13,'[1]Precios Compra Pielcolor'!$1:$1048576,4,0))/(M13),0)</f>
        <v>0.31052178075634279</v>
      </c>
      <c r="P13" s="13" t="s">
        <v>21</v>
      </c>
      <c r="Q13" s="20">
        <v>40</v>
      </c>
      <c r="R13" s="21">
        <f t="shared" si="1"/>
        <v>10.65</v>
      </c>
      <c r="S13" s="23">
        <v>426</v>
      </c>
      <c r="T13" s="12">
        <f>+IFERROR((R13-VLOOKUP(P13,'[1]Precios Compra Pielcolor'!$1:$1048576,4,0))/(R13),0)</f>
        <v>0.32379342723004695</v>
      </c>
      <c r="U13" s="13" t="s">
        <v>16</v>
      </c>
      <c r="V13" s="20">
        <v>240</v>
      </c>
      <c r="W13" s="21">
        <f t="shared" si="2"/>
        <v>5.3850000000000007</v>
      </c>
      <c r="X13" s="23">
        <v>1292.4000000000001</v>
      </c>
      <c r="Y13" s="12">
        <f>+IFERROR((W13-VLOOKUP(U13,'[1]Precios Compra Pielcolor'!$1:$1048576,4,0))/(W13),0)</f>
        <v>0.31398328690807809</v>
      </c>
      <c r="Z13" s="13"/>
      <c r="AA13" s="20"/>
      <c r="AB13" s="21"/>
      <c r="AC13" s="23"/>
      <c r="AD13" s="24"/>
      <c r="AE13" s="13" t="s">
        <v>23</v>
      </c>
      <c r="AF13" s="20">
        <v>140</v>
      </c>
      <c r="AG13" s="21">
        <f t="shared" si="4"/>
        <v>9.048571428571428</v>
      </c>
      <c r="AH13" s="23">
        <v>1266.8</v>
      </c>
      <c r="AI13" s="12">
        <f>+IFERROR((AG13-VLOOKUP(AE13,'[1]Precios Compra Pielcolor'!$1:$1048576,4,0))/(AG13),0)</f>
        <v>0.2783833280707293</v>
      </c>
    </row>
    <row r="14" spans="1:35" x14ac:dyDescent="0.2">
      <c r="A14" s="10" t="s">
        <v>17</v>
      </c>
      <c r="B14" s="1">
        <f t="shared" si="5"/>
        <v>5619</v>
      </c>
      <c r="C14" s="11">
        <f t="shared" si="6"/>
        <v>4.8874354867414134</v>
      </c>
      <c r="D14" s="12">
        <f>+IFERROR((C14-VLOOKUP(A14,'[1]Precios Compra Pielcolor'!$1:$1048576,2,0))/(C14),0)</f>
        <v>0.49666854802002736</v>
      </c>
      <c r="E14" s="12">
        <f>+IFERROR((C14-VLOOKUP(A14,'[1]Precios Compra Pielcolor'!$1:$1048576,4,0))/(C14),0)</f>
        <v>0.34063579790623583</v>
      </c>
      <c r="F14" s="13" t="s">
        <v>25</v>
      </c>
      <c r="G14" s="20">
        <v>60</v>
      </c>
      <c r="H14" s="21">
        <f t="shared" si="7"/>
        <v>8.9499999999999993</v>
      </c>
      <c r="I14" s="22">
        <v>537</v>
      </c>
      <c r="J14" s="12">
        <f>+IFERROR((H14-VLOOKUP(F14,'[1]Precios Compra Pielcolor'!$1:$1048576,4,0))/(H14),0)</f>
        <v>0.16156424581005566</v>
      </c>
      <c r="K14" s="13" t="s">
        <v>23</v>
      </c>
      <c r="L14" s="20">
        <v>360</v>
      </c>
      <c r="M14" s="21">
        <f t="shared" si="0"/>
        <v>11</v>
      </c>
      <c r="N14" s="22">
        <v>3960</v>
      </c>
      <c r="O14" s="12">
        <f>+IFERROR((M14-VLOOKUP(K14,'[1]Precios Compra Pielcolor'!$1:$1048576,4,0))/(M14),0)</f>
        <v>0.40639999999999998</v>
      </c>
      <c r="P14" s="13" t="s">
        <v>26</v>
      </c>
      <c r="Q14" s="20">
        <v>240</v>
      </c>
      <c r="R14" s="21">
        <f t="shared" si="1"/>
        <v>10.9</v>
      </c>
      <c r="S14" s="23">
        <v>2616</v>
      </c>
      <c r="T14" s="12">
        <f>+IFERROR((R14-VLOOKUP(P14,'[1]Precios Compra Pielcolor'!$1:$1048576,4,0))/(R14),0)</f>
        <v>0.23202752293577977</v>
      </c>
      <c r="U14" s="13" t="s">
        <v>21</v>
      </c>
      <c r="V14" s="20">
        <v>220</v>
      </c>
      <c r="W14" s="21">
        <f t="shared" si="2"/>
        <v>10.340000000000002</v>
      </c>
      <c r="X14" s="23">
        <v>2274.8000000000002</v>
      </c>
      <c r="Y14" s="12">
        <f>+IFERROR((W14-VLOOKUP(U14,'[1]Precios Compra Pielcolor'!$1:$1048576,4,0))/(W14),0)</f>
        <v>0.30352030947775638</v>
      </c>
      <c r="Z14" s="13"/>
      <c r="AA14" s="23"/>
      <c r="AB14" s="16"/>
      <c r="AC14" s="16"/>
      <c r="AD14" s="16"/>
      <c r="AE14" s="13"/>
      <c r="AF14" s="23"/>
      <c r="AG14" s="16"/>
      <c r="AH14" s="16"/>
      <c r="AI14" s="16"/>
    </row>
    <row r="15" spans="1:35" x14ac:dyDescent="0.2">
      <c r="A15" s="10" t="s">
        <v>19</v>
      </c>
      <c r="B15" s="1">
        <f t="shared" si="5"/>
        <v>1455</v>
      </c>
      <c r="C15" s="11">
        <f t="shared" si="6"/>
        <v>6.7364948453608253</v>
      </c>
      <c r="D15" s="12">
        <f>+IFERROR((C15-VLOOKUP(A15,'[1]Precios Compra Pielcolor'!$1:$1048576,2,0))/(C15),0)</f>
        <v>0.3067611410381979</v>
      </c>
      <c r="E15" s="12">
        <f>+IFERROR((C15-VLOOKUP(A15,'[1]Precios Compra Pielcolor'!$1:$1048576,4,0))/(C15),0)</f>
        <v>9.185709476003924E-2</v>
      </c>
      <c r="F15" s="13" t="s">
        <v>27</v>
      </c>
      <c r="G15" s="20">
        <v>60</v>
      </c>
      <c r="H15" s="21">
        <f t="shared" si="7"/>
        <v>7</v>
      </c>
      <c r="I15" s="23">
        <v>420</v>
      </c>
      <c r="J15" s="12">
        <f>+IFERROR((H15-VLOOKUP(F15,'[1]Precios Compra Pielcolor'!$1:$1048576,4,0))/(H15),0)</f>
        <v>0.312</v>
      </c>
      <c r="K15" s="13"/>
      <c r="L15" s="20"/>
      <c r="M15" s="21"/>
      <c r="N15" s="23"/>
      <c r="O15" s="16"/>
      <c r="P15" s="13"/>
      <c r="Q15" s="20"/>
      <c r="R15" s="21"/>
      <c r="S15" s="23"/>
      <c r="T15" s="16"/>
      <c r="U15" s="13" t="s">
        <v>28</v>
      </c>
      <c r="V15" s="20">
        <v>360</v>
      </c>
      <c r="W15" s="21">
        <f t="shared" si="2"/>
        <v>14.011666666666667</v>
      </c>
      <c r="X15" s="23">
        <v>5044.2</v>
      </c>
      <c r="Y15" s="12">
        <f>+IFERROR((W15-VLOOKUP(U15,'[1]Precios Compra Pielcolor'!$1:$1048576,4,0))/(W15),0)</f>
        <v>0.26301415487094076</v>
      </c>
      <c r="Z15" s="16"/>
      <c r="AA15" s="16"/>
      <c r="AB15" s="16"/>
      <c r="AC15" s="24"/>
      <c r="AD15" s="24"/>
      <c r="AE15" s="16"/>
      <c r="AF15" s="16"/>
      <c r="AG15" s="16"/>
      <c r="AH15" s="24"/>
      <c r="AI15" s="24"/>
    </row>
    <row r="16" spans="1:35" x14ac:dyDescent="0.2">
      <c r="A16" s="10" t="s">
        <v>16</v>
      </c>
      <c r="B16" s="1">
        <f t="shared" si="5"/>
        <v>647</v>
      </c>
      <c r="C16" s="11">
        <f t="shared" si="6"/>
        <v>5.4802009273570329</v>
      </c>
      <c r="D16" s="12">
        <f>+IFERROR((C16-VLOOKUP(A16,'[1]Precios Compra Pielcolor'!$1:$1048576,2,0))/(C16),0)</f>
        <v>0.48542032721416711</v>
      </c>
      <c r="E16" s="12">
        <f>+IFERROR((C16-VLOOKUP(A16,'[1]Precios Compra Pielcolor'!$1:$1048576,4,0))/(C16),0)</f>
        <v>0.32590062865055891</v>
      </c>
      <c r="F16" s="13" t="s">
        <v>21</v>
      </c>
      <c r="G16" s="23">
        <v>296.5</v>
      </c>
      <c r="H16" s="16">
        <f t="shared" si="7"/>
        <v>10.268903878583474</v>
      </c>
      <c r="I16" s="16">
        <v>3044.73</v>
      </c>
      <c r="J16" s="12">
        <f>+IFERROR((H16-VLOOKUP(F16,'[1]Precios Compra Pielcolor'!$1:$1048576,4,0))/(H16),0)</f>
        <v>0.29869827538073984</v>
      </c>
      <c r="K16" s="13"/>
      <c r="L16" s="23"/>
      <c r="M16" s="16"/>
      <c r="N16" s="16"/>
      <c r="O16" s="16"/>
      <c r="P16" s="13"/>
      <c r="Q16" s="23"/>
      <c r="R16" s="16"/>
      <c r="S16" s="16"/>
      <c r="T16" s="16"/>
      <c r="U16" s="13" t="s">
        <v>23</v>
      </c>
      <c r="V16" s="20">
        <v>360</v>
      </c>
      <c r="W16" s="21">
        <f t="shared" si="2"/>
        <v>8.2833333333333332</v>
      </c>
      <c r="X16" s="23">
        <v>2982</v>
      </c>
      <c r="Y16" s="12">
        <f>+IFERROR((W16-VLOOKUP(U16,'[1]Precios Compra Pielcolor'!$1:$1048576,4,0))/(W16),0)</f>
        <v>0.21171830985915488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">
      <c r="A17" s="10" t="s">
        <v>18</v>
      </c>
      <c r="B17" s="1">
        <f t="shared" si="5"/>
        <v>117</v>
      </c>
      <c r="C17" s="11">
        <f t="shared" si="6"/>
        <v>7</v>
      </c>
      <c r="D17" s="12">
        <f>+IFERROR((C17-VLOOKUP(A17,'[1]Precios Compra Pielcolor'!$1:$1048576,2,0))/(C17),0)</f>
        <v>0.35857142857142854</v>
      </c>
      <c r="E17" s="12">
        <f>+IFERROR((C17-VLOOKUP(A17,'[1]Precios Compra Pielcolor'!$1:$1048576,4,0))/(C17),0)</f>
        <v>0.1597285714285713</v>
      </c>
      <c r="F17" s="16" t="s">
        <v>28</v>
      </c>
      <c r="G17" s="16">
        <v>120</v>
      </c>
      <c r="H17" s="16">
        <f t="shared" si="7"/>
        <v>13.5</v>
      </c>
      <c r="I17" s="24">
        <v>1620</v>
      </c>
      <c r="J17" s="12">
        <f>+IFERROR((H17-VLOOKUP(F17,'[1]Precios Compra Pielcolor'!$1:$1048576,4,0))/(H17),0)</f>
        <v>0.23508148148148139</v>
      </c>
      <c r="K17" s="16"/>
      <c r="L17" s="16"/>
      <c r="M17" s="16"/>
      <c r="N17" s="24"/>
      <c r="O17" s="24"/>
      <c r="P17" s="16"/>
      <c r="Q17" s="16"/>
      <c r="R17" s="16"/>
      <c r="S17" s="24"/>
      <c r="T17" s="24"/>
      <c r="U17" s="13"/>
      <c r="V17" s="23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spans="1:35" x14ac:dyDescent="0.2">
      <c r="A18" s="10" t="s">
        <v>21</v>
      </c>
      <c r="B18" s="1">
        <f t="shared" si="5"/>
        <v>1386.5</v>
      </c>
      <c r="C18" s="11">
        <f t="shared" si="6"/>
        <v>10.404132708258203</v>
      </c>
      <c r="D18" s="12">
        <f>+IFERROR((C18-VLOOKUP(A18,'[1]Precios Compra Pielcolor'!$1:$1048576,2,0))/(C18),0)</f>
        <v>0.38197635686670595</v>
      </c>
      <c r="E18" s="12">
        <f>+IFERROR((C18-VLOOKUP(A18,'[1]Precios Compra Pielcolor'!$1:$1048576,4,0))/(C18),0)</f>
        <v>0.30781351969071064</v>
      </c>
      <c r="F18" s="16" t="s">
        <v>23</v>
      </c>
      <c r="G18" s="16">
        <v>260</v>
      </c>
      <c r="H18" s="16">
        <f t="shared" si="7"/>
        <v>9.3107692307692318</v>
      </c>
      <c r="I18" s="16">
        <v>2420.8000000000002</v>
      </c>
      <c r="J18" s="12">
        <f>+IFERROR((H18-VLOOKUP(F18,'[1]Precios Compra Pielcolor'!$1:$1048576,4,0))/(H18),0)</f>
        <v>0.29870456047587579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24"/>
      <c r="Y18" s="24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 x14ac:dyDescent="0.2">
      <c r="A19" s="10" t="s">
        <v>28</v>
      </c>
      <c r="B19" s="1">
        <f t="shared" si="5"/>
        <v>480</v>
      </c>
      <c r="C19" s="11">
        <f t="shared" si="6"/>
        <v>13.883749999999999</v>
      </c>
      <c r="D19" s="12">
        <f>+IFERROR((C19-VLOOKUP(A19,'[1]Precios Compra Pielcolor'!$1:$1048576,2,0))/(C19),0)</f>
        <v>0.33591428828666597</v>
      </c>
      <c r="E19" s="12">
        <f>+IFERROR((C19-VLOOKUP(A19,'[1]Precios Compra Pielcolor'!$1:$1048576,4,0))/(C19),0)</f>
        <v>0.25622400288106584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1:35" x14ac:dyDescent="0.2">
      <c r="A20" s="10" t="s">
        <v>23</v>
      </c>
      <c r="B20" s="1">
        <f t="shared" si="5"/>
        <v>2059.5</v>
      </c>
      <c r="C20" s="11">
        <f t="shared" si="6"/>
        <v>9.2835931051226019</v>
      </c>
      <c r="D20" s="12">
        <f>+IFERROR((C20-VLOOKUP(A20,'[1]Precios Compra Pielcolor'!$1:$1048576,2,0))/(C20),0)</f>
        <v>0.3720103914525229</v>
      </c>
      <c r="E20" s="12">
        <f>+IFERROR((C20-VLOOKUP(A20,'[1]Precios Compra Pielcolor'!$1:$1048576,4,0))/(C20),0)</f>
        <v>0.29665163842682563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1:35" x14ac:dyDescent="0.2">
      <c r="A21" s="10" t="s">
        <v>13</v>
      </c>
      <c r="B21" s="1">
        <f t="shared" si="5"/>
        <v>304</v>
      </c>
      <c r="C21" s="11">
        <f t="shared" si="6"/>
        <v>2</v>
      </c>
      <c r="D21" s="12">
        <f>+IFERROR((C21-VLOOKUP(A21,'[1]Precios Compra Pielcolor'!$1:$1048576,2,0))/(C21),0)</f>
        <v>-2.2749999999999999</v>
      </c>
      <c r="E21" s="12">
        <f>+IFERROR((C21-VLOOKUP(A21,'[1]Precios Compra Pielcolor'!$1:$1048576,4,0))/(C21),0)</f>
        <v>-3.2902500000000003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spans="1:35" x14ac:dyDescent="0.2">
      <c r="A22" s="10" t="s">
        <v>20</v>
      </c>
      <c r="B22" s="1">
        <f t="shared" si="5"/>
        <v>30</v>
      </c>
      <c r="C22" s="11">
        <f t="shared" si="6"/>
        <v>22.9</v>
      </c>
      <c r="D22" s="12">
        <f>+IFERROR((C22-VLOOKUP(A22,'[1]Precios Compra Pielcolor'!$1:$1048576,2,0))/(C22),0)</f>
        <v>0.55982532751091696</v>
      </c>
      <c r="E22" s="12">
        <f>+IFERROR((C22-VLOOKUP(A22,'[1]Precios Compra Pielcolor'!$1:$1048576,4,0))/(C22),0)</f>
        <v>0.42337117903930127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 x14ac:dyDescent="0.2">
      <c r="A23" s="10" t="s">
        <v>26</v>
      </c>
      <c r="B23" s="1">
        <f t="shared" si="5"/>
        <v>240</v>
      </c>
      <c r="C23" s="11">
        <f t="shared" si="6"/>
        <v>10.9</v>
      </c>
      <c r="D23" s="12">
        <f>+IFERROR((C23-VLOOKUP(A23,'[1]Precios Compra Pielcolor'!$1:$1048576,2,0))/(C23),0)</f>
        <v>0.41376146788990831</v>
      </c>
      <c r="E23" s="12">
        <f>+IFERROR((C23-VLOOKUP(A23,'[1]Precios Compra Pielcolor'!$1:$1048576,4,0))/(C23),0)</f>
        <v>0.23202752293577977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35" x14ac:dyDescent="0.2">
      <c r="A24" s="13" t="s">
        <v>22</v>
      </c>
      <c r="B24" s="1">
        <f t="shared" si="5"/>
        <v>108</v>
      </c>
      <c r="C24" s="11">
        <f t="shared" si="6"/>
        <v>2</v>
      </c>
      <c r="D24" s="12">
        <f>+IFERROR((C24-VLOOKUP(A24,'[1]Precios Compra Pielcolor'!$1:$1048576,2,0))/(C24),0)</f>
        <v>-0.8600000000000001</v>
      </c>
      <c r="E24" s="12">
        <f>+IFERROR((C24-VLOOKUP(A24,'[1]Precios Compra Pielcolor'!$1:$1048576,4,0))/(C24),0)</f>
        <v>-1.4366000000000003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 x14ac:dyDescent="0.2">
      <c r="A25" s="13" t="s">
        <v>24</v>
      </c>
      <c r="B25" s="1">
        <f t="shared" si="5"/>
        <v>179</v>
      </c>
      <c r="C25" s="11">
        <f t="shared" si="6"/>
        <v>2</v>
      </c>
      <c r="D25" s="12">
        <f>+IFERROR((C25-VLOOKUP(A25,'[1]Precios Compra Pielcolor'!$1:$1048576,2,0))/(C25),0)</f>
        <v>-0.30499999999999994</v>
      </c>
      <c r="E25" s="12">
        <f>+IFERROR((C25-VLOOKUP(A25,'[1]Precios Compra Pielcolor'!$1:$1048576,4,0))/(C25),0)</f>
        <v>-0.7095499999999999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1:35" x14ac:dyDescent="0.2">
      <c r="A26" s="13" t="s">
        <v>25</v>
      </c>
      <c r="B26" s="1">
        <f t="shared" si="5"/>
        <v>60</v>
      </c>
      <c r="C26" s="11">
        <f t="shared" si="6"/>
        <v>8.9499999999999993</v>
      </c>
      <c r="D26" s="12">
        <f>+IFERROR((C26-VLOOKUP(A26,'[1]Precios Compra Pielcolor'!$1:$1048576,2,0))/(C26),0)</f>
        <v>0.25139664804469264</v>
      </c>
      <c r="E26" s="12">
        <f>+IFERROR((C26-VLOOKUP(A26,'[1]Precios Compra Pielcolor'!$1:$1048576,4,0))/(C26),0)</f>
        <v>0.16156424581005566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spans="1:35" x14ac:dyDescent="0.2">
      <c r="A27" s="13" t="s">
        <v>27</v>
      </c>
      <c r="B27" s="1">
        <f t="shared" si="5"/>
        <v>60</v>
      </c>
      <c r="C27" s="11">
        <f t="shared" si="6"/>
        <v>7</v>
      </c>
      <c r="D27" s="12">
        <f>+IFERROR((C27-VLOOKUP(A27,'[1]Precios Compra Pielcolor'!$1:$1048576,2,0))/(C27),0)</f>
        <v>0.38571428571428573</v>
      </c>
      <c r="E27" s="12">
        <f>+IFERROR((C27-VLOOKUP(A27,'[1]Precios Compra Pielcolor'!$1:$1048576,4,0))/(C27),0)</f>
        <v>0.312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 spans="1:35" x14ac:dyDescent="0.2">
      <c r="A28" s="25"/>
      <c r="B28" s="1"/>
      <c r="C28" s="1"/>
      <c r="D28" s="1"/>
      <c r="E28" s="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</sheetData>
  <mergeCells count="6">
    <mergeCell ref="F1:J1"/>
    <mergeCell ref="K1:O1"/>
    <mergeCell ref="P1:T1"/>
    <mergeCell ref="U1:Y1"/>
    <mergeCell ref="Z1:AD1"/>
    <mergeCell ref="AE1:AI1"/>
  </mergeCells>
  <conditionalFormatting sqref="E7:E27">
    <cfRule type="colorScale" priority="13">
      <colorScale>
        <cfvo type="min"/>
        <cfvo type="max"/>
        <color rgb="FFF8696B"/>
        <color rgb="FFFCFCFF"/>
      </colorScale>
    </cfRule>
    <cfRule type="cellIs" dxfId="6" priority="14" operator="lessThan">
      <formula>0.31</formula>
    </cfRule>
  </conditionalFormatting>
  <conditionalFormatting sqref="J7:J18">
    <cfRule type="colorScale" priority="1">
      <colorScale>
        <cfvo type="min"/>
        <cfvo type="max"/>
        <color rgb="FFF8696B"/>
        <color rgb="FFFCFCFF"/>
      </colorScale>
    </cfRule>
    <cfRule type="cellIs" dxfId="5" priority="2" operator="lessThan">
      <formula>0.31</formula>
    </cfRule>
  </conditionalFormatting>
  <conditionalFormatting sqref="O7:O14">
    <cfRule type="colorScale" priority="11">
      <colorScale>
        <cfvo type="min"/>
        <cfvo type="max"/>
        <color rgb="FFF8696B"/>
        <color rgb="FFFCFCFF"/>
      </colorScale>
    </cfRule>
    <cfRule type="cellIs" dxfId="4" priority="12" operator="lessThan">
      <formula>0.31</formula>
    </cfRule>
  </conditionalFormatting>
  <conditionalFormatting sqref="T7:T14">
    <cfRule type="colorScale" priority="9">
      <colorScale>
        <cfvo type="min"/>
        <cfvo type="max"/>
        <color rgb="FFF8696B"/>
        <color rgb="FFFCFCFF"/>
      </colorScale>
    </cfRule>
    <cfRule type="cellIs" dxfId="3" priority="10" operator="lessThan">
      <formula>0.31</formula>
    </cfRule>
  </conditionalFormatting>
  <conditionalFormatting sqref="Y7:Y16">
    <cfRule type="colorScale" priority="7">
      <colorScale>
        <cfvo type="min"/>
        <cfvo type="max"/>
        <color rgb="FFF8696B"/>
        <color rgb="FFFCFCFF"/>
      </colorScale>
    </cfRule>
    <cfRule type="cellIs" dxfId="2" priority="8" operator="lessThan">
      <formula>0.31</formula>
    </cfRule>
  </conditionalFormatting>
  <conditionalFormatting sqref="AD7:AD12">
    <cfRule type="colorScale" priority="5">
      <colorScale>
        <cfvo type="min"/>
        <cfvo type="max"/>
        <color rgb="FFF8696B"/>
        <color rgb="FFFCFCFF"/>
      </colorScale>
    </cfRule>
    <cfRule type="cellIs" dxfId="1" priority="6" operator="lessThan">
      <formula>0.31</formula>
    </cfRule>
  </conditionalFormatting>
  <conditionalFormatting sqref="AI7:AI13">
    <cfRule type="colorScale" priority="3">
      <colorScale>
        <cfvo type="min"/>
        <cfvo type="max"/>
        <color rgb="FFF8696B"/>
        <color rgb="FFFCFCFF"/>
      </colorScale>
    </cfRule>
    <cfRule type="cellIs" dxfId="0" priority="4" operator="lessThan">
      <formula>0.31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luciofreixas1897@gmail.com</dc:creator>
  <cp:lastModifiedBy>luciofreixas1897@gmail.com</cp:lastModifiedBy>
  <dcterms:created xsi:type="dcterms:W3CDTF">2025-07-23T14:31:08Z</dcterms:created>
  <dcterms:modified xsi:type="dcterms:W3CDTF">2025-07-23T14:31:55Z</dcterms:modified>
</cp:coreProperties>
</file>