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ropbox\QTA-UAMI\Felipe\quinolinas\QMORSA quinolinas\"/>
    </mc:Choice>
  </mc:AlternateContent>
  <xr:revisionPtr revIDLastSave="0" documentId="13_ncr:1_{647D11FD-CEBA-410C-827F-A1DA6316A7B9}" xr6:coauthVersionLast="47" xr6:coauthVersionMax="47" xr10:uidLastSave="{00000000-0000-0000-0000-000000000000}"/>
  <bookViews>
    <workbookView xWindow="0" yWindow="0" windowWidth="2400" windowHeight="585" firstSheet="10" activeTab="12" xr2:uid="{00000000-000D-0000-FFFF-FFFF00000000}"/>
  </bookViews>
  <sheets>
    <sheet name="dq2355" sheetId="1" r:id="rId1"/>
    <sheet name="dq2355_PE" sheetId="10" r:id="rId2"/>
    <sheet name="dq2355_a" sheetId="2" r:id="rId3"/>
    <sheet name="dq2357" sheetId="3" r:id="rId4"/>
    <sheet name="dq2357_PE" sheetId="12" r:id="rId5"/>
    <sheet name="dq2357_a" sheetId="4" r:id="rId6"/>
    <sheet name="dq1368" sheetId="8" r:id="rId7"/>
    <sheet name="dq1368_PE" sheetId="13" r:id="rId8"/>
    <sheet name="dq1368_a" sheetId="9" r:id="rId9"/>
    <sheet name="dq1356" sheetId="6" r:id="rId10"/>
    <sheet name="dq1356_PE" sheetId="14" r:id="rId11"/>
    <sheet name="dq1356_a" sheetId="7" r:id="rId12"/>
    <sheet name="dq950_a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4" l="1"/>
  <c r="F45" i="14"/>
  <c r="G44" i="14"/>
  <c r="F44" i="14"/>
  <c r="C41" i="14"/>
  <c r="C39" i="14"/>
  <c r="C37" i="14"/>
  <c r="C36" i="14"/>
  <c r="C35" i="14"/>
  <c r="C34" i="14"/>
  <c r="C33" i="14"/>
  <c r="C31" i="14"/>
  <c r="C30" i="14"/>
  <c r="C29" i="14"/>
  <c r="D27" i="14"/>
  <c r="C27" i="14"/>
  <c r="D26" i="14"/>
  <c r="C26" i="14"/>
  <c r="J6" i="14"/>
  <c r="G47" i="13"/>
  <c r="F47" i="13"/>
  <c r="L47" i="13" s="1"/>
  <c r="G46" i="13"/>
  <c r="F46" i="13"/>
  <c r="C43" i="13"/>
  <c r="C41" i="13"/>
  <c r="C39" i="13"/>
  <c r="C38" i="13"/>
  <c r="C37" i="13"/>
  <c r="C36" i="13"/>
  <c r="C35" i="13"/>
  <c r="C34" i="13"/>
  <c r="C33" i="13"/>
  <c r="C32" i="13"/>
  <c r="C31" i="13"/>
  <c r="D29" i="13"/>
  <c r="C29" i="13"/>
  <c r="D28" i="13"/>
  <c r="C28" i="13"/>
  <c r="D27" i="13"/>
  <c r="C27" i="13"/>
  <c r="J6" i="13"/>
  <c r="G47" i="12"/>
  <c r="F47" i="12"/>
  <c r="G46" i="12"/>
  <c r="F46" i="12"/>
  <c r="C43" i="12"/>
  <c r="C41" i="12"/>
  <c r="C39" i="12"/>
  <c r="C38" i="12"/>
  <c r="C37" i="12"/>
  <c r="C36" i="12"/>
  <c r="C35" i="12"/>
  <c r="C34" i="12"/>
  <c r="C33" i="12"/>
  <c r="C32" i="12"/>
  <c r="C31" i="12"/>
  <c r="C29" i="12"/>
  <c r="D28" i="12"/>
  <c r="C28" i="12"/>
  <c r="D27" i="12"/>
  <c r="C27" i="12"/>
  <c r="J6" i="12"/>
  <c r="G47" i="10"/>
  <c r="F47" i="10"/>
  <c r="G46" i="10"/>
  <c r="F46" i="10"/>
  <c r="C43" i="10"/>
  <c r="C41" i="10"/>
  <c r="C39" i="10"/>
  <c r="C38" i="10"/>
  <c r="C37" i="10"/>
  <c r="C36" i="10"/>
  <c r="C35" i="10"/>
  <c r="C34" i="10"/>
  <c r="C33" i="10"/>
  <c r="C32" i="10"/>
  <c r="C31" i="10"/>
  <c r="C29" i="10"/>
  <c r="D28" i="10"/>
  <c r="C28" i="10"/>
  <c r="D27" i="10"/>
  <c r="C27" i="10"/>
  <c r="J6" i="10"/>
  <c r="C43" i="8"/>
  <c r="C41" i="8"/>
  <c r="C32" i="8"/>
  <c r="C33" i="8"/>
  <c r="C34" i="8"/>
  <c r="C35" i="8"/>
  <c r="C36" i="8"/>
  <c r="C37" i="8"/>
  <c r="C38" i="8"/>
  <c r="C39" i="8"/>
  <c r="C31" i="8"/>
  <c r="C41" i="4"/>
  <c r="C33" i="4"/>
  <c r="C30" i="4"/>
  <c r="C31" i="4"/>
  <c r="C34" i="4"/>
  <c r="C35" i="4"/>
  <c r="C36" i="4"/>
  <c r="C37" i="4"/>
  <c r="C29" i="4"/>
  <c r="G47" i="3"/>
  <c r="F47" i="3"/>
  <c r="F46" i="3"/>
  <c r="L47" i="3"/>
  <c r="C36" i="3"/>
  <c r="C37" i="3"/>
  <c r="C38" i="3"/>
  <c r="C39" i="3"/>
  <c r="C35" i="3"/>
  <c r="C32" i="3"/>
  <c r="C33" i="3"/>
  <c r="C31" i="3"/>
  <c r="C43" i="3"/>
  <c r="C41" i="3"/>
  <c r="D27" i="3"/>
  <c r="C41" i="2"/>
  <c r="C39" i="2"/>
  <c r="C30" i="2"/>
  <c r="C31" i="2"/>
  <c r="C32" i="2"/>
  <c r="C33" i="2"/>
  <c r="C34" i="2"/>
  <c r="C35" i="2"/>
  <c r="C36" i="2"/>
  <c r="C37" i="2"/>
  <c r="C29" i="2"/>
  <c r="L47" i="1"/>
  <c r="L46" i="1"/>
  <c r="G46" i="1"/>
  <c r="G47" i="1"/>
  <c r="F47" i="1"/>
  <c r="F46" i="1"/>
  <c r="C32" i="1"/>
  <c r="C33" i="1"/>
  <c r="C34" i="1"/>
  <c r="C35" i="1"/>
  <c r="C36" i="1"/>
  <c r="C37" i="1"/>
  <c r="C38" i="1"/>
  <c r="C39" i="1"/>
  <c r="C31" i="1"/>
  <c r="C43" i="1"/>
  <c r="C29" i="1"/>
  <c r="C39" i="6"/>
  <c r="C26" i="5"/>
  <c r="D26" i="5"/>
  <c r="C39" i="5"/>
  <c r="D27" i="8"/>
  <c r="D29" i="8"/>
  <c r="D28" i="8"/>
  <c r="C28" i="8"/>
  <c r="C29" i="8"/>
  <c r="C27" i="8"/>
  <c r="G45" i="9"/>
  <c r="F45" i="9"/>
  <c r="G44" i="9"/>
  <c r="F44" i="9"/>
  <c r="C41" i="9"/>
  <c r="C39" i="9"/>
  <c r="C37" i="9"/>
  <c r="C36" i="9"/>
  <c r="C35" i="9"/>
  <c r="C34" i="9"/>
  <c r="C33" i="9"/>
  <c r="C32" i="9"/>
  <c r="C31" i="9"/>
  <c r="C30" i="9"/>
  <c r="C29" i="9"/>
  <c r="D27" i="9"/>
  <c r="C27" i="9"/>
  <c r="D26" i="9"/>
  <c r="C26" i="9"/>
  <c r="J6" i="9"/>
  <c r="L45" i="9" s="1"/>
  <c r="G47" i="8"/>
  <c r="F47" i="8"/>
  <c r="G46" i="8"/>
  <c r="F46" i="8"/>
  <c r="J6" i="8"/>
  <c r="D26" i="7"/>
  <c r="C39" i="7"/>
  <c r="L45" i="7"/>
  <c r="L44" i="7"/>
  <c r="G45" i="7"/>
  <c r="G44" i="7"/>
  <c r="F44" i="7"/>
  <c r="F45" i="7"/>
  <c r="C41" i="7"/>
  <c r="C26" i="7"/>
  <c r="C37" i="7"/>
  <c r="C36" i="7"/>
  <c r="C35" i="7"/>
  <c r="C34" i="7"/>
  <c r="C33" i="7"/>
  <c r="C32" i="7"/>
  <c r="C31" i="7"/>
  <c r="C30" i="7"/>
  <c r="C29" i="7"/>
  <c r="J6" i="7"/>
  <c r="C41" i="5"/>
  <c r="C33" i="6"/>
  <c r="D26" i="6"/>
  <c r="D27" i="6"/>
  <c r="G45" i="6"/>
  <c r="F45" i="6"/>
  <c r="G44" i="6"/>
  <c r="F44" i="6"/>
  <c r="L44" i="6" s="1"/>
  <c r="C41" i="6"/>
  <c r="C37" i="6"/>
  <c r="C36" i="6"/>
  <c r="C35" i="6"/>
  <c r="C34" i="6"/>
  <c r="C31" i="6"/>
  <c r="C30" i="6"/>
  <c r="C29" i="6"/>
  <c r="C27" i="6"/>
  <c r="C26" i="6"/>
  <c r="J6" i="6"/>
  <c r="L45" i="6" s="1"/>
  <c r="C29" i="5"/>
  <c r="G45" i="5"/>
  <c r="F45" i="5"/>
  <c r="G44" i="5"/>
  <c r="F44" i="5"/>
  <c r="C37" i="5"/>
  <c r="C36" i="5"/>
  <c r="C35" i="5"/>
  <c r="C34" i="5"/>
  <c r="C33" i="5"/>
  <c r="C32" i="5"/>
  <c r="C31" i="5"/>
  <c r="C30" i="5"/>
  <c r="J6" i="5"/>
  <c r="L45" i="5" s="1"/>
  <c r="G45" i="4"/>
  <c r="F45" i="4"/>
  <c r="L45" i="4" s="1"/>
  <c r="G44" i="4"/>
  <c r="F44" i="4"/>
  <c r="L44" i="4" s="1"/>
  <c r="G46" i="3"/>
  <c r="L46" i="3"/>
  <c r="G45" i="2"/>
  <c r="F45" i="2"/>
  <c r="L45" i="2" s="1"/>
  <c r="G44" i="2"/>
  <c r="F44" i="2"/>
  <c r="L44" i="2" s="1"/>
  <c r="L45" i="14" l="1"/>
  <c r="L46" i="13"/>
  <c r="L47" i="12"/>
  <c r="L46" i="10"/>
  <c r="L44" i="14"/>
  <c r="L46" i="12"/>
  <c r="L47" i="10"/>
  <c r="L46" i="8"/>
  <c r="L44" i="9"/>
  <c r="L47" i="8"/>
  <c r="L44" i="5"/>
  <c r="C34" i="3"/>
  <c r="D27" i="1" l="1"/>
  <c r="C27" i="1"/>
  <c r="C28" i="1"/>
  <c r="C39" i="4"/>
  <c r="C26" i="4"/>
  <c r="C27" i="3"/>
  <c r="C26" i="2"/>
  <c r="C41" i="1"/>
  <c r="D27" i="4" l="1"/>
  <c r="C27" i="4"/>
  <c r="D26" i="4"/>
  <c r="J6" i="4"/>
  <c r="C29" i="3"/>
  <c r="D28" i="3"/>
  <c r="C28" i="3"/>
  <c r="J6" i="3"/>
  <c r="C27" i="2"/>
  <c r="D26" i="2"/>
  <c r="J6" i="2"/>
  <c r="D28" i="1"/>
  <c r="J6" i="1"/>
</calcChain>
</file>

<file path=xl/sharedStrings.xml><?xml version="1.0" encoding="utf-8"?>
<sst xmlns="http://schemas.openxmlformats.org/spreadsheetml/2006/main" count="1118" uniqueCount="85">
  <si>
    <t>DG</t>
  </si>
  <si>
    <t>HF</t>
  </si>
  <si>
    <t>DH</t>
  </si>
  <si>
    <t>E+G</t>
  </si>
  <si>
    <t>e</t>
  </si>
  <si>
    <t>E+H</t>
  </si>
  <si>
    <t>REACTIVOS</t>
  </si>
  <si>
    <t>PRODUCTOS</t>
  </si>
  <si>
    <t>Columna1</t>
  </si>
  <si>
    <t>Columna2</t>
  </si>
  <si>
    <t>UNIDADES</t>
  </si>
  <si>
    <t xml:space="preserve">kb </t>
  </si>
  <si>
    <r>
      <t>J⋅K</t>
    </r>
    <r>
      <rPr>
        <vertAlign val="superscript"/>
        <sz val="11"/>
        <color theme="1"/>
        <rFont val="Calibri"/>
        <family val="2"/>
        <scheme val="minor"/>
      </rPr>
      <t>−1</t>
    </r>
  </si>
  <si>
    <t>T</t>
  </si>
  <si>
    <t>K</t>
  </si>
  <si>
    <t>HOOH</t>
  </si>
  <si>
    <t>h</t>
  </si>
  <si>
    <t>J⋅s</t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</si>
  <si>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T/h</t>
    </r>
  </si>
  <si>
    <t xml:space="preserve">Constante </t>
  </si>
  <si>
    <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</si>
  <si>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 HT</t>
  </si>
  <si>
    <t>RAF</t>
  </si>
  <si>
    <t>SET</t>
  </si>
  <si>
    <t>ADIABATICO</t>
  </si>
  <si>
    <t>SP</t>
  </si>
  <si>
    <t>---</t>
  </si>
  <si>
    <t>Energías de reacción</t>
  </si>
  <si>
    <t>HT</t>
  </si>
  <si>
    <t>AH Reac</t>
  </si>
  <si>
    <t>dq2355</t>
  </si>
  <si>
    <t>OOHA</t>
  </si>
  <si>
    <t>Adiabático</t>
  </si>
  <si>
    <t>Vertical</t>
  </si>
  <si>
    <t>OOH_R</t>
  </si>
  <si>
    <t>c2</t>
  </si>
  <si>
    <t>c3</t>
  </si>
  <si>
    <t>c4</t>
  </si>
  <si>
    <t>c4a</t>
  </si>
  <si>
    <t>c5</t>
  </si>
  <si>
    <t>c6</t>
  </si>
  <si>
    <t>c7</t>
  </si>
  <si>
    <t>c8</t>
  </si>
  <si>
    <t>c8a</t>
  </si>
  <si>
    <t>5a</t>
  </si>
  <si>
    <t>6a</t>
  </si>
  <si>
    <t>m4</t>
  </si>
  <si>
    <t>dq235_a</t>
  </si>
  <si>
    <t>dq2357</t>
  </si>
  <si>
    <t>m8</t>
  </si>
  <si>
    <t>dq2357_a</t>
  </si>
  <si>
    <t>OOHAV</t>
  </si>
  <si>
    <t>HT_5a_TS</t>
  </si>
  <si>
    <t>ΔG barrera</t>
  </si>
  <si>
    <t>ΔH barrera</t>
  </si>
  <si>
    <t>FREQ TS</t>
  </si>
  <si>
    <t>T(K)</t>
  </si>
  <si>
    <t>tunel(kappa)</t>
  </si>
  <si>
    <t>ktotal</t>
  </si>
  <si>
    <t>TS's</t>
  </si>
  <si>
    <t>HT_6a_TS</t>
  </si>
  <si>
    <t>Scan</t>
  </si>
  <si>
    <t>No se forma</t>
  </si>
  <si>
    <t>RAF_c5_TS</t>
  </si>
  <si>
    <t>dq950_a</t>
  </si>
  <si>
    <t>2a</t>
  </si>
  <si>
    <t>dq1356</t>
  </si>
  <si>
    <t>3a</t>
  </si>
  <si>
    <t>4a</t>
  </si>
  <si>
    <t>dq1356_a</t>
  </si>
  <si>
    <t>dq1368</t>
  </si>
  <si>
    <t>met</t>
  </si>
  <si>
    <t>dq1368_a</t>
  </si>
  <si>
    <t>no se forma</t>
  </si>
  <si>
    <t>HT_3a_TS</t>
  </si>
  <si>
    <t>HT_4a_TS</t>
  </si>
  <si>
    <t>RAF_c4_TS</t>
  </si>
  <si>
    <t>RAF_c2_TS</t>
  </si>
  <si>
    <t>RAF_c7_TS</t>
  </si>
  <si>
    <t>SET_TS</t>
  </si>
  <si>
    <t>M052X/6-311+G(d,p)/W</t>
  </si>
  <si>
    <t>HT_6a_scan</t>
  </si>
  <si>
    <t>Difusión</t>
  </si>
  <si>
    <t>M052X/6-311+G(d,p)/PE</t>
  </si>
  <si>
    <t>no se formó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</si>
</sst>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1"/>
      <charset val="2"/>
      <scheme val="minor"/>
    </font>
    <font>
      <sz val="8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5" fillId="11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12" borderId="0" xfId="0" applyFill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6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4F340-0138-47B3-8428-E7D66DBB6276}" name="Tabla18105" displayName="Tabla18105" ref="I2:K6" totalsRowShown="0" headerRowDxfId="155" dataDxfId="154">
  <autoFilter ref="I2:K6" xr:uid="{B874F340-0138-47B3-8428-E7D66DBB6276}"/>
  <tableColumns count="3">
    <tableColumn id="1" xr3:uid="{3DCE3CB5-94BD-42B8-8C3A-009C852C87DD}" name="Columna1" dataDxfId="153"/>
    <tableColumn id="2" xr3:uid="{9865EA97-7606-498A-B681-EADB23F38E8B}" name="Columna2" dataDxfId="152"/>
    <tableColumn id="3" xr3:uid="{B58A78F2-D981-4C4D-B2A0-6CDF9E103B6A}" name="UNIDADES" dataDxfId="151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D7A2D9E-FAB5-4B1A-858E-08814F4E425D}" name="Tabla7169725" displayName="Tabla7169725" ref="B42:D43" headerRowCount="0" totalsRowShown="0" headerRowDxfId="102" dataDxfId="101">
  <tableColumns count="3">
    <tableColumn id="1" xr3:uid="{629FDD09-2817-4723-B8C9-FB5CEC9A11A2}" name="Columna1" headerRowDxfId="100" dataDxfId="99"/>
    <tableColumn id="2" xr3:uid="{0CE7B569-C94C-4FB2-AC43-2CC70BFA521A}" name="Columna2" headerRowDxfId="98" dataDxfId="97">
      <calculatedColumnFormula>(C21+C22-#REF!-#REF!)*$A$1</calculatedColumnFormula>
    </tableColumn>
    <tableColumn id="3" xr3:uid="{3C53D4FC-6697-4246-A606-21A602BD1B70}" name="Columna3" dataDxfId="96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DA602B-4AE2-4BDD-B823-D0F2CD0D3703}" name="Tabla181058" displayName="Tabla181058" ref="I2:K6" totalsRowShown="0" headerRowDxfId="95" dataDxfId="94">
  <autoFilter ref="I2:K6" xr:uid="{A5DA602B-4AE2-4BDD-B823-D0F2CD0D3703}"/>
  <tableColumns count="3">
    <tableColumn id="1" xr3:uid="{BAA55D6B-A77D-43FF-838F-4CF6D1BEC5DF}" name="Columna1" dataDxfId="93"/>
    <tableColumn id="2" xr3:uid="{EE371D16-16B5-495C-BE3E-46636E78FE29}" name="Columna2" dataDxfId="92"/>
    <tableColumn id="3" xr3:uid="{D27486E6-F4E6-40A6-8DC6-406B8FE37E49}" name="UNIDADES" dataDxfId="91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78A292-D7C7-471E-BCE9-69AFCF958EE6}" name="Tabla71699" displayName="Tabla71699" ref="B40:D41" headerRowCount="0" totalsRowShown="0" headerRowDxfId="90" dataDxfId="89">
  <tableColumns count="3">
    <tableColumn id="1" xr3:uid="{CE057ABF-535E-4C11-833E-99FD7601146F}" name="Columna1" headerRowDxfId="88" dataDxfId="87"/>
    <tableColumn id="2" xr3:uid="{292E06D4-7016-41A6-B310-084726B46413}" name="Columna2" headerRowDxfId="86" dataDxfId="85">
      <calculatedColumnFormula>(C20+C21-#REF!-#REF!)*$A$1</calculatedColumnFormula>
    </tableColumn>
    <tableColumn id="3" xr3:uid="{FF33AB18-3565-489B-9D8D-CDDB143A4876}" name="Columna3" dataDxfId="84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E63AB21-478C-42F2-86B7-3D3E769DF291}" name="Tabla18105816" displayName="Tabla18105816" ref="I2:K6" totalsRowShown="0" headerRowDxfId="83" dataDxfId="82">
  <autoFilter ref="I2:K6" xr:uid="{2E63AB21-478C-42F2-86B7-3D3E769DF291}"/>
  <tableColumns count="3">
    <tableColumn id="1" xr3:uid="{A631E0A1-AB26-44C6-BF31-044A6710ED36}" name="Columna1" dataDxfId="81"/>
    <tableColumn id="2" xr3:uid="{D34B7F80-DD2C-4A9E-AAF0-5C1F2F304914}" name="Columna2" dataDxfId="80"/>
    <tableColumn id="3" xr3:uid="{4DF62C83-594D-47F0-8013-19C73F1CE8AD}" name="UNIDADES" dataDxfId="79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D55CA9-DC90-48BC-AF9D-54D107C9922A}" name="Tabla7169917" displayName="Tabla7169917" ref="B42:D43" headerRowCount="0" totalsRowShown="0" headerRowDxfId="78" dataDxfId="77">
  <tableColumns count="3">
    <tableColumn id="1" xr3:uid="{581374C3-5127-4DDF-8267-0BD178C74F17}" name="Columna1" headerRowDxfId="76" dataDxfId="75"/>
    <tableColumn id="2" xr3:uid="{5AC93BC7-97D1-4E23-99DC-A4FCB84BAB02}" name="Columna2" headerRowDxfId="74" dataDxfId="73">
      <calculatedColumnFormula>(C21+C22-#REF!-#REF!)*$A$1</calculatedColumnFormula>
    </tableColumn>
    <tableColumn id="3" xr3:uid="{205F92E4-1DDD-410A-AD46-7D5E7B3B63E6}" name="Columna3" dataDxfId="72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7F5CAB-C512-4E1D-B7AA-964E632A5FD5}" name="Tabla1810581626" displayName="Tabla1810581626" ref="I2:K6" totalsRowShown="0" headerRowDxfId="71" dataDxfId="70">
  <autoFilter ref="I2:K6" xr:uid="{2E63AB21-478C-42F2-86B7-3D3E769DF291}"/>
  <tableColumns count="3">
    <tableColumn id="1" xr3:uid="{A0C1F295-409A-4FE3-9E52-D505F364606A}" name="Columna1" dataDxfId="69"/>
    <tableColumn id="2" xr3:uid="{4B472561-A640-41D7-BF4D-2F1C3FF550CA}" name="Columna2" dataDxfId="68"/>
    <tableColumn id="3" xr3:uid="{AB918CBD-B332-463D-BC73-213C663606A9}" name="UNIDADES" dataDxfId="67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7C6486C-A8A8-480F-8280-A7E40DFD10A0}" name="Tabla716991727" displayName="Tabla716991727" ref="B42:D43" headerRowCount="0" totalsRowShown="0" headerRowDxfId="66" dataDxfId="65">
  <tableColumns count="3">
    <tableColumn id="1" xr3:uid="{4EC2B161-4169-439B-9FCF-7866EF39101A}" name="Columna1" headerRowDxfId="64" dataDxfId="63"/>
    <tableColumn id="2" xr3:uid="{971E845A-7A39-4975-ACC7-9C267A941CA8}" name="Columna2" headerRowDxfId="62" dataDxfId="61">
      <calculatedColumnFormula>(C21+C22-#REF!-#REF!)*$A$1</calculatedColumnFormula>
    </tableColumn>
    <tableColumn id="3" xr3:uid="{FA25F1CE-9D23-4971-9B9E-11BA247B9073}" name="Columna3" dataDxfId="60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9BC3B9-B57E-44F3-87E1-C04466DC3413}" name="Tabla18105818" displayName="Tabla18105818" ref="I2:K6" totalsRowShown="0" headerRowDxfId="59" dataDxfId="58">
  <autoFilter ref="I2:K6" xr:uid="{1C9BC3B9-B57E-44F3-87E1-C04466DC3413}"/>
  <tableColumns count="3">
    <tableColumn id="1" xr3:uid="{9B70F937-12EF-4B7B-83CB-E3B8308C9220}" name="Columna1" dataDxfId="57"/>
    <tableColumn id="2" xr3:uid="{24F10DA6-DFCA-4C5A-A77B-3FA83255CF27}" name="Columna2" dataDxfId="56"/>
    <tableColumn id="3" xr3:uid="{77CD7339-0B9D-44D6-B721-14D52ADC89D6}" name="UNIDADES" dataDxfId="55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2B9EE36-6C08-4C73-AC68-11E33F0E2F6E}" name="Tabla7169919" displayName="Tabla7169919" ref="B40:D41" headerRowCount="0" totalsRowShown="0" headerRowDxfId="54" dataDxfId="53">
  <tableColumns count="3">
    <tableColumn id="1" xr3:uid="{BB7832A9-0316-4782-8183-2F52CC5A0CE9}" name="Columna1" headerRowDxfId="52" dataDxfId="51"/>
    <tableColumn id="2" xr3:uid="{8814ADD5-2803-4EE4-9F54-017EBF20BED3}" name="Columna2" headerRowDxfId="50" dataDxfId="49">
      <calculatedColumnFormula>(C20+C21-#REF!-#REF!)*$A$1</calculatedColumnFormula>
    </tableColumn>
    <tableColumn id="3" xr3:uid="{849EE75E-BD05-4569-8863-69963A8C47BB}" name="Columna3" dataDxfId="48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3F496C-C3F9-4033-B146-CBB8470A9860}" name="Tabla18105812" displayName="Tabla18105812" ref="I2:K6" totalsRowShown="0" headerRowDxfId="47" dataDxfId="46">
  <autoFilter ref="I2:K6" xr:uid="{003F496C-C3F9-4033-B146-CBB8470A9860}"/>
  <tableColumns count="3">
    <tableColumn id="1" xr3:uid="{0D6D82C4-61C2-450F-A6CF-2EFCDCEFE602}" name="Columna1" dataDxfId="45"/>
    <tableColumn id="2" xr3:uid="{8A9E2AD2-55F8-492D-BC5E-DA3574B691CB}" name="Columna2" dataDxfId="44"/>
    <tableColumn id="3" xr3:uid="{77EDD4FC-23E9-459B-9FB9-6CB4AECAD2EC}" name="UNIDADES" dataDxfId="4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D0EB2-C0FD-4D09-B83C-26D52CF3AB00}" name="Tabla7169" displayName="Tabla7169" ref="B42:D43" headerRowCount="0" totalsRowShown="0" headerRowDxfId="150" dataDxfId="149">
  <tableColumns count="3">
    <tableColumn id="1" xr3:uid="{784BF375-D470-4FB4-A116-B464C6E6CD5B}" name="Columna1" headerRowDxfId="148" dataDxfId="147"/>
    <tableColumn id="2" xr3:uid="{E4CF2186-F0CA-4EAE-85B5-A7EED26C5FF4}" name="Columna2" headerRowDxfId="146" dataDxfId="145">
      <calculatedColumnFormula>(C21+C22-#REF!-#REF!)*$A$1</calculatedColumnFormula>
    </tableColumn>
    <tableColumn id="3" xr3:uid="{EE21FAF4-C02B-4CCF-B94C-6A426F393A06}" name="Columna3" dataDxfId="144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76D3E5-44FD-4A32-8882-31F3D445989B}" name="Tabla7169913" displayName="Tabla7169913" ref="B40:D41" headerRowCount="0" totalsRowShown="0" headerRowDxfId="42" dataDxfId="41">
  <tableColumns count="3">
    <tableColumn id="1" xr3:uid="{92240E9B-39AF-40EE-998E-2D29B54661F8}" name="Columna1" headerRowDxfId="40" dataDxfId="39"/>
    <tableColumn id="2" xr3:uid="{AB3CDF43-2265-467F-9D22-29174F0FE411}" name="Columna2" headerRowDxfId="38" dataDxfId="37">
      <calculatedColumnFormula>(C20+C21-#REF!-#REF!)*$A$1</calculatedColumnFormula>
    </tableColumn>
    <tableColumn id="3" xr3:uid="{F252683A-F24E-4FEE-984D-4976AD89C6AA}" name="Columna3" dataDxfId="36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5BF0BF-E71C-4C99-847F-3E109E1F4C80}" name="Tabla1810581228" displayName="Tabla1810581228" ref="I2:K6" totalsRowShown="0" headerRowDxfId="35" dataDxfId="34">
  <autoFilter ref="I2:K6" xr:uid="{003F496C-C3F9-4033-B146-CBB8470A9860}"/>
  <tableColumns count="3">
    <tableColumn id="1" xr3:uid="{363366A9-1C81-4053-B48B-22D9B40BC42C}" name="Columna1" dataDxfId="33"/>
    <tableColumn id="2" xr3:uid="{05AB41BB-9FCC-4CA8-8182-DC483A05F106}" name="Columna2" dataDxfId="32"/>
    <tableColumn id="3" xr3:uid="{3D4EA4E3-220B-4F08-8802-E79B6083DD76}" name="UNIDADES" dataDxfId="31"/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72F2F29-2D9A-4735-AE4A-898D0DA62137}" name="Tabla716991329" displayName="Tabla716991329" ref="B40:D41" headerRowCount="0" totalsRowShown="0" headerRowDxfId="30" dataDxfId="29">
  <tableColumns count="3">
    <tableColumn id="1" xr3:uid="{C57D242D-0C13-427A-A0B2-CF8D64A99608}" name="Columna1" headerRowDxfId="28" dataDxfId="27"/>
    <tableColumn id="2" xr3:uid="{B03462CA-4550-4768-ADD2-E4AACEBEE1D3}" name="Columna2" headerRowDxfId="26" dataDxfId="25">
      <calculatedColumnFormula>(C20+C21-#REF!-#REF!)*$A$1</calculatedColumnFormula>
    </tableColumn>
    <tableColumn id="3" xr3:uid="{D431F43F-57F5-4377-A36D-56AF41B346A5}" name="Columna3" dataDxfId="24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8DDEF1-DB69-4171-A83F-CC4C9A69475E}" name="Tabla18105814" displayName="Tabla18105814" ref="I2:K6" totalsRowShown="0" headerRowDxfId="23" dataDxfId="22">
  <autoFilter ref="I2:K6" xr:uid="{008DDEF1-DB69-4171-A83F-CC4C9A69475E}"/>
  <tableColumns count="3">
    <tableColumn id="1" xr3:uid="{95F7C5B1-E2DF-40A1-9209-3D8F7D5136DB}" name="Columna1" dataDxfId="21"/>
    <tableColumn id="2" xr3:uid="{B21E33A8-70B4-42D1-A971-948DFE59F9B2}" name="Columna2" dataDxfId="20"/>
    <tableColumn id="3" xr3:uid="{6DD67D76-8768-4CBC-9C26-6814CCA6F4E4}" name="UNIDADES" dataDxfId="19"/>
  </tableColumns>
  <tableStyleInfo name="TableStyleMedium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5EA609-FDA9-47E8-AC8D-9D582744A78C}" name="Tabla7169915" displayName="Tabla7169915" ref="B40:D41" headerRowCount="0" totalsRowShown="0" headerRowDxfId="18" dataDxfId="17">
  <tableColumns count="3">
    <tableColumn id="1" xr3:uid="{A2ED25AF-0418-4D0A-8ACD-4AD26EBD6EAB}" name="Columna1" headerRowDxfId="16" dataDxfId="15"/>
    <tableColumn id="2" xr3:uid="{A4757F89-FA57-44C1-A81C-EE5166DA61EE}" name="Columna2" headerRowDxfId="14" dataDxfId="13">
      <calculatedColumnFormula>(C20+C21-#REF!-#REF!)*$A$1</calculatedColumnFormula>
    </tableColumn>
    <tableColumn id="3" xr3:uid="{C3F42281-BFF8-453D-B689-721ED11E2C45}" name="Columna3" dataDxfId="12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E162AE-C267-4105-9EBD-51F82F5A5736}" name="Tabla18105810" displayName="Tabla18105810" ref="I2:K6" totalsRowShown="0" headerRowDxfId="11" dataDxfId="10">
  <autoFilter ref="I2:K6" xr:uid="{6AE162AE-C267-4105-9EBD-51F82F5A5736}"/>
  <tableColumns count="3">
    <tableColumn id="1" xr3:uid="{9F111C7B-D3AD-403F-8632-C957D02933AA}" name="Columna1" dataDxfId="9"/>
    <tableColumn id="2" xr3:uid="{3FD3980B-FF59-4389-8FF4-594C2965CC6D}" name="Columna2" dataDxfId="8"/>
    <tableColumn id="3" xr3:uid="{0DABE3D2-BF20-4B12-8701-200704286DB0}" name="UNIDADES" dataDxfId="7"/>
  </tableColumns>
  <tableStyleInfo name="TableStyleMedium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2282F2-7CB0-4290-A611-CC302007ECC3}" name="Tabla7169911" displayName="Tabla7169911" ref="B40:D41" headerRowCount="0" totalsRowShown="0" headerRowDxfId="6" dataDxfId="5">
  <tableColumns count="3">
    <tableColumn id="1" xr3:uid="{46D435E2-B5C0-4030-878E-9946CC64CCAD}" name="Columna1" headerRowDxfId="4" dataDxfId="3"/>
    <tableColumn id="2" xr3:uid="{81337034-3AE1-4E46-A4C7-D3F4C3A4C49E}" name="Columna2" headerRowDxfId="2" dataDxfId="1">
      <calculatedColumnFormula>(C20+C21-#REF!-#REF!)*$A$1</calculatedColumnFormula>
    </tableColumn>
    <tableColumn id="3" xr3:uid="{073D0359-6F3E-47DB-849B-004959D9ED88}" name="Columna3" dataDxfId="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E82C42-C323-49BE-A7C6-17A77A27067C}" name="Tabla1810520" displayName="Tabla1810520" ref="I2:K6" totalsRowShown="0" headerRowDxfId="143" dataDxfId="142">
  <autoFilter ref="I2:K6" xr:uid="{B874F340-0138-47B3-8428-E7D66DBB6276}"/>
  <tableColumns count="3">
    <tableColumn id="1" xr3:uid="{0E567BB8-D5C0-46ED-903F-6D3B3E054909}" name="Columna1" dataDxfId="141"/>
    <tableColumn id="2" xr3:uid="{15510EDC-DEBF-448C-8369-66FB88A65837}" name="Columna2" dataDxfId="140"/>
    <tableColumn id="3" xr3:uid="{4665621F-596F-4BA7-ADCE-6D2193C734FC}" name="UNIDADES" dataDxfId="13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FEA643-92D4-4D5F-B96A-40A610FECC39}" name="Tabla716921" displayName="Tabla716921" ref="B42:D43" headerRowCount="0" totalsRowShown="0" headerRowDxfId="138" dataDxfId="137">
  <tableColumns count="3">
    <tableColumn id="1" xr3:uid="{268DC049-C3EB-421A-B842-35366E3F1B10}" name="Columna1" headerRowDxfId="136" dataDxfId="135"/>
    <tableColumn id="2" xr3:uid="{C65538E0-CDF2-4400-BA45-45D360CA768A}" name="Columna2" headerRowDxfId="134" dataDxfId="133">
      <calculatedColumnFormula>(C21+C22-#REF!-#REF!)*$A$1</calculatedColumnFormula>
    </tableColumn>
    <tableColumn id="3" xr3:uid="{092BEF87-32C4-45B4-9E49-692950E41BA7}" name="Columna3" dataDxfId="13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0E892-686E-4710-805A-CD80ECFE2641}" name="Tabla181054" displayName="Tabla181054" ref="I2:K6" totalsRowShown="0" headerRowDxfId="131" dataDxfId="130">
  <autoFilter ref="I2:K6" xr:uid="{02E0E892-686E-4710-805A-CD80ECFE2641}"/>
  <tableColumns count="3">
    <tableColumn id="1" xr3:uid="{33C3DCA8-E918-4BFC-B972-59348E1AF462}" name="Columna1" dataDxfId="129"/>
    <tableColumn id="2" xr3:uid="{A78E5CCC-2A17-4532-8C63-4767313F28A4}" name="Columna2" dataDxfId="128"/>
    <tableColumn id="3" xr3:uid="{BB2A7A21-7DD8-42F2-8273-628B1DE0ACB7}" name="UNIDADES" dataDxfId="127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A2A13-CA68-446F-8F9C-F607529F4215}" name="Tabla71695" displayName="Tabla71695" ref="B40:D41" headerRowCount="0" totalsRowShown="0" headerRowDxfId="126" dataDxfId="125">
  <tableColumns count="3">
    <tableColumn id="1" xr3:uid="{63B7C0F3-D33D-434A-A04A-8CE2C7AB1923}" name="Columna1" headerRowDxfId="124" dataDxfId="123"/>
    <tableColumn id="2" xr3:uid="{E9BC0A5A-0C21-4136-BDD2-1CA111A7BCCC}" name="Columna2" headerRowDxfId="122" dataDxfId="121">
      <calculatedColumnFormula>(C20+C21-#REF!-#REF!)*$A$1</calculatedColumnFormula>
    </tableColumn>
    <tableColumn id="3" xr3:uid="{807F5EC3-DFC0-4A03-A806-60956EFEC87A}" name="Columna3" dataDxfId="120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E2CF2-7EA8-4404-9278-5EAF97ED71BF}" name="Tabla181056" displayName="Tabla181056" ref="I2:K6" totalsRowShown="0" headerRowDxfId="119" dataDxfId="118">
  <autoFilter ref="I2:K6" xr:uid="{641E2CF2-7EA8-4404-9278-5EAF97ED71BF}"/>
  <tableColumns count="3">
    <tableColumn id="1" xr3:uid="{F0C7A97A-65AF-49B3-8588-8E40BB9E207C}" name="Columna1" dataDxfId="117"/>
    <tableColumn id="2" xr3:uid="{461F72A2-476D-4DBD-A99D-88DB24F8FC5A}" name="Columna2" dataDxfId="116"/>
    <tableColumn id="3" xr3:uid="{B398945B-533A-4642-B3B1-477E095E9BD6}" name="UNIDADES" dataDxfId="115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287D84-5DDA-41DF-8FEE-66FC58E5BCD7}" name="Tabla71697" displayName="Tabla71697" ref="B42:D43" headerRowCount="0" totalsRowShown="0" headerRowDxfId="114" dataDxfId="113">
  <tableColumns count="3">
    <tableColumn id="1" xr3:uid="{31BC30D9-C473-4FDB-A1B9-65E0040EE7EE}" name="Columna1" headerRowDxfId="112" dataDxfId="111"/>
    <tableColumn id="2" xr3:uid="{D6564DB1-54E5-4967-8AA5-1042DAE46AD0}" name="Columna2" headerRowDxfId="110" dataDxfId="109">
      <calculatedColumnFormula>(C21+C22-#REF!-#REF!)*$A$1</calculatedColumnFormula>
    </tableColumn>
    <tableColumn id="3" xr3:uid="{3D1893E5-8C1C-42D2-882C-BA8720365749}" name="Columna3" dataDxfId="108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42886B6-61E3-4D34-BBA6-3E62EF7FF5F9}" name="Tabla18105624" displayName="Tabla18105624" ref="I2:K6" totalsRowShown="0" headerRowDxfId="107" dataDxfId="106">
  <autoFilter ref="I2:K6" xr:uid="{641E2CF2-7EA8-4404-9278-5EAF97ED71BF}"/>
  <tableColumns count="3">
    <tableColumn id="1" xr3:uid="{14A569CA-6AD2-442B-BE77-EED65C93A624}" name="Columna1" dataDxfId="105"/>
    <tableColumn id="2" xr3:uid="{5E97FD4C-79F5-40C8-A9A4-0BAD758DF4B5}" name="Columna2" dataDxfId="104"/>
    <tableColumn id="3" xr3:uid="{CADB7FBD-F764-4F1A-A74A-F1719B6E2300}" name="UNIDADES" dataDxfId="10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opLeftCell="A31" workbookViewId="0">
      <selection activeCell="D21" sqref="D21"/>
    </sheetView>
  </sheetViews>
  <sheetFormatPr baseColWidth="10" defaultRowHeight="15"/>
  <cols>
    <col min="1" max="1" width="16.28515625" customWidth="1"/>
    <col min="2" max="2" width="16.140625" customWidth="1"/>
    <col min="3" max="3" width="14.5703125" bestFit="1" customWidth="1"/>
    <col min="4" max="4" width="15" customWidth="1"/>
  </cols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30</v>
      </c>
      <c r="C3" s="2">
        <v>-780.25499500000001</v>
      </c>
      <c r="D3" s="2">
        <v>-780.40163229999996</v>
      </c>
      <c r="E3" s="4">
        <v>-780.19844499999999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 s="2">
        <v>-151.114237</v>
      </c>
      <c r="D6" s="2"/>
      <c r="E6" s="2">
        <v>-151.08869999999999</v>
      </c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" t="s">
        <v>51</v>
      </c>
      <c r="D7">
        <v>-151.08872479999999</v>
      </c>
    </row>
    <row r="8" spans="1:11">
      <c r="B8" s="2" t="s">
        <v>44</v>
      </c>
      <c r="C8">
        <v>-779.63559499999997</v>
      </c>
      <c r="E8">
        <v>-779.58131100000003</v>
      </c>
    </row>
    <row r="9" spans="1:11">
      <c r="B9" s="2" t="s">
        <v>45</v>
      </c>
      <c r="C9">
        <v>-779.63032899999996</v>
      </c>
      <c r="E9">
        <v>-779.57560999999998</v>
      </c>
    </row>
    <row r="10" spans="1:11">
      <c r="B10" s="2" t="s">
        <v>46</v>
      </c>
      <c r="C10" s="28">
        <v>-779.59806000000003</v>
      </c>
    </row>
    <row r="11" spans="1:11">
      <c r="A11" s="9" t="s">
        <v>22</v>
      </c>
    </row>
    <row r="12" spans="1:11">
      <c r="B12" s="2" t="s">
        <v>35</v>
      </c>
      <c r="C12">
        <v>-931.17832299999998</v>
      </c>
    </row>
    <row r="13" spans="1:11">
      <c r="B13" s="2" t="s">
        <v>36</v>
      </c>
      <c r="C13">
        <v>-931.177055</v>
      </c>
    </row>
    <row r="14" spans="1:11">
      <c r="B14" s="2" t="s">
        <v>37</v>
      </c>
      <c r="C14">
        <v>-931.18011300000001</v>
      </c>
    </row>
    <row r="15" spans="1:11">
      <c r="B15" s="2" t="s">
        <v>38</v>
      </c>
      <c r="D15" t="s">
        <v>62</v>
      </c>
    </row>
    <row r="16" spans="1:11">
      <c r="B16" s="2" t="s">
        <v>39</v>
      </c>
      <c r="C16">
        <v>-931.18592200000001</v>
      </c>
    </row>
    <row r="17" spans="1:4">
      <c r="B17" s="2" t="s">
        <v>40</v>
      </c>
      <c r="C17">
        <v>-931.18097</v>
      </c>
    </row>
    <row r="18" spans="1:4">
      <c r="B18" s="2" t="s">
        <v>41</v>
      </c>
      <c r="C18">
        <v>-931.17266900000004</v>
      </c>
    </row>
    <row r="19" spans="1:4">
      <c r="B19" s="2" t="s">
        <v>42</v>
      </c>
      <c r="C19">
        <v>-931.18433600000003</v>
      </c>
    </row>
    <row r="20" spans="1:4">
      <c r="B20" s="2" t="s">
        <v>43</v>
      </c>
      <c r="C20">
        <v>-931.159492</v>
      </c>
    </row>
    <row r="22" spans="1:4">
      <c r="A22" s="10" t="s">
        <v>23</v>
      </c>
    </row>
    <row r="23" spans="1:4">
      <c r="A23" s="11" t="s">
        <v>24</v>
      </c>
      <c r="B23" t="s">
        <v>30</v>
      </c>
      <c r="C23">
        <v>-780.04139099999998</v>
      </c>
    </row>
    <row r="24" spans="1:4">
      <c r="A24" s="12" t="s">
        <v>25</v>
      </c>
      <c r="B24" t="s">
        <v>30</v>
      </c>
      <c r="C24" s="13" t="s">
        <v>26</v>
      </c>
      <c r="D24">
        <v>-780.17992830000003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2" t="s">
        <v>29</v>
      </c>
    </row>
    <row r="27" spans="1:4">
      <c r="B27" s="2" t="s">
        <v>44</v>
      </c>
      <c r="C27" s="15">
        <f>(C8+$C$5-$C$3-$C$4)*$A$1</f>
        <v>-10.503881520518568</v>
      </c>
      <c r="D27" s="16">
        <f>($E$5+E8-$E$3-$E$4)*$A$1</f>
        <v>-11.602023145510437</v>
      </c>
    </row>
    <row r="28" spans="1:4">
      <c r="B28" s="2" t="s">
        <v>45</v>
      </c>
      <c r="C28" s="15">
        <f t="shared" ref="C28" si="0">(C9+$C$5-$C$3-$C$4)*$A$1</f>
        <v>-7.1994164934434721</v>
      </c>
      <c r="D28" s="16">
        <f>($E$5+E9-$E$3-$E$4)*$A$1</f>
        <v>-8.024591485982457</v>
      </c>
    </row>
    <row r="29" spans="1:4">
      <c r="B29" s="2" t="s">
        <v>46</v>
      </c>
      <c r="C29" s="21">
        <f>(C10+$C$5-$C$3-$C$4)*$A$1</f>
        <v>13.049687561940248</v>
      </c>
      <c r="D29" s="16"/>
    </row>
    <row r="30" spans="1:4">
      <c r="B30" s="17" t="s">
        <v>22</v>
      </c>
      <c r="C30" s="3" t="s">
        <v>3</v>
      </c>
      <c r="D30" s="18"/>
    </row>
    <row r="31" spans="1:4">
      <c r="B31" s="2" t="s">
        <v>35</v>
      </c>
      <c r="C31" s="22">
        <f>(C12-$C$3-$C$4)*$A$1-1.89</f>
        <v>11.893873677012774</v>
      </c>
      <c r="D31" s="18"/>
    </row>
    <row r="32" spans="1:4">
      <c r="B32" s="2" t="s">
        <v>36</v>
      </c>
      <c r="C32" s="22">
        <f t="shared" ref="C32:C39" si="1">(C13-$C$3-$C$4)*$A$1-1.89</f>
        <v>12.689555723001378</v>
      </c>
      <c r="D32" s="18"/>
    </row>
    <row r="33" spans="2:14">
      <c r="B33" s="2" t="s">
        <v>37</v>
      </c>
      <c r="C33" s="22">
        <f t="shared" si="1"/>
        <v>10.770631671995105</v>
      </c>
      <c r="D33" s="18"/>
    </row>
    <row r="34" spans="2:14">
      <c r="B34" s="2" t="s">
        <v>38</v>
      </c>
      <c r="C34" s="22">
        <f t="shared" si="1"/>
        <v>584335.13775024551</v>
      </c>
      <c r="D34" s="18" t="s">
        <v>62</v>
      </c>
    </row>
    <row r="35" spans="2:14">
      <c r="B35" s="2" t="s">
        <v>39</v>
      </c>
      <c r="C35" s="22">
        <f t="shared" si="1"/>
        <v>7.125428986495554</v>
      </c>
      <c r="D35" s="18"/>
    </row>
    <row r="36" spans="2:14">
      <c r="B36" s="2" t="s">
        <v>40</v>
      </c>
      <c r="C36" s="22">
        <f t="shared" si="1"/>
        <v>10.232856030497405</v>
      </c>
      <c r="D36" s="18"/>
    </row>
    <row r="37" spans="2:14">
      <c r="B37" s="2" t="s">
        <v>41</v>
      </c>
      <c r="C37" s="22">
        <f t="shared" si="1"/>
        <v>15.441812389972537</v>
      </c>
    </row>
    <row r="38" spans="2:14">
      <c r="B38" s="2" t="s">
        <v>42</v>
      </c>
      <c r="C38" s="22">
        <f t="shared" si="1"/>
        <v>8.1206590534797236</v>
      </c>
    </row>
    <row r="39" spans="2:14">
      <c r="B39" s="2" t="s">
        <v>43</v>
      </c>
      <c r="C39" s="22">
        <f t="shared" si="1"/>
        <v>23.710505071498588</v>
      </c>
    </row>
    <row r="40" spans="2:14">
      <c r="B40" s="10" t="s">
        <v>23</v>
      </c>
      <c r="C40" s="3" t="s">
        <v>3</v>
      </c>
      <c r="D40" s="11" t="s">
        <v>24</v>
      </c>
    </row>
    <row r="41" spans="2:14">
      <c r="B41" t="s">
        <v>32</v>
      </c>
      <c r="C41" s="19">
        <f>(C23+C6-C3-C4)*$A$1</f>
        <v>28.02520177951202</v>
      </c>
      <c r="D41" s="20"/>
    </row>
    <row r="42" spans="2:14">
      <c r="B42" s="20"/>
      <c r="C42" s="3" t="s">
        <v>4</v>
      </c>
      <c r="D42" s="11" t="s">
        <v>25</v>
      </c>
    </row>
    <row r="43" spans="2:14">
      <c r="B43" t="s">
        <v>33</v>
      </c>
      <c r="C43" s="19">
        <f>(D24+D7-D3-D4)*$A$1</f>
        <v>44.446184130197814</v>
      </c>
      <c r="D43" s="20"/>
    </row>
    <row r="45" spans="2:14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  <c r="M45" s="20"/>
      <c r="N45" s="20"/>
    </row>
    <row r="46" spans="2:14">
      <c r="B46" t="s">
        <v>52</v>
      </c>
      <c r="C46" s="20">
        <v>-931.175701</v>
      </c>
      <c r="D46" s="20">
        <v>-931.113337</v>
      </c>
      <c r="E46" s="20"/>
      <c r="F46" s="19">
        <f>((C46-$C$3-$C$4)*$A$1)-1.89</f>
        <v>13.539203585996411</v>
      </c>
      <c r="G46" s="19">
        <f>(D46-$E$3-$E$4)*$A$1</f>
        <v>2.8093600314875</v>
      </c>
      <c r="H46" s="20">
        <v>2176.6127000000001</v>
      </c>
      <c r="I46" s="20">
        <v>298.14999999999998</v>
      </c>
      <c r="J46" s="20">
        <v>10.7</v>
      </c>
      <c r="K46" s="20"/>
      <c r="L46" s="24">
        <f>1*J46*$J$6*EXP(-F46*1000/(1.987*I46))</f>
        <v>7894.4532413941979</v>
      </c>
      <c r="M46" s="7"/>
      <c r="N46" s="19"/>
    </row>
    <row r="47" spans="2:14">
      <c r="B47" t="s">
        <v>60</v>
      </c>
      <c r="C47" s="2">
        <v>-931.17042900000001</v>
      </c>
      <c r="D47" s="2">
        <v>-931.10874899999999</v>
      </c>
      <c r="F47" s="19">
        <f>((C47-$C$3-$C$4)*$A$1)-1.89</f>
        <v>16.847433669990661</v>
      </c>
      <c r="G47" s="19">
        <f>(D47-$E$3-$E$4)*$A$1</f>
        <v>5.6883736174953254</v>
      </c>
      <c r="H47" s="20">
        <v>2150.2550000000001</v>
      </c>
      <c r="I47" s="20">
        <v>298.14999999999998</v>
      </c>
      <c r="J47" s="20">
        <v>45</v>
      </c>
      <c r="K47" s="20"/>
      <c r="L47" s="24">
        <f>1*J47*$J$6*EXP(-F47*1000/(1.987*I47))</f>
        <v>124.72457556811048</v>
      </c>
    </row>
  </sheetData>
  <mergeCells count="1">
    <mergeCell ref="A2:B2"/>
  </mergeCells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9556-B84E-42A5-9C84-9D39790A6D17}">
  <dimension ref="A1:L45"/>
  <sheetViews>
    <sheetView topLeftCell="A31" workbookViewId="0">
      <selection activeCell="B26" sqref="B26"/>
    </sheetView>
  </sheetViews>
  <sheetFormatPr baseColWidth="10" defaultRowHeight="15"/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66</v>
      </c>
      <c r="C3" s="2">
        <v>-665.71833400000003</v>
      </c>
      <c r="D3" s="29">
        <v>-665.8374566</v>
      </c>
      <c r="E3" s="4">
        <v>-665.66971100000001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9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9" t="s">
        <v>51</v>
      </c>
      <c r="D7">
        <v>-151.08872479999999</v>
      </c>
    </row>
    <row r="8" spans="1:11">
      <c r="B8" s="2" t="s">
        <v>67</v>
      </c>
      <c r="C8">
        <v>-665.09335099999998</v>
      </c>
      <c r="E8">
        <v>-665.04386799999997</v>
      </c>
    </row>
    <row r="9" spans="1:11">
      <c r="B9" s="2" t="s">
        <v>68</v>
      </c>
      <c r="C9">
        <v>-665.09311300000002</v>
      </c>
      <c r="E9">
        <v>-665.04397300000005</v>
      </c>
    </row>
    <row r="10" spans="1:11">
      <c r="A10" s="9" t="s">
        <v>22</v>
      </c>
    </row>
    <row r="11" spans="1:11">
      <c r="B11" s="2" t="s">
        <v>35</v>
      </c>
      <c r="C11">
        <v>-816.63941599999998</v>
      </c>
    </row>
    <row r="12" spans="1:11">
      <c r="B12" s="2" t="s">
        <v>36</v>
      </c>
      <c r="C12">
        <v>-816.64137200000005</v>
      </c>
    </row>
    <row r="13" spans="1:11">
      <c r="B13" s="2" t="s">
        <v>37</v>
      </c>
      <c r="C13">
        <v>-816.64995099999999</v>
      </c>
    </row>
    <row r="14" spans="1:11">
      <c r="B14" s="2" t="s">
        <v>38</v>
      </c>
      <c r="D14" t="s">
        <v>62</v>
      </c>
    </row>
    <row r="15" spans="1:11">
      <c r="B15" s="2" t="s">
        <v>39</v>
      </c>
      <c r="C15">
        <v>-816.65177500000004</v>
      </c>
    </row>
    <row r="16" spans="1:11">
      <c r="B16" s="2" t="s">
        <v>40</v>
      </c>
      <c r="C16">
        <v>-816.62783200000001</v>
      </c>
    </row>
    <row r="17" spans="1:4">
      <c r="B17" s="2" t="s">
        <v>41</v>
      </c>
      <c r="C17">
        <v>-816.64160700000002</v>
      </c>
    </row>
    <row r="18" spans="1:4">
      <c r="B18" s="2" t="s">
        <v>42</v>
      </c>
      <c r="C18">
        <v>-816.64377200000001</v>
      </c>
    </row>
    <row r="19" spans="1:4">
      <c r="B19" s="2" t="s">
        <v>43</v>
      </c>
      <c r="C19">
        <v>-816.61963900000001</v>
      </c>
    </row>
    <row r="21" spans="1:4">
      <c r="A21" s="10" t="s">
        <v>23</v>
      </c>
    </row>
    <row r="22" spans="1:4">
      <c r="A22" s="11" t="s">
        <v>24</v>
      </c>
      <c r="B22" t="s">
        <v>66</v>
      </c>
      <c r="C22">
        <v>-665.49428699999999</v>
      </c>
      <c r="D22">
        <v>-665.61267810000004</v>
      </c>
    </row>
    <row r="23" spans="1:4">
      <c r="A23" s="12" t="s">
        <v>25</v>
      </c>
      <c r="B23" t="s">
        <v>66</v>
      </c>
      <c r="C23" s="13" t="s">
        <v>26</v>
      </c>
      <c r="D23">
        <v>-657.23192959999994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2" t="s">
        <v>29</v>
      </c>
    </row>
    <row r="26" spans="1:4">
      <c r="B26" s="2" t="s">
        <v>67</v>
      </c>
      <c r="C26" s="15">
        <f>(C8+$C$5-$C$3-$C$4)*$A$1</f>
        <v>-7.00049598201766</v>
      </c>
      <c r="D26" s="16">
        <f>($E$5+E8-$E$3-$E$4)*$A$1</f>
        <v>-6.1370429099683079</v>
      </c>
    </row>
    <row r="27" spans="1:4">
      <c r="B27" s="2" t="s">
        <v>68</v>
      </c>
      <c r="C27" s="15">
        <f>(C9+$C$5-$C$3-$C$4)*$A$1</f>
        <v>-6.8511487209666884</v>
      </c>
      <c r="D27" s="16">
        <f>($E$5+E9-$E$3-$E$4)*$A$1</f>
        <v>-6.2029314075159743</v>
      </c>
    </row>
    <row r="28" spans="1:4">
      <c r="B28" s="17" t="s">
        <v>22</v>
      </c>
      <c r="C28" s="3" t="s">
        <v>3</v>
      </c>
      <c r="D28" s="18"/>
    </row>
    <row r="29" spans="1:4">
      <c r="B29" s="2" t="s">
        <v>35</v>
      </c>
      <c r="C29" s="21">
        <f>(C11-$C$3-$C$4)*$A$1-4.44</f>
        <v>10.753260014021393</v>
      </c>
      <c r="D29" s="18"/>
    </row>
    <row r="30" spans="1:4">
      <c r="B30" s="2" t="s">
        <v>36</v>
      </c>
      <c r="C30" s="21">
        <f t="shared" ref="C30:C37" si="0">(C12-$C$3-$C$4)*$A$1-4.44</f>
        <v>9.5258514319813621</v>
      </c>
      <c r="D30" s="18"/>
    </row>
    <row r="31" spans="1:4">
      <c r="B31" s="2" t="s">
        <v>37</v>
      </c>
      <c r="C31" s="21">
        <f t="shared" si="0"/>
        <v>4.1424474315186322</v>
      </c>
      <c r="D31" s="18"/>
    </row>
    <row r="32" spans="1:4">
      <c r="B32" s="2" t="s">
        <v>38</v>
      </c>
      <c r="C32" s="21"/>
      <c r="D32" s="25" t="s">
        <v>62</v>
      </c>
    </row>
    <row r="33" spans="2:12">
      <c r="B33" s="2" t="s">
        <v>39</v>
      </c>
      <c r="C33" s="21">
        <f>(C15-$C$3-$C$4)*$A$1-4.44</f>
        <v>2.99787010348349</v>
      </c>
      <c r="D33" s="18"/>
    </row>
    <row r="34" spans="2:12">
      <c r="B34" s="2" t="s">
        <v>40</v>
      </c>
      <c r="C34" s="21">
        <f t="shared" si="0"/>
        <v>18.022330062003025</v>
      </c>
      <c r="D34" s="18"/>
    </row>
    <row r="35" spans="2:12">
      <c r="B35" s="2" t="s">
        <v>41</v>
      </c>
      <c r="C35" s="21">
        <f t="shared" si="0"/>
        <v>9.3783866994969785</v>
      </c>
    </row>
    <row r="36" spans="2:12">
      <c r="B36" s="2" t="s">
        <v>42</v>
      </c>
      <c r="C36" s="21">
        <f t="shared" si="0"/>
        <v>8.0198286320027066</v>
      </c>
    </row>
    <row r="37" spans="2:12">
      <c r="B37" s="2" t="s">
        <v>43</v>
      </c>
      <c r="C37" s="21">
        <f t="shared" si="0"/>
        <v>23.163515395506582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9">
        <f>(C22+C6-C3-C4)*$A$1</f>
        <v>34.57828348801786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(D23+D6-D3-D4)*$A$1</f>
        <v>100114.98491783439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52</v>
      </c>
      <c r="C44" s="20"/>
      <c r="D44" s="20"/>
      <c r="E44" s="20"/>
      <c r="F44" s="19">
        <f>((C44-$C$3-$C$4)*$A$1)-4.44</f>
        <v>512459.74487446604</v>
      </c>
      <c r="G44" s="19">
        <f>(D44-$E$3-$E$4)*$A$1</f>
        <v>512417.40529625997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B45" t="s">
        <v>75</v>
      </c>
      <c r="C45" s="2"/>
      <c r="D45" s="2"/>
      <c r="F45" s="19">
        <f>((C45-$C$3-$C$4)*$A$1)-4.44</f>
        <v>512459.74487446604</v>
      </c>
      <c r="G45" s="19">
        <f>(D45-$E$3-$E$4)*$A$1</f>
        <v>512417.40529625997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</sheetData>
  <mergeCells count="1">
    <mergeCell ref="A2:B2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8B81-649B-447C-AC0B-65F11F92328E}">
  <dimension ref="A1:L45"/>
  <sheetViews>
    <sheetView topLeftCell="B28" workbookViewId="0">
      <selection activeCell="G9" sqref="G9"/>
    </sheetView>
  </sheetViews>
  <sheetFormatPr baseColWidth="10" defaultRowHeight="15"/>
  <sheetData>
    <row r="1" spans="1:11">
      <c r="A1" s="1">
        <v>627.5095</v>
      </c>
      <c r="B1" s="30"/>
      <c r="C1" s="30" t="s">
        <v>0</v>
      </c>
      <c r="D1" s="30" t="s">
        <v>1</v>
      </c>
      <c r="E1" s="30" t="s">
        <v>2</v>
      </c>
      <c r="F1" s="30"/>
      <c r="G1" s="30"/>
    </row>
    <row r="2" spans="1:11">
      <c r="A2" s="32" t="s">
        <v>83</v>
      </c>
      <c r="B2" s="32"/>
      <c r="C2" s="3" t="s">
        <v>3</v>
      </c>
      <c r="D2" s="3" t="s">
        <v>4</v>
      </c>
      <c r="E2" s="30" t="s">
        <v>5</v>
      </c>
      <c r="F2" s="4" t="s">
        <v>6</v>
      </c>
      <c r="G2" s="5" t="s">
        <v>7</v>
      </c>
      <c r="I2" s="30" t="s">
        <v>8</v>
      </c>
      <c r="J2" s="30" t="s">
        <v>9</v>
      </c>
      <c r="K2" s="30" t="s">
        <v>10</v>
      </c>
    </row>
    <row r="3" spans="1:11" ht="17.25">
      <c r="A3" s="4" t="s">
        <v>6</v>
      </c>
      <c r="B3" s="6" t="s">
        <v>66</v>
      </c>
      <c r="C3" s="30"/>
      <c r="D3" s="30"/>
      <c r="E3" s="4"/>
      <c r="F3" s="30"/>
      <c r="G3" s="30"/>
      <c r="I3" s="30" t="s">
        <v>11</v>
      </c>
      <c r="J3" s="7">
        <v>1.38066E-23</v>
      </c>
      <c r="K3" s="30" t="s">
        <v>12</v>
      </c>
    </row>
    <row r="4" spans="1:11">
      <c r="A4" s="4" t="s">
        <v>6</v>
      </c>
      <c r="B4" s="30" t="s">
        <v>34</v>
      </c>
      <c r="C4" s="31">
        <v>-150.94312500000001</v>
      </c>
      <c r="D4" s="31">
        <v>-150.93551070000001</v>
      </c>
      <c r="E4" s="4">
        <v>-150.91718900000001</v>
      </c>
      <c r="F4" s="30"/>
      <c r="G4" s="30"/>
      <c r="I4" s="30" t="s">
        <v>13</v>
      </c>
      <c r="J4" s="30">
        <v>298.14999999999998</v>
      </c>
      <c r="K4" s="30" t="s">
        <v>14</v>
      </c>
    </row>
    <row r="5" spans="1:11">
      <c r="A5" s="5" t="s">
        <v>7</v>
      </c>
      <c r="B5" s="30" t="s">
        <v>15</v>
      </c>
      <c r="C5" s="31">
        <v>-151.57514599999999</v>
      </c>
      <c r="D5" s="31">
        <v>-151.5798891</v>
      </c>
      <c r="E5" s="5">
        <v>-151.548711</v>
      </c>
      <c r="F5" s="30"/>
      <c r="G5" s="30"/>
      <c r="I5" s="30" t="s">
        <v>16</v>
      </c>
      <c r="J5" s="7">
        <v>6.6261000000000003E-34</v>
      </c>
      <c r="K5" s="30" t="s">
        <v>17</v>
      </c>
    </row>
    <row r="6" spans="1:11" ht="18.75">
      <c r="A6" s="4" t="s">
        <v>7</v>
      </c>
      <c r="B6" s="30" t="s">
        <v>31</v>
      </c>
      <c r="D6" s="30"/>
      <c r="E6" s="30"/>
      <c r="F6" s="30"/>
      <c r="G6" s="30"/>
      <c r="H6" s="30" t="s">
        <v>18</v>
      </c>
      <c r="I6" s="30" t="s">
        <v>19</v>
      </c>
      <c r="J6" s="7">
        <f>J3*J4/J5</f>
        <v>6212459501063.9736</v>
      </c>
      <c r="K6" s="30" t="s">
        <v>20</v>
      </c>
    </row>
    <row r="7" spans="1:11">
      <c r="A7" s="8" t="s">
        <v>21</v>
      </c>
      <c r="B7" s="30" t="s">
        <v>51</v>
      </c>
    </row>
    <row r="8" spans="1:11">
      <c r="B8" s="30" t="s">
        <v>67</v>
      </c>
    </row>
    <row r="9" spans="1:11">
      <c r="B9" s="30" t="s">
        <v>68</v>
      </c>
    </row>
    <row r="10" spans="1:11">
      <c r="A10" s="9" t="s">
        <v>22</v>
      </c>
    </row>
    <row r="11" spans="1:11">
      <c r="B11" s="30" t="s">
        <v>35</v>
      </c>
    </row>
    <row r="12" spans="1:11">
      <c r="B12" s="30" t="s">
        <v>36</v>
      </c>
    </row>
    <row r="13" spans="1:11">
      <c r="B13" s="30" t="s">
        <v>37</v>
      </c>
    </row>
    <row r="14" spans="1:11">
      <c r="B14" s="30" t="s">
        <v>38</v>
      </c>
    </row>
    <row r="15" spans="1:11">
      <c r="B15" s="30" t="s">
        <v>39</v>
      </c>
    </row>
    <row r="16" spans="1:11">
      <c r="B16" s="30" t="s">
        <v>40</v>
      </c>
    </row>
    <row r="17" spans="1:4">
      <c r="B17" s="30" t="s">
        <v>41</v>
      </c>
    </row>
    <row r="18" spans="1:4">
      <c r="B18" s="30" t="s">
        <v>42</v>
      </c>
    </row>
    <row r="19" spans="1:4">
      <c r="B19" s="30" t="s">
        <v>43</v>
      </c>
    </row>
    <row r="21" spans="1:4">
      <c r="A21" s="10" t="s">
        <v>23</v>
      </c>
    </row>
    <row r="22" spans="1:4">
      <c r="A22" s="11" t="s">
        <v>24</v>
      </c>
      <c r="B22" t="s">
        <v>66</v>
      </c>
    </row>
    <row r="23" spans="1:4">
      <c r="A23" s="12" t="s">
        <v>25</v>
      </c>
      <c r="B23" t="s">
        <v>66</v>
      </c>
      <c r="C23" s="13" t="s">
        <v>26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30" t="s">
        <v>29</v>
      </c>
    </row>
    <row r="26" spans="1:4">
      <c r="B26" s="30" t="s">
        <v>44</v>
      </c>
      <c r="C26" s="15">
        <f>(C8+$C$5-$C$3-$C$4)*$A$1</f>
        <v>-396.5991816994877</v>
      </c>
      <c r="D26" s="16">
        <f>($E$5+E8-$E$3-$E$4)*$A$1</f>
        <v>-396.28605445899353</v>
      </c>
    </row>
    <row r="27" spans="1:4">
      <c r="B27" s="30" t="s">
        <v>68</v>
      </c>
      <c r="C27" s="15">
        <f>(C9+$C$5-$C$3-$C$4)*$A$1</f>
        <v>-396.5991816994877</v>
      </c>
      <c r="D27" s="16">
        <f>($E$5+E9-$E$3-$E$4)*$A$1</f>
        <v>-396.28605445899353</v>
      </c>
    </row>
    <row r="28" spans="1:4">
      <c r="B28" s="17" t="s">
        <v>22</v>
      </c>
      <c r="C28" s="3" t="s">
        <v>3</v>
      </c>
      <c r="D28" s="18"/>
    </row>
    <row r="29" spans="1:4">
      <c r="B29" s="30" t="s">
        <v>35</v>
      </c>
      <c r="C29" s="21">
        <f>(C11-$C$3-$C$4)*$A$1-4.44</f>
        <v>94713.804897187511</v>
      </c>
      <c r="D29" s="18"/>
    </row>
    <row r="30" spans="1:4">
      <c r="B30" s="30" t="s">
        <v>36</v>
      </c>
      <c r="C30" s="21">
        <f t="shared" ref="C30:C37" si="0">(C12-$C$3-$C$4)*$A$1-4.44</f>
        <v>94713.804897187511</v>
      </c>
      <c r="D30" s="18"/>
    </row>
    <row r="31" spans="1:4">
      <c r="B31" s="30" t="s">
        <v>37</v>
      </c>
      <c r="C31" s="21">
        <f t="shared" si="0"/>
        <v>94713.804897187511</v>
      </c>
      <c r="D31" s="18"/>
    </row>
    <row r="32" spans="1:4">
      <c r="B32" s="30" t="s">
        <v>38</v>
      </c>
      <c r="C32" s="21"/>
      <c r="D32" s="25" t="s">
        <v>62</v>
      </c>
    </row>
    <row r="33" spans="2:12">
      <c r="B33" s="30" t="s">
        <v>39</v>
      </c>
      <c r="C33" s="21">
        <f>(C15-$C$3-$C$4)*$A$1-4.44</f>
        <v>94713.804897187511</v>
      </c>
      <c r="D33" s="18"/>
    </row>
    <row r="34" spans="2:12">
      <c r="B34" s="30" t="s">
        <v>40</v>
      </c>
      <c r="C34" s="21">
        <f t="shared" si="0"/>
        <v>94713.804897187511</v>
      </c>
      <c r="D34" s="18"/>
    </row>
    <row r="35" spans="2:12">
      <c r="B35" s="30" t="s">
        <v>41</v>
      </c>
      <c r="C35" s="21">
        <f t="shared" si="0"/>
        <v>94713.804897187511</v>
      </c>
    </row>
    <row r="36" spans="2:12">
      <c r="B36" s="30" t="s">
        <v>42</v>
      </c>
      <c r="C36" s="21">
        <f t="shared" si="0"/>
        <v>94713.804897187511</v>
      </c>
    </row>
    <row r="37" spans="2:12">
      <c r="B37" s="30" t="s">
        <v>43</v>
      </c>
      <c r="C37" s="21">
        <f t="shared" si="0"/>
        <v>94713.804897187511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9">
        <f>(C22+C6-C3-C4)*$A$1</f>
        <v>94718.244897187513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(D23+D6-D3-D4)*$A$1</f>
        <v>94713.466851601654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52</v>
      </c>
      <c r="C44" s="20"/>
      <c r="D44" s="20"/>
      <c r="E44" s="20"/>
      <c r="F44" s="19">
        <f>((C44-$C$3-$C$4)*$A$1)-4.44</f>
        <v>94713.804897187511</v>
      </c>
      <c r="G44" s="19">
        <f>(D44-$E$3-$E$4)*$A$1</f>
        <v>94701.969810795505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B45" t="s">
        <v>75</v>
      </c>
      <c r="C45" s="30"/>
      <c r="D45" s="30"/>
      <c r="F45" s="19">
        <f>((C45-$C$3-$C$4)*$A$1)-4.44</f>
        <v>94713.804897187511</v>
      </c>
      <c r="G45" s="19">
        <f>(D45-$E$3-$E$4)*$A$1</f>
        <v>94701.969810795505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</sheetData>
  <mergeCells count="1">
    <mergeCell ref="A2:B2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F1EC-8BC8-4F76-BA26-F8C29187F1D2}">
  <dimension ref="A1:L49"/>
  <sheetViews>
    <sheetView topLeftCell="B35" workbookViewId="0">
      <selection activeCell="E29" sqref="E29"/>
    </sheetView>
  </sheetViews>
  <sheetFormatPr baseColWidth="10" defaultRowHeight="15"/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69</v>
      </c>
      <c r="C3" s="2">
        <v>-665.26185999999996</v>
      </c>
      <c r="D3" s="2">
        <v>-665.37806599999999</v>
      </c>
      <c r="E3" s="4">
        <v>-779.75293999999997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"/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</row>
    <row r="8" spans="1:11">
      <c r="B8" s="2" t="s">
        <v>67</v>
      </c>
      <c r="C8">
        <v>-664.66387899999995</v>
      </c>
      <c r="E8">
        <v>-779.14575400000001</v>
      </c>
    </row>
    <row r="9" spans="1:11">
      <c r="B9" s="2"/>
    </row>
    <row r="10" spans="1:11">
      <c r="A10" s="9" t="s">
        <v>22</v>
      </c>
    </row>
    <row r="11" spans="1:11">
      <c r="B11" s="2" t="s">
        <v>35</v>
      </c>
      <c r="C11">
        <v>-816.21189100000004</v>
      </c>
    </row>
    <row r="12" spans="1:11">
      <c r="B12" s="2" t="s">
        <v>36</v>
      </c>
      <c r="C12">
        <v>-816.19404199999997</v>
      </c>
    </row>
    <row r="13" spans="1:11">
      <c r="B13" s="2" t="s">
        <v>37</v>
      </c>
      <c r="C13">
        <v>-816.21940700000005</v>
      </c>
    </row>
    <row r="14" spans="1:11">
      <c r="B14" s="2" t="s">
        <v>38</v>
      </c>
      <c r="D14" t="s">
        <v>62</v>
      </c>
    </row>
    <row r="15" spans="1:11">
      <c r="B15" s="2" t="s">
        <v>39</v>
      </c>
      <c r="C15">
        <v>-816.20975699999997</v>
      </c>
    </row>
    <row r="16" spans="1:11">
      <c r="B16" s="2" t="s">
        <v>40</v>
      </c>
      <c r="C16">
        <v>-816.18115</v>
      </c>
    </row>
    <row r="17" spans="1:4">
      <c r="B17" s="2" t="s">
        <v>41</v>
      </c>
      <c r="C17">
        <v>-816.20212900000001</v>
      </c>
    </row>
    <row r="18" spans="1:4">
      <c r="B18" s="2" t="s">
        <v>42</v>
      </c>
      <c r="C18">
        <v>-816.19758200000001</v>
      </c>
    </row>
    <row r="19" spans="1:4">
      <c r="B19" s="2" t="s">
        <v>43</v>
      </c>
      <c r="C19">
        <v>-816.19003399999997</v>
      </c>
    </row>
    <row r="21" spans="1:4">
      <c r="A21" s="10" t="s">
        <v>23</v>
      </c>
    </row>
    <row r="22" spans="1:4">
      <c r="A22" s="11" t="s">
        <v>24</v>
      </c>
      <c r="B22" t="s">
        <v>69</v>
      </c>
      <c r="C22">
        <v>-665.09333900000001</v>
      </c>
      <c r="D22">
        <v>-665.19853780000005</v>
      </c>
    </row>
    <row r="23" spans="1:4">
      <c r="A23" s="12" t="s">
        <v>25</v>
      </c>
      <c r="B23" t="s">
        <v>69</v>
      </c>
      <c r="C23" s="13" t="s">
        <v>26</v>
      </c>
      <c r="D23">
        <v>-665.1907324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2" t="s">
        <v>29</v>
      </c>
    </row>
    <row r="26" spans="1:4">
      <c r="B26" s="2" t="s">
        <v>67</v>
      </c>
      <c r="C26" s="15">
        <f>(C8+$C$5-$C$3-$C$4)*$A$1</f>
        <v>-23.944507501041887</v>
      </c>
      <c r="D26" s="16">
        <f>($E$5+E8-$E$3-$E$4)*$A$1</f>
        <v>-17.844487651515774</v>
      </c>
    </row>
    <row r="27" spans="1:4">
      <c r="B27" s="2"/>
      <c r="C27" s="21"/>
      <c r="D27" s="23"/>
    </row>
    <row r="28" spans="1:4">
      <c r="B28" s="17" t="s">
        <v>22</v>
      </c>
      <c r="C28" s="3" t="s">
        <v>3</v>
      </c>
      <c r="D28" s="18"/>
    </row>
    <row r="29" spans="1:4">
      <c r="B29" s="2" t="s">
        <v>35</v>
      </c>
      <c r="C29" s="15">
        <f>(C11-$C$3-$C$4)*$A$1-4.44</f>
        <v>-7.4125125015571225</v>
      </c>
      <c r="D29" s="18"/>
    </row>
    <row r="30" spans="1:4">
      <c r="B30" s="2" t="s">
        <v>36</v>
      </c>
      <c r="C30" s="21">
        <f t="shared" ref="C30:C37" si="0">(C12-$C$3-$C$4)*$A$1-4.44</f>
        <v>3.7879045639863529</v>
      </c>
      <c r="D30" s="18"/>
    </row>
    <row r="31" spans="1:4">
      <c r="B31" s="2" t="s">
        <v>37</v>
      </c>
      <c r="C31" s="15">
        <f t="shared" si="0"/>
        <v>-12.128873903563163</v>
      </c>
      <c r="D31" s="18"/>
    </row>
    <row r="32" spans="1:4">
      <c r="B32" s="2" t="s">
        <v>38</v>
      </c>
      <c r="C32" s="21">
        <f t="shared" si="0"/>
        <v>512173.30310296296</v>
      </c>
      <c r="D32" s="18"/>
    </row>
    <row r="33" spans="2:12">
      <c r="B33" s="2" t="s">
        <v>39</v>
      </c>
      <c r="C33" s="15">
        <f t="shared" si="0"/>
        <v>-6.073407228513739</v>
      </c>
      <c r="D33" s="18"/>
    </row>
    <row r="34" spans="2:12">
      <c r="B34" s="2" t="s">
        <v>40</v>
      </c>
      <c r="C34" s="21">
        <f t="shared" si="0"/>
        <v>11.877757037964557</v>
      </c>
      <c r="D34" s="18"/>
    </row>
    <row r="35" spans="2:12">
      <c r="B35" s="2" t="s">
        <v>41</v>
      </c>
      <c r="C35" s="15">
        <f t="shared" si="0"/>
        <v>-1.2867647625424619</v>
      </c>
    </row>
    <row r="36" spans="2:12">
      <c r="B36" s="2" t="s">
        <v>42</v>
      </c>
      <c r="C36" s="21">
        <f t="shared" si="0"/>
        <v>1.566520933958981</v>
      </c>
    </row>
    <row r="37" spans="2:12">
      <c r="B37" s="2" t="s">
        <v>43</v>
      </c>
      <c r="C37" s="21">
        <f t="shared" si="0"/>
        <v>6.3029626399856626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5">
        <f>(C22+C6-C3-C4)*$A$1</f>
        <v>-0.26480900904481725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(D23+D6-D3-D4)*$A$1</f>
        <v>117.55361366919254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52</v>
      </c>
      <c r="C44" s="20"/>
      <c r="D44" s="20"/>
      <c r="E44" s="20"/>
      <c r="F44" s="19">
        <f>((C44-$C$3-$C$4)*$A$1)-4.44</f>
        <v>512173.30310296296</v>
      </c>
      <c r="G44" s="19">
        <f>(D44-$E$3-$E$4)*$A$1</f>
        <v>584005.71528443543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B45" t="s">
        <v>77</v>
      </c>
      <c r="C45" s="2"/>
      <c r="D45" s="2"/>
      <c r="F45" s="19">
        <f>((C45-$C$3-$C$4)*$A$1)-4.44</f>
        <v>512173.30310296296</v>
      </c>
      <c r="G45" s="19">
        <f>(D45-$E$3-$E$4)*$A$1</f>
        <v>584005.71528443543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  <row r="46" spans="2:12">
      <c r="B46" t="s">
        <v>76</v>
      </c>
    </row>
    <row r="47" spans="2:12">
      <c r="B47" t="s">
        <v>63</v>
      </c>
    </row>
    <row r="48" spans="2:12">
      <c r="B48" t="s">
        <v>78</v>
      </c>
    </row>
    <row r="49" spans="2:2">
      <c r="B49" t="s">
        <v>79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8F9-7D33-47B3-B51B-D9D795A495F9}">
  <dimension ref="A1:L47"/>
  <sheetViews>
    <sheetView tabSelected="1" topLeftCell="A30" workbookViewId="0">
      <selection activeCell="B26" sqref="B26"/>
    </sheetView>
  </sheetViews>
  <sheetFormatPr baseColWidth="10" defaultRowHeight="15"/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64</v>
      </c>
      <c r="C3" s="2">
        <v>-665.27307599999995</v>
      </c>
      <c r="D3" s="2"/>
      <c r="E3" s="4">
        <v>-665.224738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"/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</row>
    <row r="8" spans="1:11">
      <c r="B8" s="2" t="s">
        <v>65</v>
      </c>
      <c r="C8">
        <v>-664.66050900000005</v>
      </c>
      <c r="E8">
        <v>-664.61129200000005</v>
      </c>
    </row>
    <row r="9" spans="1:11">
      <c r="B9" s="2"/>
    </row>
    <row r="10" spans="1:11">
      <c r="A10" s="9" t="s">
        <v>22</v>
      </c>
    </row>
    <row r="11" spans="1:11">
      <c r="B11" s="2" t="s">
        <v>35</v>
      </c>
      <c r="C11">
        <v>-816.21032500000001</v>
      </c>
    </row>
    <row r="12" spans="1:11">
      <c r="B12" s="2" t="s">
        <v>36</v>
      </c>
      <c r="C12">
        <v>-816.18451200000004</v>
      </c>
    </row>
    <row r="13" spans="1:11">
      <c r="B13" s="2" t="s">
        <v>37</v>
      </c>
      <c r="C13">
        <v>-816.22019899999998</v>
      </c>
    </row>
    <row r="14" spans="1:11">
      <c r="B14" s="2" t="s">
        <v>38</v>
      </c>
      <c r="D14" t="s">
        <v>62</v>
      </c>
    </row>
    <row r="15" spans="1:11">
      <c r="B15" s="2" t="s">
        <v>39</v>
      </c>
      <c r="C15">
        <v>-816.21923000000004</v>
      </c>
    </row>
    <row r="16" spans="1:11">
      <c r="B16" s="2" t="s">
        <v>40</v>
      </c>
      <c r="C16">
        <v>-816.19266500000003</v>
      </c>
    </row>
    <row r="17" spans="1:4">
      <c r="B17" s="2" t="s">
        <v>41</v>
      </c>
      <c r="C17">
        <v>-816.22027400000002</v>
      </c>
    </row>
    <row r="18" spans="1:4">
      <c r="B18" s="2" t="s">
        <v>42</v>
      </c>
      <c r="C18">
        <v>-816.19974100000002</v>
      </c>
    </row>
    <row r="19" spans="1:4">
      <c r="B19" s="2" t="s">
        <v>43</v>
      </c>
      <c r="C19">
        <v>-816.202944</v>
      </c>
    </row>
    <row r="21" spans="1:4">
      <c r="A21" s="10" t="s">
        <v>23</v>
      </c>
    </row>
    <row r="22" spans="1:4">
      <c r="A22" s="11" t="s">
        <v>24</v>
      </c>
      <c r="B22" t="s">
        <v>64</v>
      </c>
      <c r="C22">
        <v>-665.09780799999999</v>
      </c>
      <c r="D22">
        <v>-665.20322439999995</v>
      </c>
    </row>
    <row r="23" spans="1:4">
      <c r="A23" s="12" t="s">
        <v>25</v>
      </c>
      <c r="B23" t="s">
        <v>64</v>
      </c>
      <c r="C23" s="13" t="s">
        <v>26</v>
      </c>
      <c r="D23">
        <v>-665.19730179999999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2" t="s">
        <v>29</v>
      </c>
    </row>
    <row r="26" spans="1:4">
      <c r="B26" s="2" t="s">
        <v>65</v>
      </c>
      <c r="C26" s="15">
        <f>(C8+$C$5-$C$3-$C$4)*$A$1</f>
        <v>-14.791653934107938</v>
      </c>
      <c r="D26" s="16">
        <f>($E$5+E8-$E$3-$E$4)*$A$1</f>
        <v>-13.916278181517349</v>
      </c>
    </row>
    <row r="27" spans="1:4">
      <c r="B27" s="2"/>
      <c r="C27" s="21"/>
      <c r="D27" s="23"/>
    </row>
    <row r="28" spans="1:4">
      <c r="B28" s="17" t="s">
        <v>22</v>
      </c>
      <c r="C28" s="3" t="s">
        <v>3</v>
      </c>
      <c r="D28" s="18"/>
    </row>
    <row r="29" spans="1:4">
      <c r="B29" s="2" t="s">
        <v>35</v>
      </c>
      <c r="C29" s="21">
        <f>(C11-$C$3-$C$4)*$A$1-4.44</f>
        <v>0.60831392745267543</v>
      </c>
      <c r="D29" s="18"/>
    </row>
    <row r="30" spans="1:4">
      <c r="B30" s="2" t="s">
        <v>36</v>
      </c>
      <c r="C30" s="21">
        <f t="shared" ref="C30:C37" si="0">(C12-$C$3-$C$4)*$A$1-4.44</f>
        <v>16.806216650934477</v>
      </c>
      <c r="D30" s="18"/>
    </row>
    <row r="31" spans="1:4">
      <c r="B31" s="2" t="s">
        <v>37</v>
      </c>
      <c r="C31" s="15">
        <f t="shared" si="0"/>
        <v>-5.5877148755272215</v>
      </c>
      <c r="D31" s="18"/>
    </row>
    <row r="32" spans="1:4">
      <c r="B32" s="2" t="s">
        <v>38</v>
      </c>
      <c r="C32" s="21">
        <f t="shared" si="0"/>
        <v>512180.34124951495</v>
      </c>
      <c r="D32" s="18"/>
    </row>
    <row r="33" spans="2:12">
      <c r="B33" s="2" t="s">
        <v>39</v>
      </c>
      <c r="C33" s="15">
        <f t="shared" si="0"/>
        <v>-4.9796581700642859</v>
      </c>
      <c r="D33" s="18"/>
    </row>
    <row r="34" spans="2:12">
      <c r="B34" s="2" t="s">
        <v>40</v>
      </c>
      <c r="C34" s="21">
        <f t="shared" si="0"/>
        <v>11.690131697438886</v>
      </c>
      <c r="D34" s="18"/>
    </row>
    <row r="35" spans="2:12">
      <c r="B35" s="2" t="s">
        <v>41</v>
      </c>
      <c r="C35" s="15">
        <f t="shared" si="0"/>
        <v>-5.6347780880510774</v>
      </c>
    </row>
    <row r="36" spans="2:12">
      <c r="B36" s="2" t="s">
        <v>42</v>
      </c>
      <c r="C36" s="21">
        <f t="shared" si="0"/>
        <v>7.249874475449146</v>
      </c>
    </row>
    <row r="37" spans="2:12">
      <c r="B37" s="2" t="s">
        <v>43</v>
      </c>
      <c r="C37" s="21">
        <f t="shared" si="0"/>
        <v>5.2399615469585799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9">
        <f>(C22+C6-C3-C4)*$A$1</f>
        <v>3.9689975874667844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(D23+D6-D3-D4)*$A$1</f>
        <v>-417417.62625386711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52</v>
      </c>
      <c r="C44" s="20"/>
      <c r="D44" s="20"/>
      <c r="E44" s="20"/>
      <c r="F44" s="19">
        <f>((C44-$C$3-$C$4)*$A$1)-4.44</f>
        <v>512180.34124951495</v>
      </c>
      <c r="G44" s="19">
        <f>(D44-$E$3-$E$4)*$A$1</f>
        <v>512138.18051151646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B45" t="s">
        <v>76</v>
      </c>
      <c r="C45" s="2"/>
      <c r="D45" s="2"/>
      <c r="F45" s="19">
        <f>((C45-$C$3-$C$4)*$A$1)-4.44</f>
        <v>512180.34124951495</v>
      </c>
      <c r="G45" s="19">
        <f>(D45-$E$3-$E$4)*$A$1</f>
        <v>512138.18051151646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  <row r="46" spans="2:12">
      <c r="B46" t="s">
        <v>63</v>
      </c>
    </row>
    <row r="47" spans="2:12">
      <c r="B47" t="s">
        <v>78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45E8-8FF7-4204-BFCB-8F2CE8305BB3}">
  <dimension ref="A1:N47"/>
  <sheetViews>
    <sheetView topLeftCell="A35" workbookViewId="0">
      <selection activeCell="C46" sqref="C46:D47"/>
    </sheetView>
  </sheetViews>
  <sheetFormatPr baseColWidth="10" defaultRowHeight="15"/>
  <cols>
    <col min="1" max="1" width="16.28515625" customWidth="1"/>
    <col min="2" max="2" width="16.140625" customWidth="1"/>
    <col min="3" max="3" width="14.5703125" bestFit="1" customWidth="1"/>
    <col min="4" max="4" width="15" customWidth="1"/>
  </cols>
  <sheetData>
    <row r="1" spans="1:11">
      <c r="A1" s="1">
        <v>627.5095</v>
      </c>
      <c r="B1" s="30"/>
      <c r="C1" s="30" t="s">
        <v>0</v>
      </c>
      <c r="D1" s="30" t="s">
        <v>1</v>
      </c>
      <c r="E1" s="30" t="s">
        <v>2</v>
      </c>
      <c r="F1" s="30"/>
      <c r="G1" s="30"/>
    </row>
    <row r="2" spans="1:11">
      <c r="A2" s="32" t="s">
        <v>83</v>
      </c>
      <c r="B2" s="32"/>
      <c r="C2" s="3" t="s">
        <v>3</v>
      </c>
      <c r="D2" s="3" t="s">
        <v>4</v>
      </c>
      <c r="E2" s="30" t="s">
        <v>5</v>
      </c>
      <c r="F2" s="4" t="s">
        <v>6</v>
      </c>
      <c r="G2" s="5" t="s">
        <v>7</v>
      </c>
      <c r="I2" s="30" t="s">
        <v>8</v>
      </c>
      <c r="J2" s="30" t="s">
        <v>9</v>
      </c>
      <c r="K2" s="30" t="s">
        <v>10</v>
      </c>
    </row>
    <row r="3" spans="1:11" ht="17.25">
      <c r="A3" s="4" t="s">
        <v>6</v>
      </c>
      <c r="B3" s="6" t="s">
        <v>30</v>
      </c>
      <c r="C3" s="30"/>
      <c r="D3" s="30"/>
      <c r="E3" s="4"/>
      <c r="F3" s="30"/>
      <c r="G3" s="30"/>
      <c r="I3" s="30" t="s">
        <v>11</v>
      </c>
      <c r="J3" s="7">
        <v>1.38066E-23</v>
      </c>
      <c r="K3" s="30" t="s">
        <v>12</v>
      </c>
    </row>
    <row r="4" spans="1:11">
      <c r="A4" s="4" t="s">
        <v>6</v>
      </c>
      <c r="B4" s="30" t="s">
        <v>34</v>
      </c>
      <c r="C4" s="30">
        <v>-150.94312500000001</v>
      </c>
      <c r="D4" s="30">
        <v>-150.93551070000001</v>
      </c>
      <c r="E4" s="4">
        <v>-150.91718900000001</v>
      </c>
      <c r="F4" s="30"/>
      <c r="G4" s="30"/>
      <c r="I4" s="30" t="s">
        <v>13</v>
      </c>
      <c r="J4" s="30">
        <v>298.14999999999998</v>
      </c>
      <c r="K4" s="30" t="s">
        <v>14</v>
      </c>
    </row>
    <row r="5" spans="1:11">
      <c r="A5" s="5" t="s">
        <v>7</v>
      </c>
      <c r="B5" s="30" t="s">
        <v>15</v>
      </c>
      <c r="C5" s="31">
        <v>-151.57514599999999</v>
      </c>
      <c r="D5" s="31">
        <v>-151.5798891</v>
      </c>
      <c r="E5" s="5">
        <v>-151.548711</v>
      </c>
      <c r="F5" s="30"/>
      <c r="G5" s="30"/>
      <c r="I5" s="30" t="s">
        <v>16</v>
      </c>
      <c r="J5" s="7">
        <v>6.6261000000000003E-34</v>
      </c>
      <c r="K5" s="30" t="s">
        <v>17</v>
      </c>
    </row>
    <row r="6" spans="1:11" ht="18.75">
      <c r="A6" s="4" t="s">
        <v>7</v>
      </c>
      <c r="B6" s="30" t="s">
        <v>31</v>
      </c>
      <c r="C6" s="30"/>
      <c r="D6" s="30"/>
      <c r="E6" s="30"/>
      <c r="F6" s="30"/>
      <c r="G6" s="30"/>
      <c r="H6" s="30" t="s">
        <v>18</v>
      </c>
      <c r="I6" s="30" t="s">
        <v>19</v>
      </c>
      <c r="J6" s="7">
        <f>J3*J4/J5</f>
        <v>6212459501063.9736</v>
      </c>
      <c r="K6" s="30" t="s">
        <v>20</v>
      </c>
    </row>
    <row r="7" spans="1:11">
      <c r="A7" s="8" t="s">
        <v>21</v>
      </c>
      <c r="B7" s="30" t="s">
        <v>51</v>
      </c>
    </row>
    <row r="8" spans="1:11">
      <c r="B8" s="30" t="s">
        <v>44</v>
      </c>
      <c r="C8">
        <v>-779.63373899999999</v>
      </c>
      <c r="E8">
        <v>-779.57907299999999</v>
      </c>
    </row>
    <row r="9" spans="1:11">
      <c r="B9" s="30" t="s">
        <v>45</v>
      </c>
      <c r="C9">
        <v>-779.62753299999997</v>
      </c>
      <c r="E9">
        <v>-779.57312200000001</v>
      </c>
    </row>
    <row r="10" spans="1:11">
      <c r="B10" s="30" t="s">
        <v>46</v>
      </c>
      <c r="C10" s="28">
        <v>-779.59135400000002</v>
      </c>
      <c r="E10">
        <v>-779.53546700000004</v>
      </c>
    </row>
    <row r="11" spans="1:11">
      <c r="A11" s="9" t="s">
        <v>22</v>
      </c>
    </row>
    <row r="12" spans="1:11">
      <c r="B12" s="30" t="s">
        <v>35</v>
      </c>
      <c r="C12">
        <v>-931.16620699999999</v>
      </c>
    </row>
    <row r="13" spans="1:11">
      <c r="B13" s="30" t="s">
        <v>36</v>
      </c>
      <c r="C13">
        <v>-931.16611899999998</v>
      </c>
    </row>
    <row r="14" spans="1:11">
      <c r="B14" s="30" t="s">
        <v>37</v>
      </c>
      <c r="C14">
        <v>-931.16648199999997</v>
      </c>
    </row>
    <row r="15" spans="1:11">
      <c r="B15" s="30" t="s">
        <v>38</v>
      </c>
      <c r="C15" t="s">
        <v>84</v>
      </c>
    </row>
    <row r="16" spans="1:11">
      <c r="B16" s="30" t="s">
        <v>39</v>
      </c>
      <c r="C16">
        <v>-931.17260199999998</v>
      </c>
    </row>
    <row r="17" spans="1:4">
      <c r="B17" s="30" t="s">
        <v>40</v>
      </c>
      <c r="C17">
        <v>-931.17093199999999</v>
      </c>
    </row>
    <row r="18" spans="1:4">
      <c r="B18" s="30" t="s">
        <v>41</v>
      </c>
      <c r="C18">
        <v>-931.160977</v>
      </c>
    </row>
    <row r="19" spans="1:4">
      <c r="B19" s="30" t="s">
        <v>42</v>
      </c>
    </row>
    <row r="20" spans="1:4">
      <c r="B20" s="30" t="s">
        <v>43</v>
      </c>
    </row>
    <row r="22" spans="1:4">
      <c r="A22" s="10" t="s">
        <v>23</v>
      </c>
    </row>
    <row r="23" spans="1:4">
      <c r="A23" s="11" t="s">
        <v>24</v>
      </c>
      <c r="B23" t="s">
        <v>30</v>
      </c>
    </row>
    <row r="24" spans="1:4">
      <c r="A24" s="12" t="s">
        <v>25</v>
      </c>
      <c r="B24" t="s">
        <v>30</v>
      </c>
      <c r="C24" s="13" t="s">
        <v>26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30" t="s">
        <v>29</v>
      </c>
    </row>
    <row r="27" spans="1:4">
      <c r="B27" s="30" t="s">
        <v>44</v>
      </c>
      <c r="C27" s="15">
        <f>(C8+$C$5-$C$3-$C$4)*$A$1</f>
        <v>-489624.17692472</v>
      </c>
      <c r="D27" s="16">
        <f>($E$5+E8-$E$3-$E$4)*$A$1</f>
        <v>-489589.56036315253</v>
      </c>
    </row>
    <row r="28" spans="1:4">
      <c r="B28" s="30" t="s">
        <v>45</v>
      </c>
      <c r="C28" s="15">
        <f t="shared" ref="C28" si="0">(C9+$C$5-$C$3-$C$4)*$A$1</f>
        <v>-489620.28260076296</v>
      </c>
      <c r="D28" s="16">
        <f>($E$5+E9-$E$3-$E$4)*$A$1</f>
        <v>-489585.82605411805</v>
      </c>
    </row>
    <row r="29" spans="1:4">
      <c r="B29" s="30" t="s">
        <v>46</v>
      </c>
      <c r="C29" s="21">
        <f>(C10+$C$5-$C$3-$C$4)*$A$1</f>
        <v>-489597.5799345625</v>
      </c>
      <c r="D29" s="16"/>
    </row>
    <row r="30" spans="1:4">
      <c r="B30" s="17" t="s">
        <v>22</v>
      </c>
      <c r="C30" s="3" t="s">
        <v>3</v>
      </c>
      <c r="D30" s="18"/>
    </row>
    <row r="31" spans="1:4">
      <c r="B31" s="30" t="s">
        <v>35</v>
      </c>
      <c r="C31" s="22">
        <f>(C12-$C$3-$C$4)*$A$1-1.89</f>
        <v>-489599.28607427899</v>
      </c>
      <c r="D31" s="18"/>
    </row>
    <row r="32" spans="1:4">
      <c r="B32" s="30" t="s">
        <v>36</v>
      </c>
      <c r="C32" s="22">
        <f t="shared" ref="C32:C39" si="1">(C13-$C$3-$C$4)*$A$1-1.89</f>
        <v>-489599.23085344298</v>
      </c>
      <c r="D32" s="18"/>
    </row>
    <row r="33" spans="2:14">
      <c r="B33" s="30" t="s">
        <v>37</v>
      </c>
      <c r="C33" s="22">
        <f t="shared" si="1"/>
        <v>-489599.45863939147</v>
      </c>
      <c r="D33" s="18"/>
    </row>
    <row r="34" spans="2:14">
      <c r="B34" s="30" t="s">
        <v>38</v>
      </c>
      <c r="C34" s="22" t="e">
        <f t="shared" si="1"/>
        <v>#VALUE!</v>
      </c>
      <c r="D34" s="18" t="s">
        <v>62</v>
      </c>
    </row>
    <row r="35" spans="2:14">
      <c r="B35" s="30" t="s">
        <v>39</v>
      </c>
      <c r="C35" s="22">
        <f t="shared" si="1"/>
        <v>-489603.29899753153</v>
      </c>
      <c r="D35" s="18"/>
    </row>
    <row r="36" spans="2:14">
      <c r="B36" s="30" t="s">
        <v>40</v>
      </c>
      <c r="C36" s="22">
        <f t="shared" si="1"/>
        <v>-489602.25105666649</v>
      </c>
      <c r="D36" s="18"/>
    </row>
    <row r="37" spans="2:14">
      <c r="B37" s="30" t="s">
        <v>41</v>
      </c>
      <c r="C37" s="22">
        <f t="shared" si="1"/>
        <v>-489596.00419959403</v>
      </c>
    </row>
    <row r="38" spans="2:14">
      <c r="B38" s="30" t="s">
        <v>42</v>
      </c>
      <c r="C38" s="22">
        <f t="shared" si="1"/>
        <v>94716.354897187513</v>
      </c>
    </row>
    <row r="39" spans="2:14">
      <c r="B39" s="30" t="s">
        <v>43</v>
      </c>
      <c r="C39" s="22">
        <f t="shared" si="1"/>
        <v>94716.354897187513</v>
      </c>
    </row>
    <row r="40" spans="2:14">
      <c r="B40" s="10" t="s">
        <v>23</v>
      </c>
      <c r="C40" s="3" t="s">
        <v>3</v>
      </c>
      <c r="D40" s="11" t="s">
        <v>24</v>
      </c>
    </row>
    <row r="41" spans="2:14">
      <c r="B41" t="s">
        <v>32</v>
      </c>
      <c r="C41" s="19">
        <f>(C23+C6-C3-C4)*$A$1</f>
        <v>94718.244897187513</v>
      </c>
      <c r="D41" s="20"/>
    </row>
    <row r="42" spans="2:14">
      <c r="B42" s="20"/>
      <c r="C42" s="3" t="s">
        <v>4</v>
      </c>
      <c r="D42" s="11" t="s">
        <v>25</v>
      </c>
    </row>
    <row r="43" spans="2:14">
      <c r="B43" t="s">
        <v>33</v>
      </c>
      <c r="C43" s="19">
        <f>(D24+D7-D3-D4)*$A$1</f>
        <v>94713.466851601654</v>
      </c>
      <c r="D43" s="20"/>
    </row>
    <row r="45" spans="2:14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  <c r="M45" s="20"/>
      <c r="N45" s="20"/>
    </row>
    <row r="46" spans="2:14">
      <c r="B46" t="s">
        <v>52</v>
      </c>
      <c r="C46" s="20"/>
      <c r="D46" s="20"/>
      <c r="E46" s="20"/>
      <c r="F46" s="19">
        <f>((C46-$C$3-$C$4)*$A$1)-1.89</f>
        <v>94716.354897187513</v>
      </c>
      <c r="G46" s="19">
        <f>(D46-$E$3-$E$4)*$A$1</f>
        <v>94701.969810795505</v>
      </c>
      <c r="H46" s="20">
        <v>2176.6127000000001</v>
      </c>
      <c r="I46" s="20">
        <v>298.14999999999998</v>
      </c>
      <c r="J46" s="20">
        <v>10.7</v>
      </c>
      <c r="K46" s="20"/>
      <c r="L46" s="24">
        <f>1*J46*$J$6*EXP(-F46*1000/(1.987*I46))</f>
        <v>0</v>
      </c>
      <c r="M46" s="7"/>
      <c r="N46" s="19"/>
    </row>
    <row r="47" spans="2:14">
      <c r="B47" t="s">
        <v>60</v>
      </c>
      <c r="C47" s="30"/>
      <c r="D47" s="30"/>
      <c r="F47" s="19">
        <f>((C47-$C$3-$C$4)*$A$1)-1.89</f>
        <v>94716.354897187513</v>
      </c>
      <c r="G47" s="19">
        <f>(D47-$E$3-$E$4)*$A$1</f>
        <v>94701.969810795505</v>
      </c>
      <c r="H47" s="20">
        <v>2150.2550000000001</v>
      </c>
      <c r="I47" s="20">
        <v>298.14999999999998</v>
      </c>
      <c r="J47" s="20">
        <v>45</v>
      </c>
      <c r="K47" s="20"/>
      <c r="L47" s="24">
        <f>1*J47*$J$6*EXP(-F47*1000/(1.987*I47))</f>
        <v>0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479C-0A3E-4103-B4A2-EB3CAECEFA62}">
  <dimension ref="A1:L46"/>
  <sheetViews>
    <sheetView topLeftCell="A27" workbookViewId="0">
      <selection activeCell="D4" sqref="D4"/>
    </sheetView>
  </sheetViews>
  <sheetFormatPr baseColWidth="10" defaultRowHeight="15"/>
  <cols>
    <col min="1" max="1" width="16.28515625" customWidth="1"/>
    <col min="2" max="2" width="16.140625" customWidth="1"/>
    <col min="4" max="4" width="15" customWidth="1"/>
  </cols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47</v>
      </c>
      <c r="C3" s="2">
        <v>-779.80567399999995</v>
      </c>
      <c r="D3" s="26">
        <v>-779.94261900000004</v>
      </c>
      <c r="E3" s="4">
        <v>-779.752432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6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6" t="s">
        <v>51</v>
      </c>
      <c r="D7">
        <v>-151.08872479999999</v>
      </c>
    </row>
    <row r="8" spans="1:11">
      <c r="B8" s="2" t="s">
        <v>45</v>
      </c>
      <c r="C8">
        <v>-779.19762900000001</v>
      </c>
      <c r="E8">
        <v>-779.14372200000003</v>
      </c>
    </row>
    <row r="9" spans="1:11">
      <c r="B9" s="2" t="s">
        <v>46</v>
      </c>
      <c r="C9">
        <v>-779.14981</v>
      </c>
    </row>
    <row r="10" spans="1:11">
      <c r="A10" s="9" t="s">
        <v>22</v>
      </c>
    </row>
    <row r="11" spans="1:11">
      <c r="B11" s="2" t="s">
        <v>35</v>
      </c>
      <c r="C11">
        <v>-930.73767099999998</v>
      </c>
    </row>
    <row r="12" spans="1:11">
      <c r="B12" s="2" t="s">
        <v>36</v>
      </c>
      <c r="C12">
        <v>-930.73291300000005</v>
      </c>
    </row>
    <row r="13" spans="1:11">
      <c r="B13" s="2" t="s">
        <v>37</v>
      </c>
      <c r="C13">
        <v>-930.73864900000001</v>
      </c>
    </row>
    <row r="14" spans="1:11">
      <c r="B14" s="2" t="s">
        <v>38</v>
      </c>
      <c r="C14">
        <v>-930.712084</v>
      </c>
    </row>
    <row r="15" spans="1:11">
      <c r="B15" s="2" t="s">
        <v>39</v>
      </c>
      <c r="C15">
        <v>-930.73429899999996</v>
      </c>
    </row>
    <row r="16" spans="1:11">
      <c r="B16" s="2" t="s">
        <v>40</v>
      </c>
      <c r="C16">
        <v>-930.74471200000005</v>
      </c>
    </row>
    <row r="17" spans="1:5">
      <c r="B17" s="2" t="s">
        <v>41</v>
      </c>
      <c r="C17">
        <v>-930.72216000000003</v>
      </c>
    </row>
    <row r="18" spans="1:5">
      <c r="B18" s="2" t="s">
        <v>42</v>
      </c>
      <c r="C18">
        <v>-930.74415899999997</v>
      </c>
    </row>
    <row r="19" spans="1:5">
      <c r="B19" s="2" t="s">
        <v>43</v>
      </c>
      <c r="C19">
        <v>-930.71768299999997</v>
      </c>
    </row>
    <row r="21" spans="1:5">
      <c r="A21" s="10" t="s">
        <v>23</v>
      </c>
    </row>
    <row r="22" spans="1:5">
      <c r="A22" s="11" t="s">
        <v>24</v>
      </c>
      <c r="B22" t="s">
        <v>30</v>
      </c>
      <c r="C22">
        <v>-779.63558999999998</v>
      </c>
    </row>
    <row r="23" spans="1:5">
      <c r="A23" s="12" t="s">
        <v>25</v>
      </c>
      <c r="B23" t="s">
        <v>30</v>
      </c>
      <c r="C23" s="13" t="s">
        <v>26</v>
      </c>
      <c r="D23">
        <v>-779.76408179999999</v>
      </c>
    </row>
    <row r="24" spans="1:5">
      <c r="A24" s="14" t="s">
        <v>27</v>
      </c>
    </row>
    <row r="25" spans="1:5">
      <c r="B25" s="8" t="s">
        <v>28</v>
      </c>
      <c r="C25" s="3" t="s">
        <v>3</v>
      </c>
      <c r="D25" s="2" t="s">
        <v>29</v>
      </c>
    </row>
    <row r="26" spans="1:5">
      <c r="B26" s="2" t="s">
        <v>45</v>
      </c>
      <c r="C26" s="15">
        <f>(C8+$C$5-$C$3-$C$4)*$A$1</f>
        <v>-17.629251893077651</v>
      </c>
      <c r="D26" s="16">
        <f>($E$5+E8-$E$3-$E$4)*$A$1</f>
        <v>-16.888163173504715</v>
      </c>
      <c r="E26" t="s">
        <v>61</v>
      </c>
    </row>
    <row r="27" spans="1:5">
      <c r="B27" s="2" t="s">
        <v>46</v>
      </c>
      <c r="C27" s="21">
        <f>(C9+$C$5-$C$3-$C$4)*$A$1</f>
        <v>12.377624887496234</v>
      </c>
      <c r="D27" s="23"/>
    </row>
    <row r="28" spans="1:5">
      <c r="B28" s="17" t="s">
        <v>22</v>
      </c>
      <c r="C28" s="3" t="s">
        <v>3</v>
      </c>
      <c r="D28" s="18"/>
    </row>
    <row r="29" spans="1:5">
      <c r="B29" s="2" t="s">
        <v>35</v>
      </c>
      <c r="C29" s="22">
        <f>(C11-$C$3-$C$4)*$A$1-1.89</f>
        <v>6.4539938214786146</v>
      </c>
      <c r="D29" s="18"/>
    </row>
    <row r="30" spans="1:5">
      <c r="B30" s="2" t="s">
        <v>36</v>
      </c>
      <c r="C30" s="22">
        <f t="shared" ref="C30:C37" si="0">(C12-$C$3-$C$4)*$A$1-1.89</f>
        <v>9.4396840224311251</v>
      </c>
      <c r="D30" s="18"/>
    </row>
    <row r="31" spans="1:5">
      <c r="B31" s="2" t="s">
        <v>37</v>
      </c>
      <c r="C31" s="22">
        <f t="shared" si="0"/>
        <v>5.8402895304585982</v>
      </c>
      <c r="D31" s="18"/>
    </row>
    <row r="32" spans="1:5">
      <c r="B32" s="2" t="s">
        <v>38</v>
      </c>
      <c r="C32" s="22">
        <f t="shared" si="0"/>
        <v>22.510079397961771</v>
      </c>
      <c r="D32" s="18"/>
    </row>
    <row r="33" spans="2:12">
      <c r="B33" s="2" t="s">
        <v>39</v>
      </c>
      <c r="C33" s="22">
        <f t="shared" si="0"/>
        <v>8.569955855486791</v>
      </c>
      <c r="D33" s="18"/>
    </row>
    <row r="34" spans="2:12">
      <c r="B34" s="2" t="s">
        <v>40</v>
      </c>
      <c r="C34" s="22">
        <f t="shared" si="0"/>
        <v>2.0356994319334225</v>
      </c>
      <c r="D34" s="18"/>
    </row>
    <row r="35" spans="2:12">
      <c r="B35" s="2" t="s">
        <v>41</v>
      </c>
      <c r="C35" s="22">
        <f t="shared" si="0"/>
        <v>16.187293675945206</v>
      </c>
    </row>
    <row r="36" spans="2:12">
      <c r="B36" s="2" t="s">
        <v>42</v>
      </c>
      <c r="C36" s="22">
        <f t="shared" si="0"/>
        <v>2.3827121854847144</v>
      </c>
    </row>
    <row r="37" spans="2:12">
      <c r="B37" s="2" t="s">
        <v>43</v>
      </c>
      <c r="C37" s="22">
        <f t="shared" si="0"/>
        <v>18.99665370748621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5">
        <f>(C22+C6-C3-C4)*$A$1</f>
        <v>0.71598833947579243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(D23+D7-D3-D4)*$A$1</f>
        <v>17.358607045672599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81</v>
      </c>
      <c r="C44" s="20"/>
      <c r="D44" s="20"/>
      <c r="E44" s="20"/>
      <c r="F44" s="19">
        <f>((C44-$C$3-$C$4)*$A$1)-4.44</f>
        <v>584050.63455419603</v>
      </c>
      <c r="G44" s="19">
        <f>(D44-$E$3-$E$4)*$A$1</f>
        <v>584005.39650960953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C45" s="2"/>
      <c r="D45" s="2"/>
      <c r="F45" s="19">
        <f>((C45-$C$3-$C$4)*$A$1)-4.44</f>
        <v>584050.63455419603</v>
      </c>
      <c r="G45" s="19">
        <f>(D45-$E$3-$E$4)*$A$1</f>
        <v>584005.39650960953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  <row r="46" spans="2:12">
      <c r="B46" t="s">
        <v>23</v>
      </c>
    </row>
  </sheetData>
  <mergeCells count="1">
    <mergeCell ref="A2:B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E8E9-392F-4F1D-818F-1223E7749881}">
  <dimension ref="A1:L47"/>
  <sheetViews>
    <sheetView topLeftCell="A29" workbookViewId="0">
      <selection activeCell="B7" sqref="B7:D7"/>
    </sheetView>
  </sheetViews>
  <sheetFormatPr baseColWidth="10" defaultRowHeight="15"/>
  <cols>
    <col min="1" max="1" width="16.28515625" customWidth="1"/>
    <col min="2" max="2" width="16.140625" customWidth="1"/>
    <col min="4" max="4" width="15" customWidth="1"/>
  </cols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48</v>
      </c>
      <c r="C3" s="2">
        <v>-780.25741900000003</v>
      </c>
      <c r="D3" s="26">
        <v>-780.40585920000001</v>
      </c>
      <c r="E3" s="4">
        <v>-780.20227199999999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6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6" t="s">
        <v>51</v>
      </c>
      <c r="D7">
        <v>-151.08872479999999</v>
      </c>
    </row>
    <row r="8" spans="1:11">
      <c r="B8" s="2" t="s">
        <v>44</v>
      </c>
      <c r="C8">
        <v>-779.63342699999998</v>
      </c>
      <c r="E8">
        <v>-779.57813399999998</v>
      </c>
    </row>
    <row r="9" spans="1:11">
      <c r="B9" s="2" t="s">
        <v>45</v>
      </c>
      <c r="C9">
        <v>-779.63300400000003</v>
      </c>
      <c r="E9">
        <v>-779.57781399999999</v>
      </c>
    </row>
    <row r="10" spans="1:11">
      <c r="B10" s="2" t="s">
        <v>49</v>
      </c>
      <c r="C10">
        <v>-779.601225</v>
      </c>
    </row>
    <row r="11" spans="1:11">
      <c r="A11" s="9" t="s">
        <v>22</v>
      </c>
    </row>
    <row r="12" spans="1:11">
      <c r="B12" s="2" t="s">
        <v>35</v>
      </c>
      <c r="C12">
        <v>-931.17948899999999</v>
      </c>
    </row>
    <row r="13" spans="1:11">
      <c r="B13" s="2" t="s">
        <v>36</v>
      </c>
      <c r="C13">
        <v>-931.17530499999998</v>
      </c>
    </row>
    <row r="14" spans="1:11">
      <c r="B14" s="2" t="s">
        <v>37</v>
      </c>
      <c r="C14">
        <v>-931.18156299999998</v>
      </c>
    </row>
    <row r="15" spans="1:11">
      <c r="B15" s="2" t="s">
        <v>38</v>
      </c>
      <c r="C15" t="s">
        <v>62</v>
      </c>
    </row>
    <row r="16" spans="1:11">
      <c r="B16" s="2" t="s">
        <v>39</v>
      </c>
      <c r="C16">
        <v>-931.19158500000003</v>
      </c>
    </row>
    <row r="17" spans="1:4">
      <c r="B17" s="2" t="s">
        <v>40</v>
      </c>
      <c r="C17">
        <v>-931.18121199999996</v>
      </c>
    </row>
    <row r="18" spans="1:4">
      <c r="B18" s="2" t="s">
        <v>41</v>
      </c>
      <c r="C18">
        <v>-931.17385200000001</v>
      </c>
    </row>
    <row r="19" spans="1:4">
      <c r="B19" s="2" t="s">
        <v>42</v>
      </c>
      <c r="C19">
        <v>-931.18535499999996</v>
      </c>
    </row>
    <row r="20" spans="1:4">
      <c r="B20" s="2" t="s">
        <v>43</v>
      </c>
      <c r="C20">
        <v>-931.15871100000004</v>
      </c>
    </row>
    <row r="22" spans="1:4">
      <c r="A22" s="10" t="s">
        <v>23</v>
      </c>
    </row>
    <row r="23" spans="1:4">
      <c r="A23" s="11" t="s">
        <v>24</v>
      </c>
      <c r="B23" t="s">
        <v>48</v>
      </c>
    </row>
    <row r="24" spans="1:4">
      <c r="A24" s="12" t="s">
        <v>25</v>
      </c>
      <c r="B24" t="s">
        <v>48</v>
      </c>
      <c r="C24" s="13" t="s">
        <v>26</v>
      </c>
      <c r="D24">
        <v>-780.17961939999998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2" t="s">
        <v>29</v>
      </c>
    </row>
    <row r="27" spans="1:4">
      <c r="B27" s="2" t="s">
        <v>44</v>
      </c>
      <c r="C27" s="15">
        <f>(C8+$C$5-$C$3-$C$4)*$A$1</f>
        <v>-7.6223578965170802</v>
      </c>
      <c r="D27" s="16">
        <f>($E$5+E8-$E$3-$E$4)*$A$1</f>
        <v>-7.2069466074779642</v>
      </c>
    </row>
    <row r="28" spans="1:4">
      <c r="B28" s="2" t="s">
        <v>45</v>
      </c>
      <c r="C28" s="15">
        <f>(C9+$C$5-$C$3-$C$4)*$A$1</f>
        <v>-7.356921378045187</v>
      </c>
      <c r="D28" s="16">
        <f>($E$5+E9-$E$3-$E$4)*$A$1</f>
        <v>-7.0061435674855668</v>
      </c>
    </row>
    <row r="29" spans="1:4">
      <c r="B29" s="2" t="s">
        <v>49</v>
      </c>
      <c r="C29" s="21">
        <f>(C10+$C$5-$C$3-$C$4)*$A$1</f>
        <v>12.584703022544128</v>
      </c>
      <c r="D29" s="16"/>
    </row>
    <row r="30" spans="1:4">
      <c r="B30" s="17" t="s">
        <v>22</v>
      </c>
      <c r="C30" s="3" t="s">
        <v>3</v>
      </c>
      <c r="D30" s="18"/>
    </row>
    <row r="31" spans="1:4">
      <c r="B31" s="2" t="s">
        <v>35</v>
      </c>
      <c r="C31" s="21">
        <f>(C12-$C$3-$C$4)*$A$1-1.89</f>
        <v>12.683280628017222</v>
      </c>
      <c r="D31" s="18"/>
    </row>
    <row r="32" spans="1:4">
      <c r="B32" s="2" t="s">
        <v>36</v>
      </c>
      <c r="C32" s="21">
        <f t="shared" ref="C32:C33" si="0">(C13-$C$3-$C$4)*$A$1-1.89</f>
        <v>15.308780376023051</v>
      </c>
      <c r="D32" s="18"/>
    </row>
    <row r="33" spans="2:12">
      <c r="B33" s="2" t="s">
        <v>37</v>
      </c>
      <c r="C33" s="21">
        <f t="shared" si="0"/>
        <v>11.381825925021458</v>
      </c>
      <c r="D33" s="18"/>
    </row>
    <row r="34" spans="2:12">
      <c r="B34" s="2" t="s">
        <v>38</v>
      </c>
      <c r="C34" s="21" t="e">
        <f t="shared" ref="C34" si="1">(C15-$C$3-$C$4)*$A$1-4.44</f>
        <v>#VALUE!</v>
      </c>
      <c r="D34" s="18"/>
    </row>
    <row r="35" spans="2:12">
      <c r="B35" s="2" t="s">
        <v>39</v>
      </c>
      <c r="C35" s="21">
        <f>(C16-$C$3-$C$4)*$A$1-1.89</f>
        <v>5.092925715990682</v>
      </c>
      <c r="D35" s="18"/>
    </row>
    <row r="36" spans="2:12">
      <c r="B36" s="2" t="s">
        <v>40</v>
      </c>
      <c r="C36" s="21">
        <f t="shared" ref="C36:C39" si="2">(C17-$C$3-$C$4)*$A$1-1.89</f>
        <v>11.602081759536082</v>
      </c>
      <c r="D36" s="18"/>
    </row>
    <row r="37" spans="2:12">
      <c r="B37" s="2" t="s">
        <v>41</v>
      </c>
      <c r="C37" s="21">
        <f t="shared" si="2"/>
        <v>16.220551679503917</v>
      </c>
    </row>
    <row r="38" spans="2:12">
      <c r="B38" s="2" t="s">
        <v>42</v>
      </c>
      <c r="C38" s="21">
        <f t="shared" si="2"/>
        <v>9.0023099010366341</v>
      </c>
    </row>
    <row r="39" spans="2:12">
      <c r="B39" s="2" t="s">
        <v>43</v>
      </c>
      <c r="C39" s="21">
        <f t="shared" si="2"/>
        <v>25.721673018985989</v>
      </c>
    </row>
    <row r="40" spans="2:12">
      <c r="B40" s="10" t="s">
        <v>23</v>
      </c>
      <c r="C40" s="3" t="s">
        <v>3</v>
      </c>
      <c r="D40" s="11" t="s">
        <v>24</v>
      </c>
    </row>
    <row r="41" spans="2:12">
      <c r="B41" t="s">
        <v>32</v>
      </c>
      <c r="C41" s="19">
        <f>(C23+C6-C3-C4)*$A$1</f>
        <v>489512.92953052203</v>
      </c>
      <c r="D41" s="20"/>
    </row>
    <row r="42" spans="2:12">
      <c r="B42" s="20"/>
      <c r="C42" s="3" t="s">
        <v>4</v>
      </c>
      <c r="D42" s="11" t="s">
        <v>25</v>
      </c>
    </row>
    <row r="43" spans="2:12">
      <c r="B43" t="s">
        <v>33</v>
      </c>
      <c r="C43" s="19">
        <f>(D24+D7-D3-D4)*$A$1</f>
        <v>47.292441720359804</v>
      </c>
      <c r="D43" s="20"/>
    </row>
    <row r="45" spans="2:12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</row>
    <row r="46" spans="2:12">
      <c r="B46" t="s">
        <v>52</v>
      </c>
      <c r="C46" s="20"/>
      <c r="D46" s="20"/>
      <c r="E46" s="20"/>
      <c r="F46" s="19">
        <f>((C46-$C$3-$C$4)*$A$1)-1.89</f>
        <v>584336.65883327345</v>
      </c>
      <c r="G46" s="19">
        <f>(D46-$E$3-$E$4)*$A$1</f>
        <v>584287.67538308946</v>
      </c>
      <c r="H46" s="20"/>
      <c r="I46" s="20">
        <v>298.14999999999998</v>
      </c>
      <c r="J46" s="20"/>
      <c r="K46" s="20"/>
      <c r="L46" s="24">
        <f>1*J46*$J$6*EXP(-F46*1000/(1.987*I46))</f>
        <v>0</v>
      </c>
    </row>
    <row r="47" spans="2:12">
      <c r="B47" t="s">
        <v>60</v>
      </c>
      <c r="C47" s="26">
        <v>-931.17436699999996</v>
      </c>
      <c r="D47" s="26">
        <v>-931.11197300000003</v>
      </c>
      <c r="F47" s="19">
        <f>((C47-$C$3-$C$4)*$A$1)-1.89</f>
        <v>15.897384287035102</v>
      </c>
      <c r="G47" s="19">
        <f>(D47-$E$3-$E$4)*$A$1</f>
        <v>6.0667618459674015</v>
      </c>
      <c r="H47" s="20">
        <v>2254.1251000000002</v>
      </c>
      <c r="I47" s="20">
        <v>298.14999999999998</v>
      </c>
      <c r="J47" s="20">
        <v>66.28</v>
      </c>
      <c r="K47" s="20"/>
      <c r="L47" s="24">
        <f>1*J47*$J$6*EXP(-F47*1000/(1.987*I47))</f>
        <v>913.23939620087515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6E34-C106-41A1-956F-4A6CBC5CE67D}">
  <dimension ref="A1:L47"/>
  <sheetViews>
    <sheetView topLeftCell="A31" workbookViewId="0">
      <selection activeCell="C47" sqref="C47:D47"/>
    </sheetView>
  </sheetViews>
  <sheetFormatPr baseColWidth="10" defaultRowHeight="15"/>
  <cols>
    <col min="1" max="1" width="16.28515625" customWidth="1"/>
    <col min="2" max="2" width="16.140625" customWidth="1"/>
    <col min="4" max="4" width="15" customWidth="1"/>
  </cols>
  <sheetData>
    <row r="1" spans="1:11">
      <c r="A1" s="1">
        <v>627.5095</v>
      </c>
      <c r="B1" s="30"/>
      <c r="C1" s="30" t="s">
        <v>0</v>
      </c>
      <c r="D1" s="30" t="s">
        <v>1</v>
      </c>
      <c r="E1" s="30" t="s">
        <v>2</v>
      </c>
      <c r="F1" s="30"/>
      <c r="G1" s="30"/>
    </row>
    <row r="2" spans="1:11">
      <c r="A2" s="32" t="s">
        <v>83</v>
      </c>
      <c r="B2" s="32"/>
      <c r="C2" s="3" t="s">
        <v>3</v>
      </c>
      <c r="D2" s="3" t="s">
        <v>4</v>
      </c>
      <c r="E2" s="30" t="s">
        <v>5</v>
      </c>
      <c r="F2" s="4" t="s">
        <v>6</v>
      </c>
      <c r="G2" s="5" t="s">
        <v>7</v>
      </c>
      <c r="I2" s="30" t="s">
        <v>8</v>
      </c>
      <c r="J2" s="30" t="s">
        <v>9</v>
      </c>
      <c r="K2" s="30" t="s">
        <v>10</v>
      </c>
    </row>
    <row r="3" spans="1:11" ht="17.25">
      <c r="A3" s="4" t="s">
        <v>6</v>
      </c>
      <c r="B3" s="6" t="s">
        <v>48</v>
      </c>
      <c r="C3" s="31">
        <v>-780.25007500000004</v>
      </c>
      <c r="D3" s="31">
        <v>-780.39860759999999</v>
      </c>
      <c r="E3" s="4">
        <v>-780.19469700000002</v>
      </c>
      <c r="F3" s="30"/>
      <c r="G3" s="30"/>
      <c r="I3" s="30" t="s">
        <v>11</v>
      </c>
      <c r="J3" s="7">
        <v>1.38066E-23</v>
      </c>
      <c r="K3" s="30" t="s">
        <v>12</v>
      </c>
    </row>
    <row r="4" spans="1:11">
      <c r="A4" s="4" t="s">
        <v>6</v>
      </c>
      <c r="B4" s="30" t="s">
        <v>34</v>
      </c>
      <c r="C4" s="31">
        <v>-150.94312500000001</v>
      </c>
      <c r="D4" s="31">
        <v>-150.93551070000001</v>
      </c>
      <c r="E4" s="4">
        <v>-150.91718900000001</v>
      </c>
      <c r="F4" s="30"/>
      <c r="G4" s="30"/>
      <c r="I4" s="30" t="s">
        <v>13</v>
      </c>
      <c r="J4" s="30">
        <v>298.14999999999998</v>
      </c>
      <c r="K4" s="30" t="s">
        <v>14</v>
      </c>
    </row>
    <row r="5" spans="1:11">
      <c r="A5" s="5" t="s">
        <v>7</v>
      </c>
      <c r="B5" s="30" t="s">
        <v>15</v>
      </c>
      <c r="C5" s="31">
        <v>-151.57514599999999</v>
      </c>
      <c r="D5" s="31">
        <v>-151.5798891</v>
      </c>
      <c r="E5" s="5">
        <v>-151.548711</v>
      </c>
      <c r="F5" s="30"/>
      <c r="G5" s="30"/>
      <c r="I5" s="30" t="s">
        <v>16</v>
      </c>
      <c r="J5" s="7">
        <v>6.6261000000000003E-34</v>
      </c>
      <c r="K5" s="30" t="s">
        <v>17</v>
      </c>
    </row>
    <row r="6" spans="1:11" ht="18.75">
      <c r="A6" s="4" t="s">
        <v>7</v>
      </c>
      <c r="B6" s="30" t="s">
        <v>31</v>
      </c>
      <c r="D6" s="30"/>
      <c r="E6" s="30"/>
      <c r="F6" s="30"/>
      <c r="G6" s="30"/>
      <c r="H6" s="30" t="s">
        <v>18</v>
      </c>
      <c r="I6" s="30" t="s">
        <v>19</v>
      </c>
      <c r="J6" s="7">
        <f>J3*J4/J5</f>
        <v>6212459501063.9736</v>
      </c>
      <c r="K6" s="30" t="s">
        <v>20</v>
      </c>
    </row>
    <row r="7" spans="1:11">
      <c r="A7" s="8" t="s">
        <v>21</v>
      </c>
      <c r="B7" s="30" t="s">
        <v>51</v>
      </c>
    </row>
    <row r="8" spans="1:11">
      <c r="B8" s="30" t="s">
        <v>44</v>
      </c>
    </row>
    <row r="9" spans="1:11">
      <c r="B9" s="30" t="s">
        <v>45</v>
      </c>
    </row>
    <row r="10" spans="1:11">
      <c r="B10" s="30" t="s">
        <v>49</v>
      </c>
      <c r="C10">
        <v>-779.59403299999997</v>
      </c>
      <c r="E10">
        <v>-779.53889600000002</v>
      </c>
    </row>
    <row r="11" spans="1:11">
      <c r="A11" s="9" t="s">
        <v>22</v>
      </c>
    </row>
    <row r="12" spans="1:11">
      <c r="B12" s="30" t="s">
        <v>35</v>
      </c>
      <c r="C12">
        <v>-931.166068</v>
      </c>
    </row>
    <row r="13" spans="1:11">
      <c r="B13" s="30" t="s">
        <v>36</v>
      </c>
      <c r="C13">
        <v>-931.16454699999997</v>
      </c>
    </row>
    <row r="14" spans="1:11">
      <c r="B14" s="30" t="s">
        <v>37</v>
      </c>
      <c r="C14">
        <v>-931.16861900000004</v>
      </c>
    </row>
    <row r="15" spans="1:11">
      <c r="B15" s="30" t="s">
        <v>38</v>
      </c>
    </row>
    <row r="16" spans="1:11">
      <c r="B16" s="30" t="s">
        <v>39</v>
      </c>
      <c r="C16">
        <v>-931.17817500000001</v>
      </c>
    </row>
    <row r="17" spans="1:4">
      <c r="B17" s="30" t="s">
        <v>40</v>
      </c>
      <c r="C17">
        <v>-931.17245800000001</v>
      </c>
    </row>
    <row r="18" spans="1:4">
      <c r="B18" s="30" t="s">
        <v>41</v>
      </c>
    </row>
    <row r="19" spans="1:4">
      <c r="B19" s="30" t="s">
        <v>42</v>
      </c>
      <c r="C19">
        <v>-931.172911</v>
      </c>
    </row>
    <row r="20" spans="1:4">
      <c r="B20" s="30" t="s">
        <v>43</v>
      </c>
      <c r="C20">
        <v>-931.14337799999998</v>
      </c>
    </row>
    <row r="22" spans="1:4">
      <c r="A22" s="10" t="s">
        <v>23</v>
      </c>
    </row>
    <row r="23" spans="1:4">
      <c r="A23" s="11" t="s">
        <v>24</v>
      </c>
      <c r="B23" t="s">
        <v>48</v>
      </c>
    </row>
    <row r="24" spans="1:4">
      <c r="A24" s="12" t="s">
        <v>25</v>
      </c>
      <c r="B24" t="s">
        <v>48</v>
      </c>
      <c r="C24" s="13" t="s">
        <v>26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30" t="s">
        <v>29</v>
      </c>
    </row>
    <row r="27" spans="1:4">
      <c r="B27" s="30" t="s">
        <v>44</v>
      </c>
      <c r="C27" s="15">
        <f>(C8+$C$5-$C$3-$C$4)*$A$1</f>
        <v>489217.735256513</v>
      </c>
      <c r="D27" s="16">
        <f>($E$5+E8-$E$3-$E$4)*$A$1</f>
        <v>489183.29816266248</v>
      </c>
    </row>
    <row r="28" spans="1:4">
      <c r="B28" s="30" t="s">
        <v>45</v>
      </c>
      <c r="C28" s="15">
        <f>(C9+$C$5-$C$3-$C$4)*$A$1</f>
        <v>489217.735256513</v>
      </c>
      <c r="D28" s="16">
        <f>($E$5+E9-$E$3-$E$4)*$A$1</f>
        <v>489183.29816266248</v>
      </c>
    </row>
    <row r="29" spans="1:4">
      <c r="B29" s="30" t="s">
        <v>49</v>
      </c>
      <c r="C29" s="21">
        <f>(C10+$C$5-$C$3-$C$4)*$A$1</f>
        <v>15.07340569953864</v>
      </c>
      <c r="D29" s="16"/>
    </row>
    <row r="30" spans="1:4">
      <c r="B30" s="17" t="s">
        <v>22</v>
      </c>
      <c r="C30" s="3" t="s">
        <v>3</v>
      </c>
      <c r="D30" s="18"/>
    </row>
    <row r="31" spans="1:4">
      <c r="B31" s="30" t="s">
        <v>35</v>
      </c>
      <c r="C31" s="21">
        <f>(C12-$C$3-$C$4)*$A$1-1.89</f>
        <v>15.135587754032283</v>
      </c>
      <c r="D31" s="18"/>
    </row>
    <row r="32" spans="1:4">
      <c r="B32" s="30" t="s">
        <v>36</v>
      </c>
      <c r="C32" s="21">
        <f t="shared" ref="C32:C33" si="0">(C13-$C$3-$C$4)*$A$1-1.89</f>
        <v>16.090029703548094</v>
      </c>
      <c r="D32" s="18"/>
    </row>
    <row r="33" spans="2:12">
      <c r="B33" s="30" t="s">
        <v>37</v>
      </c>
      <c r="C33" s="21">
        <f t="shared" si="0"/>
        <v>13.534811019507501</v>
      </c>
      <c r="D33" s="18"/>
    </row>
    <row r="34" spans="2:12">
      <c r="B34" s="30" t="s">
        <v>38</v>
      </c>
      <c r="C34" s="21">
        <f t="shared" ref="C34" si="1">(C15-$C$3-$C$4)*$A$1-4.44</f>
        <v>584328.13933540008</v>
      </c>
      <c r="D34" s="18"/>
    </row>
    <row r="35" spans="2:12">
      <c r="B35" s="30" t="s">
        <v>39</v>
      </c>
      <c r="C35" s="21">
        <f>(C16-$C$3-$C$4)*$A$1-1.89</f>
        <v>7.538330237523172</v>
      </c>
      <c r="D35" s="18"/>
    </row>
    <row r="36" spans="2:12">
      <c r="B36" s="30" t="s">
        <v>40</v>
      </c>
      <c r="C36" s="21">
        <f t="shared" ref="C36:C39" si="2">(C17-$C$3-$C$4)*$A$1-1.89</f>
        <v>11.1258020490258</v>
      </c>
      <c r="D36" s="18"/>
    </row>
    <row r="37" spans="2:12">
      <c r="B37" s="30" t="s">
        <v>41</v>
      </c>
      <c r="C37" s="21">
        <f t="shared" si="2"/>
        <v>584330.68933540001</v>
      </c>
    </row>
    <row r="38" spans="2:12">
      <c r="B38" s="30" t="s">
        <v>42</v>
      </c>
      <c r="C38" s="21">
        <f t="shared" si="2"/>
        <v>10.841540245530096</v>
      </c>
    </row>
    <row r="39" spans="2:12">
      <c r="B39" s="30" t="s">
        <v>43</v>
      </c>
      <c r="C39" s="21">
        <f t="shared" si="2"/>
        <v>29.373778309039452</v>
      </c>
    </row>
    <row r="40" spans="2:12">
      <c r="B40" s="10" t="s">
        <v>23</v>
      </c>
      <c r="C40" s="3" t="s">
        <v>3</v>
      </c>
      <c r="D40" s="11" t="s">
        <v>24</v>
      </c>
    </row>
    <row r="41" spans="2:12">
      <c r="B41" t="s">
        <v>32</v>
      </c>
      <c r="C41" s="19">
        <f>(C23+C6-C3-C4)*$A$1</f>
        <v>584332.57933540002</v>
      </c>
      <c r="D41" s="20"/>
    </row>
    <row r="42" spans="2:12">
      <c r="B42" s="20"/>
      <c r="C42" s="3" t="s">
        <v>4</v>
      </c>
      <c r="D42" s="11" t="s">
        <v>25</v>
      </c>
    </row>
    <row r="43" spans="2:12">
      <c r="B43" t="s">
        <v>33</v>
      </c>
      <c r="C43" s="19">
        <f>(D24+D7-D3-D4)*$A$1</f>
        <v>584421.0069073739</v>
      </c>
      <c r="D43" s="20"/>
    </row>
    <row r="45" spans="2:12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</row>
    <row r="46" spans="2:12">
      <c r="B46" t="s">
        <v>52</v>
      </c>
      <c r="C46" s="20"/>
      <c r="D46" s="20"/>
      <c r="E46" s="20"/>
      <c r="F46" s="19">
        <f>((C46-$C$3-$C$4)*$A$1)-1.89</f>
        <v>584330.68933540001</v>
      </c>
      <c r="G46" s="19">
        <f>(D46-$E$3-$E$4)*$A$1</f>
        <v>584281.55402791698</v>
      </c>
      <c r="H46" s="20"/>
      <c r="I46" s="20">
        <v>298.14999999999998</v>
      </c>
      <c r="J46" s="20"/>
      <c r="K46" s="20"/>
      <c r="L46" s="24">
        <f>1*J46*$J$6*EXP(-F46*1000/(1.987*I46))</f>
        <v>0</v>
      </c>
    </row>
    <row r="47" spans="2:12">
      <c r="B47" t="s">
        <v>60</v>
      </c>
      <c r="C47" s="30"/>
      <c r="D47" s="30"/>
      <c r="F47" s="19">
        <f>((C47-$C$3-$C$4)*$A$1)-1.89</f>
        <v>584330.68933540001</v>
      </c>
      <c r="G47" s="19">
        <f>(D47-$E$3-$E$4)*$A$1</f>
        <v>584281.55402791698</v>
      </c>
      <c r="H47" s="20">
        <v>2254.1251000000002</v>
      </c>
      <c r="I47" s="20">
        <v>298.14999999999998</v>
      </c>
      <c r="J47" s="20">
        <v>66.28</v>
      </c>
      <c r="K47" s="20"/>
      <c r="L47" s="24">
        <f>1*J47*$J$6*EXP(-F47*1000/(1.987*I47))</f>
        <v>0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708A-D5B0-413C-8EEC-AE84C902B916}">
  <dimension ref="A1:L45"/>
  <sheetViews>
    <sheetView topLeftCell="A27" workbookViewId="0">
      <selection activeCell="B7" sqref="B7:D7"/>
    </sheetView>
  </sheetViews>
  <sheetFormatPr baseColWidth="10" defaultRowHeight="15"/>
  <cols>
    <col min="1" max="1" width="16.28515625" customWidth="1"/>
    <col min="2" max="2" width="16.140625" customWidth="1"/>
    <col min="4" max="4" width="15" customWidth="1"/>
  </cols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50</v>
      </c>
      <c r="C3" s="2">
        <v>-779.80737699999997</v>
      </c>
      <c r="D3" s="27">
        <v>-779.9428216</v>
      </c>
      <c r="E3" s="4">
        <v>-779.75293999999997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7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7" t="s">
        <v>51</v>
      </c>
      <c r="D7">
        <v>-151.08872479999999</v>
      </c>
    </row>
    <row r="8" spans="1:11">
      <c r="B8" s="2" t="s">
        <v>44</v>
      </c>
      <c r="C8">
        <v>-779.201594</v>
      </c>
      <c r="E8">
        <v>-779.14575400000001</v>
      </c>
    </row>
    <row r="9" spans="1:11">
      <c r="B9" s="2" t="s">
        <v>49</v>
      </c>
      <c r="C9">
        <v>-779.15198199999998</v>
      </c>
      <c r="E9">
        <v>-779.09638600000005</v>
      </c>
    </row>
    <row r="10" spans="1:11">
      <c r="A10" s="9" t="s">
        <v>22</v>
      </c>
    </row>
    <row r="11" spans="1:11">
      <c r="B11" s="2" t="s">
        <v>35</v>
      </c>
      <c r="C11">
        <v>-930.74270100000001</v>
      </c>
    </row>
    <row r="12" spans="1:11">
      <c r="B12" s="2" t="s">
        <v>36</v>
      </c>
      <c r="C12">
        <v>-930.72610999999995</v>
      </c>
    </row>
    <row r="13" spans="1:11">
      <c r="B13" s="2" t="s">
        <v>37</v>
      </c>
      <c r="C13">
        <v>-930.74257299999999</v>
      </c>
    </row>
    <row r="14" spans="1:11">
      <c r="B14" s="2" t="s">
        <v>38</v>
      </c>
      <c r="C14" t="s">
        <v>73</v>
      </c>
    </row>
    <row r="15" spans="1:11">
      <c r="B15" s="2" t="s">
        <v>39</v>
      </c>
      <c r="C15">
        <v>-930.75627699999995</v>
      </c>
    </row>
    <row r="16" spans="1:11">
      <c r="B16" s="2" t="s">
        <v>40</v>
      </c>
      <c r="C16">
        <v>-930.72986700000001</v>
      </c>
    </row>
    <row r="17" spans="1:4">
      <c r="B17" s="2" t="s">
        <v>41</v>
      </c>
      <c r="C17">
        <v>-930.74391600000001</v>
      </c>
    </row>
    <row r="18" spans="1:4">
      <c r="B18" s="2" t="s">
        <v>42</v>
      </c>
      <c r="C18">
        <v>-930.73664699999995</v>
      </c>
    </row>
    <row r="19" spans="1:4">
      <c r="B19" s="2" t="s">
        <v>43</v>
      </c>
      <c r="C19">
        <v>-930.71905400000003</v>
      </c>
    </row>
    <row r="21" spans="1:4">
      <c r="A21" s="10" t="s">
        <v>23</v>
      </c>
    </row>
    <row r="22" spans="1:4">
      <c r="A22" s="11" t="s">
        <v>24</v>
      </c>
      <c r="B22" t="s">
        <v>50</v>
      </c>
    </row>
    <row r="23" spans="1:4">
      <c r="A23" s="12" t="s">
        <v>25</v>
      </c>
      <c r="B23" t="s">
        <v>50</v>
      </c>
      <c r="C23" s="13" t="s">
        <v>26</v>
      </c>
      <c r="D23">
        <v>-779.75965080000003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2" t="s">
        <v>29</v>
      </c>
    </row>
    <row r="26" spans="1:4">
      <c r="B26" s="2" t="s">
        <v>44</v>
      </c>
      <c r="C26" s="15">
        <f>(C8+$C$5-$C$3-$C$4)*$A$1</f>
        <v>-19.048678381989582</v>
      </c>
      <c r="D26" s="16">
        <f>($E$5+E8-$E$3-$E$4)*$A$1</f>
        <v>-17.844487651515774</v>
      </c>
    </row>
    <row r="27" spans="1:4">
      <c r="B27" s="2" t="s">
        <v>49</v>
      </c>
      <c r="C27" s="21">
        <f>(C9+$C$5-$C$3-$C$4)*$A$1</f>
        <v>12.083322932025879</v>
      </c>
      <c r="D27" s="23">
        <f>($E$5+E9-$E$3-$E$4)*$A$1</f>
        <v>13.134401344458221</v>
      </c>
    </row>
    <row r="28" spans="1:4">
      <c r="B28" s="17" t="s">
        <v>22</v>
      </c>
      <c r="C28" s="3" t="s">
        <v>3</v>
      </c>
      <c r="D28" s="18"/>
    </row>
    <row r="29" spans="1:4">
      <c r="B29" s="2" t="s">
        <v>35</v>
      </c>
      <c r="C29" s="21">
        <f>(C11-$C$3-$C$4)*$A$1-1.89</f>
        <v>4.3662697149704828</v>
      </c>
      <c r="D29" s="18"/>
    </row>
    <row r="30" spans="1:4">
      <c r="B30" s="2" t="s">
        <v>36</v>
      </c>
      <c r="C30" s="21">
        <f t="shared" ref="C30:C37" si="0">(C12-$C$3-$C$4)*$A$1-1.89</f>
        <v>14.77727982950951</v>
      </c>
      <c r="D30" s="18"/>
    </row>
    <row r="31" spans="1:4">
      <c r="B31" s="2" t="s">
        <v>37</v>
      </c>
      <c r="C31" s="21">
        <f t="shared" si="0"/>
        <v>4.44659093098171</v>
      </c>
      <c r="D31" s="18"/>
    </row>
    <row r="32" spans="1:4">
      <c r="B32" s="2" t="s">
        <v>38</v>
      </c>
      <c r="C32" s="21" t="s">
        <v>62</v>
      </c>
      <c r="D32" s="18"/>
    </row>
    <row r="33" spans="1:12">
      <c r="B33" s="2" t="s">
        <v>39</v>
      </c>
      <c r="C33" s="15">
        <f>(C15-$C$3-$C$4)*$A$1-1.89</f>
        <v>-4.1527992569941468</v>
      </c>
      <c r="D33" s="18"/>
    </row>
    <row r="34" spans="1:12">
      <c r="B34" s="2" t="s">
        <v>40</v>
      </c>
      <c r="C34" s="21">
        <f t="shared" si="0"/>
        <v>12.419726637969235</v>
      </c>
      <c r="D34" s="18"/>
    </row>
    <row r="35" spans="1:12">
      <c r="B35" s="2" t="s">
        <v>41</v>
      </c>
      <c r="C35" s="21">
        <f t="shared" si="0"/>
        <v>3.6038456724692498</v>
      </c>
    </row>
    <row r="36" spans="1:12">
      <c r="B36" s="2" t="s">
        <v>42</v>
      </c>
      <c r="C36" s="21">
        <f t="shared" si="0"/>
        <v>8.1652122280099171</v>
      </c>
    </row>
    <row r="37" spans="1:12">
      <c r="B37" s="2" t="s">
        <v>43</v>
      </c>
      <c r="C37" s="21">
        <f t="shared" si="0"/>
        <v>19.204986861459599</v>
      </c>
    </row>
    <row r="38" spans="1:12">
      <c r="B38" s="10" t="s">
        <v>23</v>
      </c>
      <c r="C38" s="3" t="s">
        <v>3</v>
      </c>
      <c r="D38" s="11" t="s">
        <v>24</v>
      </c>
    </row>
    <row r="39" spans="1:12">
      <c r="B39" t="s">
        <v>32</v>
      </c>
      <c r="C39" s="19">
        <f>(C22+C6-C3-C4)*$A$1</f>
        <v>489230.52390012296</v>
      </c>
      <c r="D39" s="20"/>
    </row>
    <row r="40" spans="1:12">
      <c r="B40" s="20"/>
      <c r="C40" s="3" t="s">
        <v>4</v>
      </c>
      <c r="D40" s="11" t="s">
        <v>25</v>
      </c>
    </row>
    <row r="41" spans="1:12">
      <c r="B41" t="s">
        <v>33</v>
      </c>
      <c r="C41" s="19">
        <f>(D23+D7-D3-D4)*$A$1</f>
        <v>20.266235064822446</v>
      </c>
      <c r="D41" s="20"/>
    </row>
    <row r="43" spans="1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1:12">
      <c r="A44" t="s">
        <v>82</v>
      </c>
      <c r="B44" t="s">
        <v>52</v>
      </c>
      <c r="C44" s="20"/>
      <c r="D44" s="20"/>
      <c r="E44" s="20"/>
      <c r="F44" s="19">
        <f>((C44-$C$3-$C$4)*$A$1)-4.44</f>
        <v>584051.70320287452</v>
      </c>
      <c r="G44" s="19">
        <f>(D44-$E$3-$E$4)*$A$1</f>
        <v>584005.71528443543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1:12">
      <c r="B45" t="s">
        <v>63</v>
      </c>
      <c r="C45" s="2"/>
      <c r="D45" s="2"/>
      <c r="F45" s="19">
        <f>((C45-$C$3-$C$4)*$A$1)-4.44</f>
        <v>584051.70320287452</v>
      </c>
      <c r="G45" s="19">
        <f>(D45-$E$3-$E$4)*$A$1</f>
        <v>584005.71528443543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</sheetData>
  <mergeCells count="1">
    <mergeCell ref="A2:B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1BF-AB3B-44FB-A4EB-59A25883C1B8}">
  <dimension ref="A1:L47"/>
  <sheetViews>
    <sheetView topLeftCell="A30" workbookViewId="0">
      <selection activeCell="F17" sqref="F17"/>
    </sheetView>
  </sheetViews>
  <sheetFormatPr baseColWidth="10" defaultRowHeight="15"/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70</v>
      </c>
      <c r="C3" s="2">
        <v>-780.25806799999998</v>
      </c>
      <c r="D3" s="2">
        <v>-780.4067258</v>
      </c>
      <c r="E3" s="4">
        <v>-780.20296800000006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">
        <v>-150.93785030000001</v>
      </c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  <c r="B7" s="27" t="s">
        <v>51</v>
      </c>
      <c r="D7">
        <v>-151.08872479999999</v>
      </c>
    </row>
    <row r="8" spans="1:11">
      <c r="A8" s="8"/>
      <c r="B8" s="2" t="s">
        <v>67</v>
      </c>
      <c r="C8">
        <v>-779.62979900000005</v>
      </c>
      <c r="E8">
        <v>-779.57487700000001</v>
      </c>
    </row>
    <row r="9" spans="1:11">
      <c r="B9" s="2" t="s">
        <v>68</v>
      </c>
      <c r="C9">
        <v>-779.63080200000002</v>
      </c>
      <c r="E9">
        <v>-779.57542799999999</v>
      </c>
    </row>
    <row r="10" spans="1:11">
      <c r="B10" s="2" t="s">
        <v>71</v>
      </c>
      <c r="C10">
        <v>-779.60157800000002</v>
      </c>
      <c r="E10">
        <v>-779.54616399999998</v>
      </c>
    </row>
    <row r="11" spans="1:11">
      <c r="A11" s="9" t="s">
        <v>22</v>
      </c>
    </row>
    <row r="12" spans="1:11">
      <c r="B12" s="2" t="s">
        <v>35</v>
      </c>
      <c r="C12">
        <v>-931.18012499999998</v>
      </c>
    </row>
    <row r="13" spans="1:11">
      <c r="B13" s="2" t="s">
        <v>36</v>
      </c>
      <c r="C13">
        <v>-931.18058499999995</v>
      </c>
    </row>
    <row r="14" spans="1:11">
      <c r="B14" s="2" t="s">
        <v>37</v>
      </c>
      <c r="C14">
        <v>-931.18868599999996</v>
      </c>
    </row>
    <row r="15" spans="1:11">
      <c r="B15" s="2" t="s">
        <v>38</v>
      </c>
      <c r="C15">
        <v>-931.14647600000001</v>
      </c>
    </row>
    <row r="16" spans="1:11">
      <c r="B16" s="2" t="s">
        <v>39</v>
      </c>
      <c r="C16">
        <v>-931.18784200000005</v>
      </c>
    </row>
    <row r="17" spans="1:4">
      <c r="B17" s="2" t="s">
        <v>40</v>
      </c>
      <c r="C17">
        <v>-931.17734299999995</v>
      </c>
    </row>
    <row r="18" spans="1:4">
      <c r="B18" s="2" t="s">
        <v>41</v>
      </c>
      <c r="C18">
        <v>-931.17723599999999</v>
      </c>
    </row>
    <row r="19" spans="1:4">
      <c r="B19" s="2" t="s">
        <v>42</v>
      </c>
      <c r="C19">
        <v>-931.18550900000002</v>
      </c>
    </row>
    <row r="20" spans="1:4">
      <c r="B20" s="2" t="s">
        <v>43</v>
      </c>
      <c r="C20">
        <v>-931.15689099999997</v>
      </c>
    </row>
    <row r="22" spans="1:4">
      <c r="A22" s="10" t="s">
        <v>23</v>
      </c>
    </row>
    <row r="23" spans="1:4">
      <c r="A23" s="11" t="s">
        <v>24</v>
      </c>
      <c r="B23" t="s">
        <v>70</v>
      </c>
    </row>
    <row r="24" spans="1:4">
      <c r="A24" s="12" t="s">
        <v>25</v>
      </c>
      <c r="B24" t="s">
        <v>70</v>
      </c>
      <c r="C24" s="13" t="s">
        <v>26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2" t="s">
        <v>29</v>
      </c>
    </row>
    <row r="27" spans="1:4">
      <c r="B27" s="2" t="s">
        <v>67</v>
      </c>
      <c r="C27" s="15">
        <f>(C8+$C$5-$C$3-$C$4)*$A$1</f>
        <v>-4.9384997650872515</v>
      </c>
      <c r="D27" s="16">
        <f>($E$5+E8-$E$3-$E$4)*$A$1</f>
        <v>-4.726401553962857</v>
      </c>
    </row>
    <row r="28" spans="1:4">
      <c r="B28" s="2" t="s">
        <v>68</v>
      </c>
      <c r="C28" s="15">
        <f t="shared" ref="C28:C29" si="0">(C9+$C$5-$C$3-$C$4)*$A$1</f>
        <v>-5.5678917934963197</v>
      </c>
      <c r="D28" s="16">
        <f t="shared" ref="D28" si="1">($E$5+E9-$E$3-$E$4)*$A$1</f>
        <v>-5.0721592884459774</v>
      </c>
    </row>
    <row r="29" spans="1:4">
      <c r="B29" s="2" t="s">
        <v>71</v>
      </c>
      <c r="C29" s="21">
        <f t="shared" si="0"/>
        <v>12.77044583443187</v>
      </c>
      <c r="D29" s="23">
        <f>($E$5+E10-$E$3-$E$4)*$A$1</f>
        <v>13.29127871956152</v>
      </c>
    </row>
    <row r="30" spans="1:4">
      <c r="B30" s="17" t="s">
        <v>22</v>
      </c>
      <c r="C30" s="3" t="s">
        <v>3</v>
      </c>
      <c r="D30" s="18"/>
    </row>
    <row r="31" spans="1:4">
      <c r="B31" s="2" t="s">
        <v>35</v>
      </c>
      <c r="C31" s="21">
        <f>(C12-$C$3-$C$4)*$A$1-1.89</f>
        <v>12.691438251496626</v>
      </c>
      <c r="D31" s="18"/>
    </row>
    <row r="32" spans="1:4">
      <c r="B32" s="2" t="s">
        <v>36</v>
      </c>
      <c r="C32" s="21">
        <f t="shared" ref="C32:C39" si="2">(C13-$C$3-$C$4)*$A$1-1.89</f>
        <v>12.402783881512011</v>
      </c>
      <c r="D32" s="18"/>
    </row>
    <row r="33" spans="2:12">
      <c r="B33" s="2" t="s">
        <v>37</v>
      </c>
      <c r="C33" s="21">
        <f t="shared" si="2"/>
        <v>7.3193294220053788</v>
      </c>
      <c r="D33" s="18"/>
    </row>
    <row r="34" spans="2:12">
      <c r="B34" s="2" t="s">
        <v>38</v>
      </c>
      <c r="C34" s="21">
        <f t="shared" si="2"/>
        <v>33.806505416976862</v>
      </c>
      <c r="D34" s="18"/>
    </row>
    <row r="35" spans="2:12">
      <c r="B35" s="2" t="s">
        <v>39</v>
      </c>
      <c r="C35" s="21">
        <f t="shared" si="2"/>
        <v>7.848947439952334</v>
      </c>
      <c r="D35" s="18"/>
    </row>
    <row r="36" spans="2:12">
      <c r="B36" s="2" t="s">
        <v>40</v>
      </c>
      <c r="C36" s="21">
        <f t="shared" si="2"/>
        <v>14.437169680512131</v>
      </c>
      <c r="D36" s="18"/>
    </row>
    <row r="37" spans="2:12">
      <c r="B37" s="2" t="s">
        <v>41</v>
      </c>
      <c r="C37" s="21">
        <f t="shared" si="2"/>
        <v>14.50431319698529</v>
      </c>
    </row>
    <row r="38" spans="2:12">
      <c r="B38" s="2" t="s">
        <v>42</v>
      </c>
      <c r="C38" s="21">
        <f t="shared" si="2"/>
        <v>9.3129271034657979</v>
      </c>
    </row>
    <row r="39" spans="2:12">
      <c r="B39" s="2" t="s">
        <v>43</v>
      </c>
      <c r="C39" s="21">
        <f t="shared" si="2"/>
        <v>27.270993974498005</v>
      </c>
    </row>
    <row r="40" spans="2:12">
      <c r="B40" s="10" t="s">
        <v>23</v>
      </c>
      <c r="C40" s="3" t="s">
        <v>3</v>
      </c>
      <c r="D40" s="11" t="s">
        <v>24</v>
      </c>
    </row>
    <row r="41" spans="2:12">
      <c r="B41" t="s">
        <v>32</v>
      </c>
      <c r="C41" s="19">
        <f>(C23+C6-C3-C4)*$A$1</f>
        <v>489513.33678418747</v>
      </c>
      <c r="D41" s="20"/>
    </row>
    <row r="42" spans="2:12">
      <c r="B42" s="20"/>
      <c r="C42" s="3" t="s">
        <v>4</v>
      </c>
      <c r="D42" s="11" t="s">
        <v>25</v>
      </c>
    </row>
    <row r="43" spans="2:12">
      <c r="B43" t="s">
        <v>33</v>
      </c>
      <c r="C43" s="19">
        <f>(D24+D7-D3-D4)*$A$1</f>
        <v>489617.95912133734</v>
      </c>
      <c r="D43" s="20"/>
    </row>
    <row r="45" spans="2:12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</row>
    <row r="46" spans="2:12">
      <c r="B46" t="s">
        <v>74</v>
      </c>
      <c r="C46" s="20"/>
      <c r="D46" s="20"/>
      <c r="E46" s="20"/>
      <c r="F46" s="19">
        <f>((C46-$C$3-$C$4)*$A$1)-4.44</f>
        <v>584334.51608693902</v>
      </c>
      <c r="G46" s="19">
        <f>(D46-$E$3-$E$4)*$A$1</f>
        <v>584288.11212970153</v>
      </c>
      <c r="H46" s="20">
        <v>2176.6127000000001</v>
      </c>
      <c r="I46" s="20">
        <v>298.14999999999998</v>
      </c>
      <c r="J46" s="20">
        <v>10.7</v>
      </c>
      <c r="K46" s="20"/>
      <c r="L46" s="24">
        <f>1*J46*$J$6*EXP(-F46*1000/(1.987*I46))</f>
        <v>0</v>
      </c>
    </row>
    <row r="47" spans="2:12">
      <c r="B47" t="s">
        <v>75</v>
      </c>
      <c r="C47" s="2"/>
      <c r="D47" s="2"/>
      <c r="F47" s="19">
        <f>((C47-$C$3-$C$4)*$A$1)-4.44</f>
        <v>584334.51608693902</v>
      </c>
      <c r="G47" s="19">
        <f>(D47-$E$3-$E$4)*$A$1</f>
        <v>584288.11212970153</v>
      </c>
      <c r="H47" s="20">
        <v>2150.2550000000001</v>
      </c>
      <c r="I47" s="20">
        <v>298.14999999999998</v>
      </c>
      <c r="J47" s="20">
        <v>45</v>
      </c>
      <c r="K47" s="20"/>
      <c r="L47" s="24">
        <f>1*J47*$J$6*EXP(-F47*1000/(1.987*I47))</f>
        <v>0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DF75-E58C-4F6F-AF95-1A8B0F59BEB9}">
  <dimension ref="A1:L47"/>
  <sheetViews>
    <sheetView topLeftCell="A27" workbookViewId="0">
      <selection activeCell="C4" sqref="C4:E5"/>
    </sheetView>
  </sheetViews>
  <sheetFormatPr baseColWidth="10" defaultRowHeight="15"/>
  <sheetData>
    <row r="1" spans="1:11">
      <c r="A1" s="1">
        <v>627.5095</v>
      </c>
      <c r="B1" s="30"/>
      <c r="C1" s="30" t="s">
        <v>0</v>
      </c>
      <c r="D1" s="30" t="s">
        <v>1</v>
      </c>
      <c r="E1" s="30" t="s">
        <v>2</v>
      </c>
      <c r="F1" s="30"/>
      <c r="G1" s="30"/>
    </row>
    <row r="2" spans="1:11">
      <c r="A2" s="32" t="s">
        <v>83</v>
      </c>
      <c r="B2" s="32"/>
      <c r="C2" s="3" t="s">
        <v>3</v>
      </c>
      <c r="D2" s="3" t="s">
        <v>4</v>
      </c>
      <c r="E2" s="30" t="s">
        <v>5</v>
      </c>
      <c r="F2" s="4" t="s">
        <v>6</v>
      </c>
      <c r="G2" s="5" t="s">
        <v>7</v>
      </c>
      <c r="I2" s="30" t="s">
        <v>8</v>
      </c>
      <c r="J2" s="30" t="s">
        <v>9</v>
      </c>
      <c r="K2" s="30" t="s">
        <v>10</v>
      </c>
    </row>
    <row r="3" spans="1:11" ht="17.25">
      <c r="A3" s="4" t="s">
        <v>6</v>
      </c>
      <c r="B3" s="6" t="s">
        <v>70</v>
      </c>
      <c r="C3" s="30"/>
      <c r="D3" s="30"/>
      <c r="E3" s="4"/>
      <c r="F3" s="30"/>
      <c r="G3" s="30"/>
      <c r="I3" s="30" t="s">
        <v>11</v>
      </c>
      <c r="J3" s="7">
        <v>1.38066E-23</v>
      </c>
      <c r="K3" s="30" t="s">
        <v>12</v>
      </c>
    </row>
    <row r="4" spans="1:11">
      <c r="A4" s="4" t="s">
        <v>6</v>
      </c>
      <c r="B4" s="30" t="s">
        <v>34</v>
      </c>
      <c r="C4" s="31">
        <v>-150.94312500000001</v>
      </c>
      <c r="D4" s="31">
        <v>-150.93551070000001</v>
      </c>
      <c r="E4" s="4">
        <v>-150.91718900000001</v>
      </c>
      <c r="F4" s="30"/>
      <c r="G4" s="30"/>
      <c r="I4" s="30" t="s">
        <v>13</v>
      </c>
      <c r="J4" s="30">
        <v>298.14999999999998</v>
      </c>
      <c r="K4" s="30" t="s">
        <v>14</v>
      </c>
    </row>
    <row r="5" spans="1:11">
      <c r="A5" s="5" t="s">
        <v>7</v>
      </c>
      <c r="B5" s="30" t="s">
        <v>15</v>
      </c>
      <c r="C5" s="31">
        <v>-151.57514599999999</v>
      </c>
      <c r="D5" s="31">
        <v>-151.5798891</v>
      </c>
      <c r="E5" s="5">
        <v>-151.548711</v>
      </c>
      <c r="F5" s="30"/>
      <c r="G5" s="30"/>
      <c r="I5" s="30" t="s">
        <v>16</v>
      </c>
      <c r="J5" s="7">
        <v>6.6261000000000003E-34</v>
      </c>
      <c r="K5" s="30" t="s">
        <v>17</v>
      </c>
    </row>
    <row r="6" spans="1:11" ht="18.75">
      <c r="A6" s="4" t="s">
        <v>7</v>
      </c>
      <c r="B6" s="30" t="s">
        <v>31</v>
      </c>
      <c r="D6" s="30"/>
      <c r="E6" s="30"/>
      <c r="F6" s="30"/>
      <c r="G6" s="30"/>
      <c r="H6" s="30" t="s">
        <v>18</v>
      </c>
      <c r="I6" s="30" t="s">
        <v>19</v>
      </c>
      <c r="J6" s="7">
        <f>J3*J4/J5</f>
        <v>6212459501063.9736</v>
      </c>
      <c r="K6" s="30" t="s">
        <v>20</v>
      </c>
    </row>
    <row r="7" spans="1:11">
      <c r="A7" s="8" t="s">
        <v>21</v>
      </c>
      <c r="B7" s="30" t="s">
        <v>51</v>
      </c>
    </row>
    <row r="8" spans="1:11">
      <c r="A8" s="8"/>
      <c r="B8" s="30" t="s">
        <v>67</v>
      </c>
    </row>
    <row r="9" spans="1:11">
      <c r="B9" s="30" t="s">
        <v>68</v>
      </c>
    </row>
    <row r="10" spans="1:11">
      <c r="B10" s="30" t="s">
        <v>71</v>
      </c>
    </row>
    <row r="11" spans="1:11">
      <c r="A11" s="9" t="s">
        <v>22</v>
      </c>
    </row>
    <row r="12" spans="1:11">
      <c r="B12" s="30" t="s">
        <v>35</v>
      </c>
    </row>
    <row r="13" spans="1:11">
      <c r="B13" s="30" t="s">
        <v>36</v>
      </c>
    </row>
    <row r="14" spans="1:11">
      <c r="B14" s="30" t="s">
        <v>37</v>
      </c>
    </row>
    <row r="15" spans="1:11">
      <c r="B15" s="30" t="s">
        <v>38</v>
      </c>
    </row>
    <row r="16" spans="1:11">
      <c r="B16" s="30" t="s">
        <v>39</v>
      </c>
    </row>
    <row r="17" spans="1:4">
      <c r="B17" s="30" t="s">
        <v>40</v>
      </c>
    </row>
    <row r="18" spans="1:4">
      <c r="B18" s="30" t="s">
        <v>41</v>
      </c>
    </row>
    <row r="19" spans="1:4">
      <c r="B19" s="30" t="s">
        <v>42</v>
      </c>
    </row>
    <row r="20" spans="1:4">
      <c r="B20" s="30" t="s">
        <v>43</v>
      </c>
    </row>
    <row r="22" spans="1:4">
      <c r="A22" s="10" t="s">
        <v>23</v>
      </c>
    </row>
    <row r="23" spans="1:4">
      <c r="A23" s="11" t="s">
        <v>24</v>
      </c>
      <c r="B23" t="s">
        <v>70</v>
      </c>
    </row>
    <row r="24" spans="1:4">
      <c r="A24" s="12" t="s">
        <v>25</v>
      </c>
      <c r="B24" t="s">
        <v>70</v>
      </c>
      <c r="C24" s="13" t="s">
        <v>26</v>
      </c>
    </row>
    <row r="25" spans="1:4">
      <c r="A25" s="14" t="s">
        <v>27</v>
      </c>
    </row>
    <row r="26" spans="1:4">
      <c r="B26" s="8" t="s">
        <v>28</v>
      </c>
      <c r="C26" s="3" t="s">
        <v>3</v>
      </c>
      <c r="D26" s="30" t="s">
        <v>29</v>
      </c>
    </row>
    <row r="27" spans="1:4">
      <c r="B27" s="30" t="s">
        <v>67</v>
      </c>
      <c r="C27" s="15">
        <f>(C8+$C$5-$C$3-$C$4)*$A$1</f>
        <v>-396.5991816994877</v>
      </c>
      <c r="D27" s="16">
        <f>($E$5+E8-$E$3-$E$4)*$A$1</f>
        <v>-396.28605445899353</v>
      </c>
    </row>
    <row r="28" spans="1:4">
      <c r="B28" s="30" t="s">
        <v>68</v>
      </c>
      <c r="C28" s="15">
        <f t="shared" ref="C28:C29" si="0">(C9+$C$5-$C$3-$C$4)*$A$1</f>
        <v>-396.5991816994877</v>
      </c>
      <c r="D28" s="16">
        <f t="shared" ref="D28" si="1">($E$5+E9-$E$3-$E$4)*$A$1</f>
        <v>-396.28605445899353</v>
      </c>
    </row>
    <row r="29" spans="1:4">
      <c r="B29" s="30" t="s">
        <v>71</v>
      </c>
      <c r="C29" s="21">
        <f t="shared" si="0"/>
        <v>-396.5991816994877</v>
      </c>
      <c r="D29" s="23">
        <f>($E$5+E10-$E$3-$E$4)*$A$1</f>
        <v>-396.28605445899353</v>
      </c>
    </row>
    <row r="30" spans="1:4">
      <c r="B30" s="17" t="s">
        <v>22</v>
      </c>
      <c r="C30" s="3" t="s">
        <v>3</v>
      </c>
      <c r="D30" s="18"/>
    </row>
    <row r="31" spans="1:4">
      <c r="B31" s="30" t="s">
        <v>35</v>
      </c>
      <c r="C31" s="21">
        <f>(C12-$C$3-$C$4)*$A$1-1.89</f>
        <v>94716.354897187513</v>
      </c>
      <c r="D31" s="18"/>
    </row>
    <row r="32" spans="1:4">
      <c r="B32" s="30" t="s">
        <v>36</v>
      </c>
      <c r="C32" s="21">
        <f t="shared" ref="C32:C39" si="2">(C13-$C$3-$C$4)*$A$1-1.89</f>
        <v>94716.354897187513</v>
      </c>
      <c r="D32" s="18"/>
    </row>
    <row r="33" spans="2:12">
      <c r="B33" s="30" t="s">
        <v>37</v>
      </c>
      <c r="C33" s="21">
        <f t="shared" si="2"/>
        <v>94716.354897187513</v>
      </c>
      <c r="D33" s="18"/>
    </row>
    <row r="34" spans="2:12">
      <c r="B34" s="30" t="s">
        <v>38</v>
      </c>
      <c r="C34" s="21">
        <f t="shared" si="2"/>
        <v>94716.354897187513</v>
      </c>
      <c r="D34" s="18"/>
    </row>
    <row r="35" spans="2:12">
      <c r="B35" s="30" t="s">
        <v>39</v>
      </c>
      <c r="C35" s="21">
        <f t="shared" si="2"/>
        <v>94716.354897187513</v>
      </c>
      <c r="D35" s="18"/>
    </row>
    <row r="36" spans="2:12">
      <c r="B36" s="30" t="s">
        <v>40</v>
      </c>
      <c r="C36" s="21">
        <f t="shared" si="2"/>
        <v>94716.354897187513</v>
      </c>
      <c r="D36" s="18"/>
    </row>
    <row r="37" spans="2:12">
      <c r="B37" s="30" t="s">
        <v>41</v>
      </c>
      <c r="C37" s="21">
        <f t="shared" si="2"/>
        <v>94716.354897187513</v>
      </c>
    </row>
    <row r="38" spans="2:12">
      <c r="B38" s="30" t="s">
        <v>42</v>
      </c>
      <c r="C38" s="21">
        <f t="shared" si="2"/>
        <v>94716.354897187513</v>
      </c>
    </row>
    <row r="39" spans="2:12">
      <c r="B39" s="30" t="s">
        <v>43</v>
      </c>
      <c r="C39" s="21">
        <f t="shared" si="2"/>
        <v>94716.354897187513</v>
      </c>
    </row>
    <row r="40" spans="2:12">
      <c r="B40" s="10" t="s">
        <v>23</v>
      </c>
      <c r="C40" s="3" t="s">
        <v>3</v>
      </c>
      <c r="D40" s="11" t="s">
        <v>24</v>
      </c>
    </row>
    <row r="41" spans="2:12">
      <c r="B41" t="s">
        <v>32</v>
      </c>
      <c r="C41" s="19">
        <f>(C23+C6-C3-C4)*$A$1</f>
        <v>94718.244897187513</v>
      </c>
      <c r="D41" s="20"/>
    </row>
    <row r="42" spans="2:12">
      <c r="B42" s="20"/>
      <c r="C42" s="3" t="s">
        <v>4</v>
      </c>
      <c r="D42" s="11" t="s">
        <v>25</v>
      </c>
    </row>
    <row r="43" spans="2:12">
      <c r="B43" t="s">
        <v>33</v>
      </c>
      <c r="C43" s="19">
        <f>(D24+D7-D3-D4)*$A$1</f>
        <v>94713.466851601654</v>
      </c>
      <c r="D43" s="20"/>
    </row>
    <row r="45" spans="2:12">
      <c r="B45" t="s">
        <v>59</v>
      </c>
      <c r="C45" s="20" t="s">
        <v>3</v>
      </c>
      <c r="D45" s="20" t="s">
        <v>5</v>
      </c>
      <c r="E45" s="20"/>
      <c r="F45" s="20" t="s">
        <v>53</v>
      </c>
      <c r="G45" s="20" t="s">
        <v>54</v>
      </c>
      <c r="H45" s="20" t="s">
        <v>55</v>
      </c>
      <c r="I45" s="20" t="s">
        <v>56</v>
      </c>
      <c r="J45" s="20" t="s">
        <v>57</v>
      </c>
      <c r="K45" s="20"/>
      <c r="L45" s="20" t="s">
        <v>58</v>
      </c>
    </row>
    <row r="46" spans="2:12">
      <c r="B46" t="s">
        <v>74</v>
      </c>
      <c r="C46" s="20"/>
      <c r="D46" s="20"/>
      <c r="E46" s="20"/>
      <c r="F46" s="19">
        <f>((C46-$C$3-$C$4)*$A$1)-4.44</f>
        <v>94713.804897187511</v>
      </c>
      <c r="G46" s="19">
        <f>(D46-$E$3-$E$4)*$A$1</f>
        <v>94701.969810795505</v>
      </c>
      <c r="H46" s="20">
        <v>2176.6127000000001</v>
      </c>
      <c r="I46" s="20">
        <v>298.14999999999998</v>
      </c>
      <c r="J46" s="20">
        <v>10.7</v>
      </c>
      <c r="K46" s="20"/>
      <c r="L46" s="24">
        <f>1*J46*$J$6*EXP(-F46*1000/(1.987*I46))</f>
        <v>0</v>
      </c>
    </row>
    <row r="47" spans="2:12">
      <c r="B47" t="s">
        <v>75</v>
      </c>
      <c r="C47" s="30"/>
      <c r="D47" s="30"/>
      <c r="F47" s="19">
        <f>((C47-$C$3-$C$4)*$A$1)-4.44</f>
        <v>94713.804897187511</v>
      </c>
      <c r="G47" s="19">
        <f>(D47-$E$3-$E$4)*$A$1</f>
        <v>94701.969810795505</v>
      </c>
      <c r="H47" s="20">
        <v>2150.2550000000001</v>
      </c>
      <c r="I47" s="20">
        <v>298.14999999999998</v>
      </c>
      <c r="J47" s="20">
        <v>45</v>
      </c>
      <c r="K47" s="20"/>
      <c r="L47" s="24">
        <f>1*J47*$J$6*EXP(-F47*1000/(1.987*I47))</f>
        <v>0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BA1-66B2-4BD3-9202-F746B9DD8080}">
  <dimension ref="A1:L45"/>
  <sheetViews>
    <sheetView topLeftCell="A25" workbookViewId="0">
      <selection activeCell="B27" sqref="B27"/>
    </sheetView>
  </sheetViews>
  <sheetFormatPr baseColWidth="10" defaultRowHeight="15"/>
  <sheetData>
    <row r="1" spans="1:11">
      <c r="A1" s="1">
        <v>627.5095</v>
      </c>
      <c r="B1" s="2"/>
      <c r="C1" s="2" t="s">
        <v>0</v>
      </c>
      <c r="D1" s="2" t="s">
        <v>1</v>
      </c>
      <c r="E1" s="2" t="s">
        <v>2</v>
      </c>
      <c r="F1" s="2"/>
      <c r="G1" s="2"/>
    </row>
    <row r="2" spans="1:11">
      <c r="A2" s="32" t="s">
        <v>80</v>
      </c>
      <c r="B2" s="32"/>
      <c r="C2" s="3" t="s">
        <v>3</v>
      </c>
      <c r="D2" s="3" t="s">
        <v>4</v>
      </c>
      <c r="E2" s="2" t="s">
        <v>5</v>
      </c>
      <c r="F2" s="4" t="s">
        <v>6</v>
      </c>
      <c r="G2" s="5" t="s">
        <v>7</v>
      </c>
      <c r="I2" s="2" t="s">
        <v>8</v>
      </c>
      <c r="J2" s="2" t="s">
        <v>9</v>
      </c>
      <c r="K2" s="2" t="s">
        <v>10</v>
      </c>
    </row>
    <row r="3" spans="1:11" ht="17.25">
      <c r="A3" s="4" t="s">
        <v>6</v>
      </c>
      <c r="B3" s="6" t="s">
        <v>72</v>
      </c>
      <c r="C3" s="2">
        <v>-779.808043</v>
      </c>
      <c r="D3" s="2">
        <v>-779.94439199999999</v>
      </c>
      <c r="E3" s="4">
        <v>-779.75404000000003</v>
      </c>
      <c r="F3" s="2"/>
      <c r="G3" s="2"/>
      <c r="I3" s="2" t="s">
        <v>11</v>
      </c>
      <c r="J3" s="7">
        <v>1.38066E-23</v>
      </c>
      <c r="K3" s="2" t="s">
        <v>12</v>
      </c>
    </row>
    <row r="4" spans="1:11">
      <c r="A4" s="4" t="s">
        <v>6</v>
      </c>
      <c r="B4" s="2" t="s">
        <v>34</v>
      </c>
      <c r="C4" s="2">
        <v>-150.94529399999999</v>
      </c>
      <c r="D4" s="2"/>
      <c r="E4" s="4">
        <v>-150.91936899999999</v>
      </c>
      <c r="F4" s="2"/>
      <c r="G4" s="2"/>
      <c r="I4" s="2" t="s">
        <v>13</v>
      </c>
      <c r="J4" s="2">
        <v>298.14999999999998</v>
      </c>
      <c r="K4" s="2" t="s">
        <v>14</v>
      </c>
    </row>
    <row r="5" spans="1:11">
      <c r="A5" s="5" t="s">
        <v>7</v>
      </c>
      <c r="B5" s="2" t="s">
        <v>15</v>
      </c>
      <c r="C5" s="2">
        <v>-151.581433</v>
      </c>
      <c r="D5" s="2"/>
      <c r="E5" s="5">
        <v>-151.554992</v>
      </c>
      <c r="F5" s="2"/>
      <c r="G5" s="2"/>
      <c r="I5" s="2" t="s">
        <v>16</v>
      </c>
      <c r="J5" s="7">
        <v>6.6261000000000003E-34</v>
      </c>
      <c r="K5" s="2" t="s">
        <v>17</v>
      </c>
    </row>
    <row r="6" spans="1:11" ht="18.75">
      <c r="A6" s="4" t="s">
        <v>7</v>
      </c>
      <c r="B6" s="2" t="s">
        <v>31</v>
      </c>
      <c r="C6">
        <v>-151.114237</v>
      </c>
      <c r="D6" s="2"/>
      <c r="E6" s="2"/>
      <c r="F6" s="2"/>
      <c r="G6" s="2"/>
      <c r="H6" s="2" t="s">
        <v>18</v>
      </c>
      <c r="I6" s="2" t="s">
        <v>19</v>
      </c>
      <c r="J6" s="7">
        <f>J3*J4/J5</f>
        <v>6212459501063.9736</v>
      </c>
      <c r="K6" s="2" t="s">
        <v>20</v>
      </c>
    </row>
    <row r="7" spans="1:11">
      <c r="A7" s="8" t="s">
        <v>21</v>
      </c>
    </row>
    <row r="8" spans="1:11">
      <c r="B8" s="2" t="s">
        <v>68</v>
      </c>
      <c r="C8">
        <v>-779.19977800000004</v>
      </c>
      <c r="E8">
        <v>-779.14498800000001</v>
      </c>
    </row>
    <row r="9" spans="1:11">
      <c r="B9" s="2" t="s">
        <v>71</v>
      </c>
      <c r="C9">
        <v>-779.15154500000006</v>
      </c>
      <c r="E9">
        <v>-779.27232800000002</v>
      </c>
    </row>
    <row r="10" spans="1:11">
      <c r="A10" s="9" t="s">
        <v>22</v>
      </c>
    </row>
    <row r="11" spans="1:11">
      <c r="B11" s="2" t="s">
        <v>35</v>
      </c>
      <c r="C11">
        <v>-930.74475500000005</v>
      </c>
    </row>
    <row r="12" spans="1:11">
      <c r="B12" s="2" t="s">
        <v>36</v>
      </c>
      <c r="C12">
        <v>-930.73140899999999</v>
      </c>
    </row>
    <row r="13" spans="1:11">
      <c r="B13" s="2" t="s">
        <v>37</v>
      </c>
      <c r="C13">
        <v>-930.75464899999997</v>
      </c>
    </row>
    <row r="14" spans="1:11">
      <c r="B14" s="2" t="s">
        <v>38</v>
      </c>
      <c r="D14" t="s">
        <v>73</v>
      </c>
    </row>
    <row r="15" spans="1:11">
      <c r="B15" s="2" t="s">
        <v>39</v>
      </c>
      <c r="C15">
        <v>-930.74382200000002</v>
      </c>
    </row>
    <row r="16" spans="1:11">
      <c r="B16" s="2" t="s">
        <v>40</v>
      </c>
      <c r="C16">
        <v>-930.727934</v>
      </c>
    </row>
    <row r="17" spans="1:4">
      <c r="B17" s="2" t="s">
        <v>41</v>
      </c>
      <c r="C17">
        <v>-930.73631599999999</v>
      </c>
    </row>
    <row r="18" spans="1:4">
      <c r="B18" s="2" t="s">
        <v>42</v>
      </c>
      <c r="C18">
        <v>-930.736942</v>
      </c>
    </row>
    <row r="19" spans="1:4">
      <c r="B19" s="2" t="s">
        <v>43</v>
      </c>
      <c r="C19">
        <v>-930.72278600000004</v>
      </c>
    </row>
    <row r="21" spans="1:4">
      <c r="A21" s="10" t="s">
        <v>23</v>
      </c>
    </row>
    <row r="22" spans="1:4">
      <c r="A22" s="11" t="s">
        <v>24</v>
      </c>
      <c r="B22" t="s">
        <v>72</v>
      </c>
      <c r="C22">
        <v>-779.62979900000005</v>
      </c>
      <c r="D22">
        <v>-779.76607409999997</v>
      </c>
    </row>
    <row r="23" spans="1:4">
      <c r="A23" s="12" t="s">
        <v>25</v>
      </c>
      <c r="B23" t="s">
        <v>72</v>
      </c>
      <c r="C23" s="13" t="s">
        <v>26</v>
      </c>
      <c r="D23">
        <v>-779.75056310000002</v>
      </c>
    </row>
    <row r="24" spans="1:4">
      <c r="A24" s="14" t="s">
        <v>27</v>
      </c>
    </row>
    <row r="25" spans="1:4">
      <c r="B25" s="8" t="s">
        <v>28</v>
      </c>
      <c r="C25" s="3" t="s">
        <v>3</v>
      </c>
      <c r="D25" s="2" t="s">
        <v>29</v>
      </c>
    </row>
    <row r="26" spans="1:4">
      <c r="B26" s="2" t="s">
        <v>68</v>
      </c>
      <c r="C26" s="15">
        <f>(C8+$C$5-$C$3-$C$4)*$A$1</f>
        <v>-17.49119980299816</v>
      </c>
      <c r="D26" s="16">
        <f>($E$5+E8-$E$3-$E$4)*$A$1</f>
        <v>-16.673554924475834</v>
      </c>
    </row>
    <row r="27" spans="1:4">
      <c r="B27" s="2" t="s">
        <v>49</v>
      </c>
      <c r="C27" s="21">
        <f>(C9+$C$5-$C$3-$C$4)*$A$1</f>
        <v>12.775465910490535</v>
      </c>
      <c r="D27" s="23">
        <f>($E$5+E9-$E$3-$E$4)*$A$1</f>
        <v>-96.580614654478211</v>
      </c>
    </row>
    <row r="28" spans="1:4">
      <c r="B28" s="17" t="s">
        <v>22</v>
      </c>
      <c r="C28" s="3" t="s">
        <v>3</v>
      </c>
      <c r="D28" s="18"/>
    </row>
    <row r="29" spans="1:4">
      <c r="B29" s="2" t="s">
        <v>35</v>
      </c>
      <c r="C29" s="21">
        <f>(C11-$C$3-$C$4)*$A$1-4.44</f>
        <v>0.94528652895797638</v>
      </c>
      <c r="D29" s="18"/>
    </row>
    <row r="30" spans="1:4">
      <c r="B30" s="2" t="s">
        <v>36</v>
      </c>
      <c r="C30" s="21">
        <f t="shared" ref="C30:C37" si="0">(C12-$C$3-$C$4)*$A$1-4.44</f>
        <v>9.3200283160016397</v>
      </c>
      <c r="D30" s="18"/>
    </row>
    <row r="31" spans="1:4">
      <c r="B31" s="2" t="s">
        <v>37</v>
      </c>
      <c r="C31" s="15">
        <f t="shared" si="0"/>
        <v>-5.2632924639902345</v>
      </c>
      <c r="D31" s="18"/>
    </row>
    <row r="32" spans="1:4">
      <c r="B32" s="2" t="s">
        <v>38</v>
      </c>
      <c r="C32" s="21">
        <f t="shared" si="0"/>
        <v>584052.12112420157</v>
      </c>
      <c r="D32" s="18"/>
    </row>
    <row r="33" spans="2:12">
      <c r="B33" s="2" t="s">
        <v>39</v>
      </c>
      <c r="C33" s="21">
        <f t="shared" si="0"/>
        <v>1.5307528924779472</v>
      </c>
      <c r="D33" s="18"/>
    </row>
    <row r="34" spans="2:12">
      <c r="B34" s="2" t="s">
        <v>40</v>
      </c>
      <c r="C34" s="21">
        <f t="shared" si="0"/>
        <v>11.50062382848931</v>
      </c>
      <c r="D34" s="18"/>
    </row>
    <row r="35" spans="2:12">
      <c r="B35" s="2" t="s">
        <v>41</v>
      </c>
      <c r="C35" s="21">
        <f t="shared" si="0"/>
        <v>6.2408391994998302</v>
      </c>
    </row>
    <row r="36" spans="2:12">
      <c r="B36" s="2" t="s">
        <v>42</v>
      </c>
      <c r="C36" s="21">
        <f t="shared" si="0"/>
        <v>5.8480182524928539</v>
      </c>
    </row>
    <row r="37" spans="2:12">
      <c r="B37" s="2" t="s">
        <v>43</v>
      </c>
      <c r="C37" s="21">
        <f t="shared" si="0"/>
        <v>14.731042734465998</v>
      </c>
    </row>
    <row r="38" spans="2:12">
      <c r="B38" s="10" t="s">
        <v>23</v>
      </c>
      <c r="C38" s="3" t="s">
        <v>3</v>
      </c>
      <c r="D38" s="11" t="s">
        <v>24</v>
      </c>
    </row>
    <row r="39" spans="2:12">
      <c r="B39" t="s">
        <v>32</v>
      </c>
      <c r="C39" s="19">
        <f>(C22+C6-C3-C4)*$A$1</f>
        <v>5.8364658594602918</v>
      </c>
      <c r="D39" s="20"/>
    </row>
    <row r="40" spans="2:12">
      <c r="B40" s="20"/>
      <c r="C40" s="3" t="s">
        <v>4</v>
      </c>
      <c r="D40" s="11" t="s">
        <v>25</v>
      </c>
    </row>
    <row r="41" spans="2:12">
      <c r="B41" t="s">
        <v>33</v>
      </c>
      <c r="C41" s="19">
        <f>(D23+D6-D3-D4)*$A$1</f>
        <v>121.629476124532</v>
      </c>
      <c r="D41" s="20"/>
    </row>
    <row r="43" spans="2:12">
      <c r="B43" t="s">
        <v>59</v>
      </c>
      <c r="C43" s="20" t="s">
        <v>3</v>
      </c>
      <c r="D43" s="20" t="s">
        <v>5</v>
      </c>
      <c r="E43" s="20"/>
      <c r="F43" s="20" t="s">
        <v>53</v>
      </c>
      <c r="G43" s="20" t="s">
        <v>54</v>
      </c>
      <c r="H43" s="20" t="s">
        <v>55</v>
      </c>
      <c r="I43" s="20" t="s">
        <v>56</v>
      </c>
      <c r="J43" s="20" t="s">
        <v>57</v>
      </c>
      <c r="K43" s="20"/>
      <c r="L43" s="20" t="s">
        <v>58</v>
      </c>
    </row>
    <row r="44" spans="2:12">
      <c r="B44" t="s">
        <v>52</v>
      </c>
      <c r="C44" s="20"/>
      <c r="D44" s="20"/>
      <c r="E44" s="20"/>
      <c r="F44" s="19">
        <f>((C44-$C$3-$C$4)*$A$1)-4.44</f>
        <v>584052.12112420157</v>
      </c>
      <c r="G44" s="19">
        <f>(D44-$E$3-$E$4)*$A$1</f>
        <v>584006.40554488555</v>
      </c>
      <c r="H44" s="20">
        <v>2176.6127000000001</v>
      </c>
      <c r="I44" s="20">
        <v>298.14999999999998</v>
      </c>
      <c r="J44" s="20">
        <v>10.7</v>
      </c>
      <c r="K44" s="20"/>
      <c r="L44" s="24">
        <f>1*J44*$J$6*EXP(-F44*1000/(1.987*I44))</f>
        <v>0</v>
      </c>
    </row>
    <row r="45" spans="2:12">
      <c r="B45" t="s">
        <v>76</v>
      </c>
      <c r="C45" s="2"/>
      <c r="D45" s="2"/>
      <c r="F45" s="19">
        <f>((C45-$C$3-$C$4)*$A$1)-4.44</f>
        <v>584052.12112420157</v>
      </c>
      <c r="G45" s="19">
        <f>(D45-$E$3-$E$4)*$A$1</f>
        <v>584006.40554488555</v>
      </c>
      <c r="H45" s="20">
        <v>2150.2550000000001</v>
      </c>
      <c r="I45" s="20">
        <v>298.14999999999998</v>
      </c>
      <c r="J45" s="20">
        <v>45</v>
      </c>
      <c r="K45" s="20"/>
      <c r="L45" s="24">
        <f>1*J45*$J$6*EXP(-F45*1000/(1.987*I45))</f>
        <v>0</v>
      </c>
    </row>
  </sheetData>
  <mergeCells count="1">
    <mergeCell ref="A2:B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dq2355</vt:lpstr>
      <vt:lpstr>dq2355_PE</vt:lpstr>
      <vt:lpstr>dq2355_a</vt:lpstr>
      <vt:lpstr>dq2357</vt:lpstr>
      <vt:lpstr>dq2357_PE</vt:lpstr>
      <vt:lpstr>dq2357_a</vt:lpstr>
      <vt:lpstr>dq1368</vt:lpstr>
      <vt:lpstr>dq1368_PE</vt:lpstr>
      <vt:lpstr>dq1368_a</vt:lpstr>
      <vt:lpstr>dq1356</vt:lpstr>
      <vt:lpstr>dq1356_PE</vt:lpstr>
      <vt:lpstr>dq1356_a</vt:lpstr>
      <vt:lpstr>dq950_a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2025-09-09T20:22:49Z</dcterms:modified>
</cp:coreProperties>
</file>